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CCE77EA8-9E16-45A6-97C8-35F4E87A7905}" xr6:coauthVersionLast="47" xr6:coauthVersionMax="47" xr10:uidLastSave="{00000000-0000-0000-0000-000000000000}"/>
  <bookViews>
    <workbookView xWindow="3405" yWindow="720" windowWidth="21315" windowHeight="13965"/>
  </bookViews>
  <sheets>
    <sheet name="Redacted_CVR_Export_20220802123" sheetId="1" r:id="rId1"/>
  </sheets>
  <calcPr calcId="0"/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A45" i="1"/>
  <c r="B45" i="1"/>
  <c r="C45" i="1"/>
  <c r="D45" i="1"/>
  <c r="E45" i="1"/>
  <c r="A46" i="1"/>
  <c r="B46" i="1"/>
  <c r="C46" i="1"/>
  <c r="D46" i="1"/>
  <c r="E46" i="1"/>
  <c r="A47" i="1"/>
  <c r="B47" i="1"/>
  <c r="C47" i="1"/>
  <c r="D47" i="1"/>
  <c r="E47" i="1"/>
  <c r="A48" i="1"/>
  <c r="B48" i="1"/>
  <c r="C48" i="1"/>
  <c r="D48" i="1"/>
  <c r="E48" i="1"/>
  <c r="A49" i="1"/>
  <c r="B49" i="1"/>
  <c r="C49" i="1"/>
  <c r="D49" i="1"/>
  <c r="E49" i="1"/>
  <c r="A50" i="1"/>
  <c r="B50" i="1"/>
  <c r="C50" i="1"/>
  <c r="D50" i="1"/>
  <c r="E50" i="1"/>
  <c r="A51" i="1"/>
  <c r="B51" i="1"/>
  <c r="C51" i="1"/>
  <c r="D51" i="1"/>
  <c r="E51" i="1"/>
  <c r="A52" i="1"/>
  <c r="B52" i="1"/>
  <c r="C52" i="1"/>
  <c r="D52" i="1"/>
  <c r="E52" i="1"/>
  <c r="A53" i="1"/>
  <c r="B53" i="1"/>
  <c r="C53" i="1"/>
  <c r="D53" i="1"/>
  <c r="E53" i="1"/>
  <c r="A54" i="1"/>
  <c r="B54" i="1"/>
  <c r="C54" i="1"/>
  <c r="D54" i="1"/>
  <c r="E54" i="1"/>
  <c r="A55" i="1"/>
  <c r="B55" i="1"/>
  <c r="C55" i="1"/>
  <c r="D55" i="1"/>
  <c r="E55" i="1"/>
  <c r="A56" i="1"/>
  <c r="B56" i="1"/>
  <c r="C56" i="1"/>
  <c r="D56" i="1"/>
  <c r="E56" i="1"/>
  <c r="A57" i="1"/>
  <c r="B57" i="1"/>
  <c r="C57" i="1"/>
  <c r="D57" i="1"/>
  <c r="E57" i="1"/>
  <c r="A58" i="1"/>
  <c r="B58" i="1"/>
  <c r="C58" i="1"/>
  <c r="D58" i="1"/>
  <c r="E58" i="1"/>
  <c r="A59" i="1"/>
  <c r="B59" i="1"/>
  <c r="C59" i="1"/>
  <c r="D59" i="1"/>
  <c r="E59" i="1"/>
  <c r="A60" i="1"/>
  <c r="B60" i="1"/>
  <c r="C60" i="1"/>
  <c r="D60" i="1"/>
  <c r="E60" i="1"/>
  <c r="A61" i="1"/>
  <c r="B61" i="1"/>
  <c r="C61" i="1"/>
  <c r="D61" i="1"/>
  <c r="E61" i="1"/>
  <c r="A62" i="1"/>
  <c r="B62" i="1"/>
  <c r="C62" i="1"/>
  <c r="D62" i="1"/>
  <c r="E62" i="1"/>
  <c r="A63" i="1"/>
  <c r="B63" i="1"/>
  <c r="C63" i="1"/>
  <c r="D63" i="1"/>
  <c r="E63" i="1"/>
  <c r="A64" i="1"/>
  <c r="B64" i="1"/>
  <c r="C64" i="1"/>
  <c r="D64" i="1"/>
  <c r="E64" i="1"/>
  <c r="A65" i="1"/>
  <c r="B65" i="1"/>
  <c r="C65" i="1"/>
  <c r="D65" i="1"/>
  <c r="E65" i="1"/>
  <c r="A66" i="1"/>
  <c r="B66" i="1"/>
  <c r="C66" i="1"/>
  <c r="D66" i="1"/>
  <c r="E66" i="1"/>
  <c r="A67" i="1"/>
  <c r="B67" i="1"/>
  <c r="C67" i="1"/>
  <c r="D67" i="1"/>
  <c r="E67" i="1"/>
  <c r="A68" i="1"/>
  <c r="B68" i="1"/>
  <c r="C68" i="1"/>
  <c r="D68" i="1"/>
  <c r="E68" i="1"/>
  <c r="A69" i="1"/>
  <c r="B69" i="1"/>
  <c r="C69" i="1"/>
  <c r="D69" i="1"/>
  <c r="E69" i="1"/>
  <c r="A70" i="1"/>
  <c r="B70" i="1"/>
  <c r="C70" i="1"/>
  <c r="D70" i="1"/>
  <c r="E70" i="1"/>
  <c r="A71" i="1"/>
  <c r="B71" i="1"/>
  <c r="C71" i="1"/>
  <c r="D71" i="1"/>
  <c r="E71" i="1"/>
  <c r="A72" i="1"/>
  <c r="B72" i="1"/>
  <c r="C72" i="1"/>
  <c r="D72" i="1"/>
  <c r="E72" i="1"/>
  <c r="A73" i="1"/>
  <c r="B73" i="1"/>
  <c r="C73" i="1"/>
  <c r="D73" i="1"/>
  <c r="E73" i="1"/>
  <c r="A74" i="1"/>
  <c r="B74" i="1"/>
  <c r="C74" i="1"/>
  <c r="D74" i="1"/>
  <c r="E74" i="1"/>
  <c r="A75" i="1"/>
  <c r="B75" i="1"/>
  <c r="C75" i="1"/>
  <c r="D75" i="1"/>
  <c r="E75" i="1"/>
  <c r="A76" i="1"/>
  <c r="B76" i="1"/>
  <c r="C76" i="1"/>
  <c r="D76" i="1"/>
  <c r="E76" i="1"/>
  <c r="A77" i="1"/>
  <c r="B77" i="1"/>
  <c r="C77" i="1"/>
  <c r="D77" i="1"/>
  <c r="E77" i="1"/>
  <c r="A78" i="1"/>
  <c r="B78" i="1"/>
  <c r="C78" i="1"/>
  <c r="D78" i="1"/>
  <c r="E78" i="1"/>
  <c r="A79" i="1"/>
  <c r="B79" i="1"/>
  <c r="C79" i="1"/>
  <c r="D79" i="1"/>
  <c r="E79" i="1"/>
  <c r="A80" i="1"/>
  <c r="B80" i="1"/>
  <c r="C80" i="1"/>
  <c r="D80" i="1"/>
  <c r="E80" i="1"/>
  <c r="A81" i="1"/>
  <c r="B81" i="1"/>
  <c r="C81" i="1"/>
  <c r="D81" i="1"/>
  <c r="E81" i="1"/>
  <c r="A82" i="1"/>
  <c r="B82" i="1"/>
  <c r="C82" i="1"/>
  <c r="D82" i="1"/>
  <c r="E82" i="1"/>
  <c r="A83" i="1"/>
  <c r="B83" i="1"/>
  <c r="C83" i="1"/>
  <c r="D83" i="1"/>
  <c r="E83" i="1"/>
  <c r="A84" i="1"/>
  <c r="B84" i="1"/>
  <c r="C84" i="1"/>
  <c r="D84" i="1"/>
  <c r="E84" i="1"/>
  <c r="A85" i="1"/>
  <c r="B85" i="1"/>
  <c r="C85" i="1"/>
  <c r="D85" i="1"/>
  <c r="E85" i="1"/>
  <c r="A86" i="1"/>
  <c r="B86" i="1"/>
  <c r="C86" i="1"/>
  <c r="D86" i="1"/>
  <c r="E86" i="1"/>
  <c r="A87" i="1"/>
  <c r="B87" i="1"/>
  <c r="C87" i="1"/>
  <c r="D87" i="1"/>
  <c r="E87" i="1"/>
  <c r="A88" i="1"/>
  <c r="B88" i="1"/>
  <c r="C88" i="1"/>
  <c r="D88" i="1"/>
  <c r="E88" i="1"/>
  <c r="A89" i="1"/>
  <c r="B89" i="1"/>
  <c r="C89" i="1"/>
  <c r="D89" i="1"/>
  <c r="E89" i="1"/>
  <c r="A90" i="1"/>
  <c r="B90" i="1"/>
  <c r="C90" i="1"/>
  <c r="D90" i="1"/>
  <c r="E90" i="1"/>
  <c r="A91" i="1"/>
  <c r="B91" i="1"/>
  <c r="C91" i="1"/>
  <c r="D91" i="1"/>
  <c r="E91" i="1"/>
  <c r="A92" i="1"/>
  <c r="B92" i="1"/>
  <c r="C92" i="1"/>
  <c r="D92" i="1"/>
  <c r="E92" i="1"/>
  <c r="A93" i="1"/>
  <c r="B93" i="1"/>
  <c r="C93" i="1"/>
  <c r="D93" i="1"/>
  <c r="E93" i="1"/>
  <c r="A94" i="1"/>
  <c r="B94" i="1"/>
  <c r="C94" i="1"/>
  <c r="D94" i="1"/>
  <c r="E94" i="1"/>
  <c r="A95" i="1"/>
  <c r="B95" i="1"/>
  <c r="C95" i="1"/>
  <c r="D95" i="1"/>
  <c r="E95" i="1"/>
  <c r="A96" i="1"/>
  <c r="B96" i="1"/>
  <c r="C96" i="1"/>
  <c r="D96" i="1"/>
  <c r="E96" i="1"/>
  <c r="A97" i="1"/>
  <c r="B97" i="1"/>
  <c r="C97" i="1"/>
  <c r="D97" i="1"/>
  <c r="E97" i="1"/>
  <c r="A98" i="1"/>
  <c r="B98" i="1"/>
  <c r="C98" i="1"/>
  <c r="D98" i="1"/>
  <c r="E98" i="1"/>
  <c r="A99" i="1"/>
  <c r="B99" i="1"/>
  <c r="C99" i="1"/>
  <c r="D99" i="1"/>
  <c r="E99" i="1"/>
  <c r="A100" i="1"/>
  <c r="B100" i="1"/>
  <c r="C100" i="1"/>
  <c r="D100" i="1"/>
  <c r="E100" i="1"/>
  <c r="A101" i="1"/>
  <c r="B101" i="1"/>
  <c r="C101" i="1"/>
  <c r="D101" i="1"/>
  <c r="E101" i="1"/>
  <c r="A102" i="1"/>
  <c r="B102" i="1"/>
  <c r="C102" i="1"/>
  <c r="D102" i="1"/>
  <c r="E102" i="1"/>
  <c r="A103" i="1"/>
  <c r="B103" i="1"/>
  <c r="C103" i="1"/>
  <c r="D103" i="1"/>
  <c r="E103" i="1"/>
  <c r="A104" i="1"/>
  <c r="B104" i="1"/>
  <c r="C104" i="1"/>
  <c r="D104" i="1"/>
  <c r="E104" i="1"/>
  <c r="A105" i="1"/>
  <c r="B105" i="1"/>
  <c r="C105" i="1"/>
  <c r="D105" i="1"/>
  <c r="E105" i="1"/>
  <c r="A106" i="1"/>
  <c r="B106" i="1"/>
  <c r="C106" i="1"/>
  <c r="D106" i="1"/>
  <c r="E106" i="1"/>
  <c r="A107" i="1"/>
  <c r="B107" i="1"/>
  <c r="C107" i="1"/>
  <c r="D107" i="1"/>
  <c r="E107" i="1"/>
  <c r="A108" i="1"/>
  <c r="B108" i="1"/>
  <c r="C108" i="1"/>
  <c r="D108" i="1"/>
  <c r="E108" i="1"/>
  <c r="A109" i="1"/>
  <c r="B109" i="1"/>
  <c r="C109" i="1"/>
  <c r="D109" i="1"/>
  <c r="E109" i="1"/>
  <c r="A110" i="1"/>
  <c r="B110" i="1"/>
  <c r="C110" i="1"/>
  <c r="D110" i="1"/>
  <c r="E110" i="1"/>
  <c r="A111" i="1"/>
  <c r="B111" i="1"/>
  <c r="C111" i="1"/>
  <c r="D111" i="1"/>
  <c r="E111" i="1"/>
  <c r="A112" i="1"/>
  <c r="B112" i="1"/>
  <c r="C112" i="1"/>
  <c r="D112" i="1"/>
  <c r="E112" i="1"/>
  <c r="A113" i="1"/>
  <c r="B113" i="1"/>
  <c r="C113" i="1"/>
  <c r="D113" i="1"/>
  <c r="E113" i="1"/>
  <c r="A114" i="1"/>
  <c r="B114" i="1"/>
  <c r="C114" i="1"/>
  <c r="D114" i="1"/>
  <c r="E114" i="1"/>
  <c r="A115" i="1"/>
  <c r="B115" i="1"/>
  <c r="C115" i="1"/>
  <c r="D115" i="1"/>
  <c r="E115" i="1"/>
  <c r="A116" i="1"/>
  <c r="B116" i="1"/>
  <c r="C116" i="1"/>
  <c r="D116" i="1"/>
  <c r="E116" i="1"/>
  <c r="A117" i="1"/>
  <c r="B117" i="1"/>
  <c r="C117" i="1"/>
  <c r="D117" i="1"/>
  <c r="E117" i="1"/>
  <c r="A118" i="1"/>
  <c r="B118" i="1"/>
  <c r="C118" i="1"/>
  <c r="D118" i="1"/>
  <c r="E118" i="1"/>
  <c r="A119" i="1"/>
  <c r="B119" i="1"/>
  <c r="C119" i="1"/>
  <c r="D119" i="1"/>
  <c r="E119" i="1"/>
  <c r="A120" i="1"/>
  <c r="B120" i="1"/>
  <c r="C120" i="1"/>
  <c r="D120" i="1"/>
  <c r="E120" i="1"/>
  <c r="A121" i="1"/>
  <c r="B121" i="1"/>
  <c r="C121" i="1"/>
  <c r="D121" i="1"/>
  <c r="E121" i="1"/>
  <c r="A122" i="1"/>
  <c r="B122" i="1"/>
  <c r="C122" i="1"/>
  <c r="D122" i="1"/>
  <c r="E122" i="1"/>
  <c r="A123" i="1"/>
  <c r="B123" i="1"/>
  <c r="C123" i="1"/>
  <c r="D123" i="1"/>
  <c r="E123" i="1"/>
  <c r="A124" i="1"/>
  <c r="B124" i="1"/>
  <c r="C124" i="1"/>
  <c r="D124" i="1"/>
  <c r="E124" i="1"/>
  <c r="A125" i="1"/>
  <c r="B125" i="1"/>
  <c r="C125" i="1"/>
  <c r="D125" i="1"/>
  <c r="E125" i="1"/>
  <c r="A126" i="1"/>
  <c r="B126" i="1"/>
  <c r="C126" i="1"/>
  <c r="D126" i="1"/>
  <c r="E126" i="1"/>
  <c r="A127" i="1"/>
  <c r="B127" i="1"/>
  <c r="C127" i="1"/>
  <c r="D127" i="1"/>
  <c r="E127" i="1"/>
  <c r="A128" i="1"/>
  <c r="B128" i="1"/>
  <c r="C128" i="1"/>
  <c r="D128" i="1"/>
  <c r="E128" i="1"/>
  <c r="A129" i="1"/>
  <c r="B129" i="1"/>
  <c r="C129" i="1"/>
  <c r="D129" i="1"/>
  <c r="E129" i="1"/>
  <c r="A130" i="1"/>
  <c r="B130" i="1"/>
  <c r="C130" i="1"/>
  <c r="D130" i="1"/>
  <c r="E130" i="1"/>
  <c r="A131" i="1"/>
  <c r="B131" i="1"/>
  <c r="C131" i="1"/>
  <c r="D131" i="1"/>
  <c r="E131" i="1"/>
  <c r="A132" i="1"/>
  <c r="B132" i="1"/>
  <c r="C132" i="1"/>
  <c r="D132" i="1"/>
  <c r="E132" i="1"/>
  <c r="A133" i="1"/>
  <c r="B133" i="1"/>
  <c r="C133" i="1"/>
  <c r="D133" i="1"/>
  <c r="E133" i="1"/>
  <c r="A134" i="1"/>
  <c r="B134" i="1"/>
  <c r="C134" i="1"/>
  <c r="D134" i="1"/>
  <c r="E134" i="1"/>
  <c r="A135" i="1"/>
  <c r="B135" i="1"/>
  <c r="C135" i="1"/>
  <c r="D135" i="1"/>
  <c r="E135" i="1"/>
  <c r="A136" i="1"/>
  <c r="B136" i="1"/>
  <c r="C136" i="1"/>
  <c r="D136" i="1"/>
  <c r="E136" i="1"/>
  <c r="A137" i="1"/>
  <c r="B137" i="1"/>
  <c r="C137" i="1"/>
  <c r="D137" i="1"/>
  <c r="E137" i="1"/>
  <c r="A138" i="1"/>
  <c r="B138" i="1"/>
  <c r="C138" i="1"/>
  <c r="D138" i="1"/>
  <c r="E138" i="1"/>
  <c r="A139" i="1"/>
  <c r="B139" i="1"/>
  <c r="C139" i="1"/>
  <c r="D139" i="1"/>
  <c r="E139" i="1"/>
  <c r="A140" i="1"/>
  <c r="B140" i="1"/>
  <c r="C140" i="1"/>
  <c r="D140" i="1"/>
  <c r="E140" i="1"/>
  <c r="A141" i="1"/>
  <c r="B141" i="1"/>
  <c r="C141" i="1"/>
  <c r="D141" i="1"/>
  <c r="E141" i="1"/>
  <c r="A142" i="1"/>
  <c r="B142" i="1"/>
  <c r="C142" i="1"/>
  <c r="D142" i="1"/>
  <c r="E142" i="1"/>
  <c r="A143" i="1"/>
  <c r="B143" i="1"/>
  <c r="C143" i="1"/>
  <c r="D143" i="1"/>
  <c r="E143" i="1"/>
  <c r="A144" i="1"/>
  <c r="B144" i="1"/>
  <c r="C144" i="1"/>
  <c r="D144" i="1"/>
  <c r="E144" i="1"/>
  <c r="A145" i="1"/>
  <c r="B145" i="1"/>
  <c r="C145" i="1"/>
  <c r="D145" i="1"/>
  <c r="E145" i="1"/>
  <c r="A146" i="1"/>
  <c r="B146" i="1"/>
  <c r="C146" i="1"/>
  <c r="D146" i="1"/>
  <c r="E146" i="1"/>
  <c r="A147" i="1"/>
  <c r="B147" i="1"/>
  <c r="C147" i="1"/>
  <c r="D147" i="1"/>
  <c r="E147" i="1"/>
  <c r="A148" i="1"/>
  <c r="B148" i="1"/>
  <c r="C148" i="1"/>
  <c r="D148" i="1"/>
  <c r="E148" i="1"/>
  <c r="A149" i="1"/>
  <c r="B149" i="1"/>
  <c r="C149" i="1"/>
  <c r="D149" i="1"/>
  <c r="E149" i="1"/>
  <c r="A150" i="1"/>
  <c r="B150" i="1"/>
  <c r="C150" i="1"/>
  <c r="D150" i="1"/>
  <c r="E150" i="1"/>
  <c r="A151" i="1"/>
  <c r="B151" i="1"/>
  <c r="C151" i="1"/>
  <c r="D151" i="1"/>
  <c r="E151" i="1"/>
  <c r="A152" i="1"/>
  <c r="B152" i="1"/>
  <c r="C152" i="1"/>
  <c r="D152" i="1"/>
  <c r="E152" i="1"/>
  <c r="A153" i="1"/>
  <c r="B153" i="1"/>
  <c r="C153" i="1"/>
  <c r="D153" i="1"/>
  <c r="E153" i="1"/>
  <c r="A154" i="1"/>
  <c r="B154" i="1"/>
  <c r="C154" i="1"/>
  <c r="D154" i="1"/>
  <c r="E154" i="1"/>
  <c r="A155" i="1"/>
  <c r="B155" i="1"/>
  <c r="C155" i="1"/>
  <c r="D155" i="1"/>
  <c r="E155" i="1"/>
  <c r="A156" i="1"/>
  <c r="B156" i="1"/>
  <c r="C156" i="1"/>
  <c r="D156" i="1"/>
  <c r="E156" i="1"/>
  <c r="A157" i="1"/>
  <c r="B157" i="1"/>
  <c r="C157" i="1"/>
  <c r="D157" i="1"/>
  <c r="E157" i="1"/>
  <c r="A158" i="1"/>
  <c r="B158" i="1"/>
  <c r="C158" i="1"/>
  <c r="D158" i="1"/>
  <c r="E158" i="1"/>
  <c r="A159" i="1"/>
  <c r="B159" i="1"/>
  <c r="C159" i="1"/>
  <c r="D159" i="1"/>
  <c r="E159" i="1"/>
  <c r="A160" i="1"/>
  <c r="B160" i="1"/>
  <c r="C160" i="1"/>
  <c r="D160" i="1"/>
  <c r="E160" i="1"/>
  <c r="A161" i="1"/>
  <c r="B161" i="1"/>
  <c r="C161" i="1"/>
  <c r="D161" i="1"/>
  <c r="E161" i="1"/>
  <c r="A162" i="1"/>
  <c r="B162" i="1"/>
  <c r="C162" i="1"/>
  <c r="D162" i="1"/>
  <c r="E162" i="1"/>
  <c r="A163" i="1"/>
  <c r="B163" i="1"/>
  <c r="C163" i="1"/>
  <c r="D163" i="1"/>
  <c r="E163" i="1"/>
  <c r="A164" i="1"/>
  <c r="B164" i="1"/>
  <c r="C164" i="1"/>
  <c r="D164" i="1"/>
  <c r="E164" i="1"/>
  <c r="A165" i="1"/>
  <c r="B165" i="1"/>
  <c r="C165" i="1"/>
  <c r="D165" i="1"/>
  <c r="E165" i="1"/>
  <c r="A166" i="1"/>
  <c r="B166" i="1"/>
  <c r="C166" i="1"/>
  <c r="D166" i="1"/>
  <c r="E166" i="1"/>
  <c r="A167" i="1"/>
  <c r="B167" i="1"/>
  <c r="C167" i="1"/>
  <c r="D167" i="1"/>
  <c r="E167" i="1"/>
  <c r="A168" i="1"/>
  <c r="B168" i="1"/>
  <c r="C168" i="1"/>
  <c r="D168" i="1"/>
  <c r="E168" i="1"/>
  <c r="A169" i="1"/>
  <c r="B169" i="1"/>
  <c r="C169" i="1"/>
  <c r="D169" i="1"/>
  <c r="E169" i="1"/>
  <c r="A170" i="1"/>
  <c r="B170" i="1"/>
  <c r="C170" i="1"/>
  <c r="D170" i="1"/>
  <c r="E170" i="1"/>
  <c r="A171" i="1"/>
  <c r="B171" i="1"/>
  <c r="C171" i="1"/>
  <c r="D171" i="1"/>
  <c r="E171" i="1"/>
  <c r="A172" i="1"/>
  <c r="B172" i="1"/>
  <c r="C172" i="1"/>
  <c r="D172" i="1"/>
  <c r="E172" i="1"/>
  <c r="A173" i="1"/>
  <c r="B173" i="1"/>
  <c r="C173" i="1"/>
  <c r="D173" i="1"/>
  <c r="E173" i="1"/>
  <c r="A174" i="1"/>
  <c r="B174" i="1"/>
  <c r="C174" i="1"/>
  <c r="D174" i="1"/>
  <c r="E174" i="1"/>
  <c r="A175" i="1"/>
  <c r="B175" i="1"/>
  <c r="C175" i="1"/>
  <c r="D175" i="1"/>
  <c r="E175" i="1"/>
  <c r="A176" i="1"/>
  <c r="B176" i="1"/>
  <c r="C176" i="1"/>
  <c r="D176" i="1"/>
  <c r="E176" i="1"/>
  <c r="A177" i="1"/>
  <c r="B177" i="1"/>
  <c r="C177" i="1"/>
  <c r="D177" i="1"/>
  <c r="E177" i="1"/>
  <c r="A178" i="1"/>
  <c r="B178" i="1"/>
  <c r="C178" i="1"/>
  <c r="D178" i="1"/>
  <c r="E178" i="1"/>
  <c r="A179" i="1"/>
  <c r="B179" i="1"/>
  <c r="C179" i="1"/>
  <c r="D179" i="1"/>
  <c r="E179" i="1"/>
  <c r="A180" i="1"/>
  <c r="B180" i="1"/>
  <c r="C180" i="1"/>
  <c r="D180" i="1"/>
  <c r="E180" i="1"/>
  <c r="A181" i="1"/>
  <c r="B181" i="1"/>
  <c r="C181" i="1"/>
  <c r="D181" i="1"/>
  <c r="E181" i="1"/>
  <c r="A182" i="1"/>
  <c r="B182" i="1"/>
  <c r="C182" i="1"/>
  <c r="D182" i="1"/>
  <c r="E182" i="1"/>
  <c r="A183" i="1"/>
  <c r="B183" i="1"/>
  <c r="C183" i="1"/>
  <c r="D183" i="1"/>
  <c r="E183" i="1"/>
  <c r="A184" i="1"/>
  <c r="B184" i="1"/>
  <c r="C184" i="1"/>
  <c r="D184" i="1"/>
  <c r="E184" i="1"/>
  <c r="A185" i="1"/>
  <c r="B185" i="1"/>
  <c r="C185" i="1"/>
  <c r="D185" i="1"/>
  <c r="E185" i="1"/>
  <c r="A186" i="1"/>
  <c r="B186" i="1"/>
  <c r="C186" i="1"/>
  <c r="D186" i="1"/>
  <c r="E186" i="1"/>
  <c r="A187" i="1"/>
  <c r="B187" i="1"/>
  <c r="C187" i="1"/>
  <c r="D187" i="1"/>
  <c r="E187" i="1"/>
  <c r="A188" i="1"/>
  <c r="B188" i="1"/>
  <c r="C188" i="1"/>
  <c r="D188" i="1"/>
  <c r="E188" i="1"/>
  <c r="A189" i="1"/>
  <c r="B189" i="1"/>
  <c r="C189" i="1"/>
  <c r="D189" i="1"/>
  <c r="E189" i="1"/>
  <c r="A190" i="1"/>
  <c r="B190" i="1"/>
  <c r="C190" i="1"/>
  <c r="D190" i="1"/>
  <c r="E190" i="1"/>
  <c r="A191" i="1"/>
  <c r="B191" i="1"/>
  <c r="C191" i="1"/>
  <c r="D191" i="1"/>
  <c r="E191" i="1"/>
  <c r="A192" i="1"/>
  <c r="B192" i="1"/>
  <c r="C192" i="1"/>
  <c r="D192" i="1"/>
  <c r="E192" i="1"/>
  <c r="A193" i="1"/>
  <c r="B193" i="1"/>
  <c r="C193" i="1"/>
  <c r="D193" i="1"/>
  <c r="E193" i="1"/>
  <c r="A194" i="1"/>
  <c r="B194" i="1"/>
  <c r="C194" i="1"/>
  <c r="D194" i="1"/>
  <c r="E194" i="1"/>
  <c r="A195" i="1"/>
  <c r="B195" i="1"/>
  <c r="C195" i="1"/>
  <c r="D195" i="1"/>
  <c r="E195" i="1"/>
  <c r="A196" i="1"/>
  <c r="B196" i="1"/>
  <c r="C196" i="1"/>
  <c r="D196" i="1"/>
  <c r="E196" i="1"/>
  <c r="A197" i="1"/>
  <c r="B197" i="1"/>
  <c r="C197" i="1"/>
  <c r="D197" i="1"/>
  <c r="E197" i="1"/>
  <c r="A198" i="1"/>
  <c r="B198" i="1"/>
  <c r="C198" i="1"/>
  <c r="D198" i="1"/>
  <c r="E198" i="1"/>
  <c r="A199" i="1"/>
  <c r="B199" i="1"/>
  <c r="C199" i="1"/>
  <c r="D199" i="1"/>
  <c r="E199" i="1"/>
  <c r="A200" i="1"/>
  <c r="B200" i="1"/>
  <c r="C200" i="1"/>
  <c r="D200" i="1"/>
  <c r="E200" i="1"/>
  <c r="A201" i="1"/>
  <c r="B201" i="1"/>
  <c r="C201" i="1"/>
  <c r="D201" i="1"/>
  <c r="E201" i="1"/>
  <c r="A202" i="1"/>
  <c r="B202" i="1"/>
  <c r="C202" i="1"/>
  <c r="D202" i="1"/>
  <c r="E202" i="1"/>
  <c r="A203" i="1"/>
  <c r="B203" i="1"/>
  <c r="C203" i="1"/>
  <c r="D203" i="1"/>
  <c r="E203" i="1"/>
  <c r="A204" i="1"/>
  <c r="B204" i="1"/>
  <c r="C204" i="1"/>
  <c r="D204" i="1"/>
  <c r="E204" i="1"/>
  <c r="A205" i="1"/>
  <c r="B205" i="1"/>
  <c r="C205" i="1"/>
  <c r="D205" i="1"/>
  <c r="E205" i="1"/>
  <c r="A206" i="1"/>
  <c r="B206" i="1"/>
  <c r="C206" i="1"/>
  <c r="D206" i="1"/>
  <c r="E206" i="1"/>
  <c r="A207" i="1"/>
  <c r="B207" i="1"/>
  <c r="C207" i="1"/>
  <c r="D207" i="1"/>
  <c r="E207" i="1"/>
  <c r="A208" i="1"/>
  <c r="B208" i="1"/>
  <c r="C208" i="1"/>
  <c r="D208" i="1"/>
  <c r="E208" i="1"/>
  <c r="A209" i="1"/>
  <c r="B209" i="1"/>
  <c r="C209" i="1"/>
  <c r="D209" i="1"/>
  <c r="E209" i="1"/>
  <c r="A210" i="1"/>
  <c r="B210" i="1"/>
  <c r="C210" i="1"/>
  <c r="D210" i="1"/>
  <c r="E210" i="1"/>
  <c r="A211" i="1"/>
  <c r="B211" i="1"/>
  <c r="C211" i="1"/>
  <c r="D211" i="1"/>
  <c r="E211" i="1"/>
  <c r="A212" i="1"/>
  <c r="B212" i="1"/>
  <c r="C212" i="1"/>
  <c r="D212" i="1"/>
  <c r="E212" i="1"/>
  <c r="A213" i="1"/>
  <c r="B213" i="1"/>
  <c r="C213" i="1"/>
  <c r="D213" i="1"/>
  <c r="E213" i="1"/>
  <c r="A214" i="1"/>
  <c r="B214" i="1"/>
  <c r="C214" i="1"/>
  <c r="D214" i="1"/>
  <c r="E214" i="1"/>
  <c r="A215" i="1"/>
  <c r="B215" i="1"/>
  <c r="C215" i="1"/>
  <c r="D215" i="1"/>
  <c r="E215" i="1"/>
  <c r="A216" i="1"/>
  <c r="B216" i="1"/>
  <c r="C216" i="1"/>
  <c r="D216" i="1"/>
  <c r="E216" i="1"/>
  <c r="A217" i="1"/>
  <c r="B217" i="1"/>
  <c r="C217" i="1"/>
  <c r="D217" i="1"/>
  <c r="E217" i="1"/>
  <c r="A218" i="1"/>
  <c r="B218" i="1"/>
  <c r="C218" i="1"/>
  <c r="D218" i="1"/>
  <c r="E218" i="1"/>
  <c r="A219" i="1"/>
  <c r="B219" i="1"/>
  <c r="C219" i="1"/>
  <c r="D219" i="1"/>
  <c r="E219" i="1"/>
  <c r="A220" i="1"/>
  <c r="B220" i="1"/>
  <c r="C220" i="1"/>
  <c r="D220" i="1"/>
  <c r="E220" i="1"/>
  <c r="A221" i="1"/>
  <c r="B221" i="1"/>
  <c r="C221" i="1"/>
  <c r="D221" i="1"/>
  <c r="E221" i="1"/>
  <c r="A222" i="1"/>
  <c r="B222" i="1"/>
  <c r="C222" i="1"/>
  <c r="D222" i="1"/>
  <c r="E222" i="1"/>
  <c r="A223" i="1"/>
  <c r="B223" i="1"/>
  <c r="C223" i="1"/>
  <c r="D223" i="1"/>
  <c r="E223" i="1"/>
  <c r="A224" i="1"/>
  <c r="B224" i="1"/>
  <c r="C224" i="1"/>
  <c r="D224" i="1"/>
  <c r="E224" i="1"/>
  <c r="A225" i="1"/>
  <c r="B225" i="1"/>
  <c r="C225" i="1"/>
  <c r="D225" i="1"/>
  <c r="E225" i="1"/>
  <c r="A226" i="1"/>
  <c r="B226" i="1"/>
  <c r="C226" i="1"/>
  <c r="D226" i="1"/>
  <c r="E226" i="1"/>
  <c r="A227" i="1"/>
  <c r="B227" i="1"/>
  <c r="C227" i="1"/>
  <c r="D227" i="1"/>
  <c r="E227" i="1"/>
  <c r="A228" i="1"/>
  <c r="B228" i="1"/>
  <c r="C228" i="1"/>
  <c r="D228" i="1"/>
  <c r="E228" i="1"/>
  <c r="A229" i="1"/>
  <c r="B229" i="1"/>
  <c r="C229" i="1"/>
  <c r="D229" i="1"/>
  <c r="E229" i="1"/>
  <c r="A230" i="1"/>
  <c r="B230" i="1"/>
  <c r="C230" i="1"/>
  <c r="D230" i="1"/>
  <c r="E230" i="1"/>
  <c r="A231" i="1"/>
  <c r="B231" i="1"/>
  <c r="C231" i="1"/>
  <c r="D231" i="1"/>
  <c r="E231" i="1"/>
  <c r="A232" i="1"/>
  <c r="B232" i="1"/>
  <c r="C232" i="1"/>
  <c r="D232" i="1"/>
  <c r="E232" i="1"/>
  <c r="A233" i="1"/>
  <c r="B233" i="1"/>
  <c r="C233" i="1"/>
  <c r="D233" i="1"/>
  <c r="E233" i="1"/>
  <c r="A234" i="1"/>
  <c r="B234" i="1"/>
  <c r="C234" i="1"/>
  <c r="D234" i="1"/>
  <c r="E234" i="1"/>
  <c r="A235" i="1"/>
  <c r="B235" i="1"/>
  <c r="C235" i="1"/>
  <c r="D235" i="1"/>
  <c r="E235" i="1"/>
  <c r="A236" i="1"/>
  <c r="B236" i="1"/>
  <c r="C236" i="1"/>
  <c r="D236" i="1"/>
  <c r="E236" i="1"/>
  <c r="A237" i="1"/>
  <c r="B237" i="1"/>
  <c r="C237" i="1"/>
  <c r="D237" i="1"/>
  <c r="E237" i="1"/>
  <c r="A238" i="1"/>
  <c r="B238" i="1"/>
  <c r="C238" i="1"/>
  <c r="D238" i="1"/>
  <c r="E238" i="1"/>
  <c r="A239" i="1"/>
  <c r="B239" i="1"/>
  <c r="C239" i="1"/>
  <c r="D239" i="1"/>
  <c r="E239" i="1"/>
  <c r="A240" i="1"/>
  <c r="B240" i="1"/>
  <c r="C240" i="1"/>
  <c r="D240" i="1"/>
  <c r="E240" i="1"/>
  <c r="A241" i="1"/>
  <c r="B241" i="1"/>
  <c r="C241" i="1"/>
  <c r="D241" i="1"/>
  <c r="E241" i="1"/>
  <c r="A242" i="1"/>
  <c r="B242" i="1"/>
  <c r="C242" i="1"/>
  <c r="D242" i="1"/>
  <c r="E242" i="1"/>
  <c r="A243" i="1"/>
  <c r="B243" i="1"/>
  <c r="C243" i="1"/>
  <c r="D243" i="1"/>
  <c r="E243" i="1"/>
  <c r="A244" i="1"/>
  <c r="B244" i="1"/>
  <c r="C244" i="1"/>
  <c r="D244" i="1"/>
  <c r="E244" i="1"/>
  <c r="A245" i="1"/>
  <c r="B245" i="1"/>
  <c r="C245" i="1"/>
  <c r="D245" i="1"/>
  <c r="E245" i="1"/>
  <c r="A246" i="1"/>
  <c r="B246" i="1"/>
  <c r="C246" i="1"/>
  <c r="D246" i="1"/>
  <c r="E246" i="1"/>
  <c r="A247" i="1"/>
  <c r="B247" i="1"/>
  <c r="C247" i="1"/>
  <c r="D247" i="1"/>
  <c r="E247" i="1"/>
  <c r="A248" i="1"/>
  <c r="B248" i="1"/>
  <c r="C248" i="1"/>
  <c r="D248" i="1"/>
  <c r="E248" i="1"/>
  <c r="A249" i="1"/>
  <c r="B249" i="1"/>
  <c r="C249" i="1"/>
  <c r="D249" i="1"/>
  <c r="E249" i="1"/>
  <c r="A250" i="1"/>
  <c r="B250" i="1"/>
  <c r="C250" i="1"/>
  <c r="D250" i="1"/>
  <c r="E250" i="1"/>
  <c r="A251" i="1"/>
  <c r="B251" i="1"/>
  <c r="C251" i="1"/>
  <c r="D251" i="1"/>
  <c r="E251" i="1"/>
  <c r="A252" i="1"/>
  <c r="B252" i="1"/>
  <c r="C252" i="1"/>
  <c r="D252" i="1"/>
  <c r="E252" i="1"/>
  <c r="A253" i="1"/>
  <c r="B253" i="1"/>
  <c r="C253" i="1"/>
  <c r="D253" i="1"/>
  <c r="E253" i="1"/>
  <c r="A254" i="1"/>
  <c r="B254" i="1"/>
  <c r="C254" i="1"/>
  <c r="D254" i="1"/>
  <c r="E254" i="1"/>
  <c r="A255" i="1"/>
  <c r="B255" i="1"/>
  <c r="C255" i="1"/>
  <c r="D255" i="1"/>
  <c r="E255" i="1"/>
  <c r="A256" i="1"/>
  <c r="B256" i="1"/>
  <c r="C256" i="1"/>
  <c r="D256" i="1"/>
  <c r="E256" i="1"/>
  <c r="A257" i="1"/>
  <c r="B257" i="1"/>
  <c r="C257" i="1"/>
  <c r="D257" i="1"/>
  <c r="E257" i="1"/>
  <c r="A258" i="1"/>
  <c r="B258" i="1"/>
  <c r="C258" i="1"/>
  <c r="D258" i="1"/>
  <c r="E258" i="1"/>
  <c r="A259" i="1"/>
  <c r="B259" i="1"/>
  <c r="C259" i="1"/>
  <c r="D259" i="1"/>
  <c r="E259" i="1"/>
  <c r="A260" i="1"/>
  <c r="B260" i="1"/>
  <c r="C260" i="1"/>
  <c r="D260" i="1"/>
  <c r="E260" i="1"/>
  <c r="A261" i="1"/>
  <c r="B261" i="1"/>
  <c r="C261" i="1"/>
  <c r="D261" i="1"/>
  <c r="E261" i="1"/>
  <c r="A262" i="1"/>
  <c r="B262" i="1"/>
  <c r="C262" i="1"/>
  <c r="D262" i="1"/>
  <c r="E262" i="1"/>
  <c r="A263" i="1"/>
  <c r="B263" i="1"/>
  <c r="C263" i="1"/>
  <c r="D263" i="1"/>
  <c r="E263" i="1"/>
  <c r="A264" i="1"/>
  <c r="B264" i="1"/>
  <c r="C264" i="1"/>
  <c r="D264" i="1"/>
  <c r="E264" i="1"/>
  <c r="A265" i="1"/>
  <c r="B265" i="1"/>
  <c r="C265" i="1"/>
  <c r="D265" i="1"/>
  <c r="E265" i="1"/>
  <c r="A266" i="1"/>
  <c r="B266" i="1"/>
  <c r="C266" i="1"/>
  <c r="D266" i="1"/>
  <c r="E266" i="1"/>
  <c r="A267" i="1"/>
  <c r="B267" i="1"/>
  <c r="C267" i="1"/>
  <c r="D267" i="1"/>
  <c r="E267" i="1"/>
  <c r="A268" i="1"/>
  <c r="B268" i="1"/>
  <c r="C268" i="1"/>
  <c r="D268" i="1"/>
  <c r="E268" i="1"/>
  <c r="A269" i="1"/>
  <c r="B269" i="1"/>
  <c r="C269" i="1"/>
  <c r="D269" i="1"/>
  <c r="E269" i="1"/>
  <c r="A270" i="1"/>
  <c r="B270" i="1"/>
  <c r="C270" i="1"/>
  <c r="D270" i="1"/>
  <c r="E270" i="1"/>
  <c r="A271" i="1"/>
  <c r="B271" i="1"/>
  <c r="C271" i="1"/>
  <c r="D271" i="1"/>
  <c r="E271" i="1"/>
  <c r="A272" i="1"/>
  <c r="B272" i="1"/>
  <c r="C272" i="1"/>
  <c r="D272" i="1"/>
  <c r="E272" i="1"/>
  <c r="A273" i="1"/>
  <c r="B273" i="1"/>
  <c r="C273" i="1"/>
  <c r="D273" i="1"/>
  <c r="E273" i="1"/>
  <c r="A274" i="1"/>
  <c r="B274" i="1"/>
  <c r="C274" i="1"/>
  <c r="D274" i="1"/>
  <c r="E274" i="1"/>
  <c r="A275" i="1"/>
  <c r="B275" i="1"/>
  <c r="C275" i="1"/>
  <c r="D275" i="1"/>
  <c r="E275" i="1"/>
  <c r="A276" i="1"/>
  <c r="B276" i="1"/>
  <c r="C276" i="1"/>
  <c r="D276" i="1"/>
  <c r="E276" i="1"/>
  <c r="A277" i="1"/>
  <c r="B277" i="1"/>
  <c r="C277" i="1"/>
  <c r="D277" i="1"/>
  <c r="E277" i="1"/>
  <c r="A278" i="1"/>
  <c r="B278" i="1"/>
  <c r="C278" i="1"/>
  <c r="D278" i="1"/>
  <c r="E278" i="1"/>
  <c r="A279" i="1"/>
  <c r="B279" i="1"/>
  <c r="C279" i="1"/>
  <c r="D279" i="1"/>
  <c r="E279" i="1"/>
  <c r="A280" i="1"/>
  <c r="B280" i="1"/>
  <c r="C280" i="1"/>
  <c r="D280" i="1"/>
  <c r="E280" i="1"/>
  <c r="A281" i="1"/>
  <c r="B281" i="1"/>
  <c r="C281" i="1"/>
  <c r="D281" i="1"/>
  <c r="E281" i="1"/>
  <c r="A282" i="1"/>
  <c r="B282" i="1"/>
  <c r="C282" i="1"/>
  <c r="D282" i="1"/>
  <c r="E282" i="1"/>
  <c r="A283" i="1"/>
  <c r="B283" i="1"/>
  <c r="C283" i="1"/>
  <c r="D283" i="1"/>
  <c r="E283" i="1"/>
  <c r="A284" i="1"/>
  <c r="B284" i="1"/>
  <c r="C284" i="1"/>
  <c r="D284" i="1"/>
  <c r="E284" i="1"/>
  <c r="A285" i="1"/>
  <c r="B285" i="1"/>
  <c r="C285" i="1"/>
  <c r="D285" i="1"/>
  <c r="E285" i="1"/>
  <c r="A286" i="1"/>
  <c r="B286" i="1"/>
  <c r="C286" i="1"/>
  <c r="D286" i="1"/>
  <c r="E286" i="1"/>
  <c r="A287" i="1"/>
  <c r="B287" i="1"/>
  <c r="C287" i="1"/>
  <c r="D287" i="1"/>
  <c r="E287" i="1"/>
  <c r="A288" i="1"/>
  <c r="B288" i="1"/>
  <c r="C288" i="1"/>
  <c r="D288" i="1"/>
  <c r="E288" i="1"/>
  <c r="A289" i="1"/>
  <c r="B289" i="1"/>
  <c r="C289" i="1"/>
  <c r="D289" i="1"/>
  <c r="E289" i="1"/>
  <c r="A290" i="1"/>
  <c r="B290" i="1"/>
  <c r="C290" i="1"/>
  <c r="D290" i="1"/>
  <c r="E290" i="1"/>
  <c r="A291" i="1"/>
  <c r="B291" i="1"/>
  <c r="C291" i="1"/>
  <c r="D291" i="1"/>
  <c r="E291" i="1"/>
  <c r="A292" i="1"/>
  <c r="B292" i="1"/>
  <c r="C292" i="1"/>
  <c r="D292" i="1"/>
  <c r="E292" i="1"/>
  <c r="A293" i="1"/>
  <c r="B293" i="1"/>
  <c r="C293" i="1"/>
  <c r="D293" i="1"/>
  <c r="E293" i="1"/>
  <c r="A294" i="1"/>
  <c r="B294" i="1"/>
  <c r="C294" i="1"/>
  <c r="D294" i="1"/>
  <c r="E294" i="1"/>
  <c r="A295" i="1"/>
  <c r="B295" i="1"/>
  <c r="C295" i="1"/>
  <c r="D295" i="1"/>
  <c r="E295" i="1"/>
  <c r="A296" i="1"/>
  <c r="B296" i="1"/>
  <c r="C296" i="1"/>
  <c r="D296" i="1"/>
  <c r="E296" i="1"/>
  <c r="A297" i="1"/>
  <c r="B297" i="1"/>
  <c r="C297" i="1"/>
  <c r="D297" i="1"/>
  <c r="E297" i="1"/>
  <c r="A298" i="1"/>
  <c r="B298" i="1"/>
  <c r="C298" i="1"/>
  <c r="D298" i="1"/>
  <c r="E298" i="1"/>
  <c r="A299" i="1"/>
  <c r="B299" i="1"/>
  <c r="C299" i="1"/>
  <c r="D299" i="1"/>
  <c r="E299" i="1"/>
  <c r="A300" i="1"/>
  <c r="B300" i="1"/>
  <c r="C300" i="1"/>
  <c r="D300" i="1"/>
  <c r="E300" i="1"/>
  <c r="A301" i="1"/>
  <c r="B301" i="1"/>
  <c r="C301" i="1"/>
  <c r="D301" i="1"/>
  <c r="E301" i="1"/>
  <c r="A302" i="1"/>
  <c r="B302" i="1"/>
  <c r="C302" i="1"/>
  <c r="D302" i="1"/>
  <c r="E302" i="1"/>
  <c r="A303" i="1"/>
  <c r="B303" i="1"/>
  <c r="C303" i="1"/>
  <c r="D303" i="1"/>
  <c r="E303" i="1"/>
  <c r="A304" i="1"/>
  <c r="B304" i="1"/>
  <c r="C304" i="1"/>
  <c r="D304" i="1"/>
  <c r="E304" i="1"/>
  <c r="A305" i="1"/>
  <c r="B305" i="1"/>
  <c r="C305" i="1"/>
  <c r="D305" i="1"/>
  <c r="E305" i="1"/>
  <c r="A306" i="1"/>
  <c r="B306" i="1"/>
  <c r="C306" i="1"/>
  <c r="D306" i="1"/>
  <c r="E306" i="1"/>
  <c r="A307" i="1"/>
  <c r="B307" i="1"/>
  <c r="C307" i="1"/>
  <c r="D307" i="1"/>
  <c r="E307" i="1"/>
  <c r="A308" i="1"/>
  <c r="B308" i="1"/>
  <c r="C308" i="1"/>
  <c r="D308" i="1"/>
  <c r="E308" i="1"/>
  <c r="A309" i="1"/>
  <c r="B309" i="1"/>
  <c r="C309" i="1"/>
  <c r="D309" i="1"/>
  <c r="E309" i="1"/>
  <c r="A310" i="1"/>
  <c r="B310" i="1"/>
  <c r="C310" i="1"/>
  <c r="D310" i="1"/>
  <c r="E310" i="1"/>
  <c r="A311" i="1"/>
  <c r="B311" i="1"/>
  <c r="C311" i="1"/>
  <c r="D311" i="1"/>
  <c r="E311" i="1"/>
  <c r="A312" i="1"/>
  <c r="B312" i="1"/>
  <c r="C312" i="1"/>
  <c r="D312" i="1"/>
  <c r="E312" i="1"/>
  <c r="A313" i="1"/>
  <c r="B313" i="1"/>
  <c r="C313" i="1"/>
  <c r="D313" i="1"/>
  <c r="E313" i="1"/>
  <c r="A314" i="1"/>
  <c r="B314" i="1"/>
  <c r="C314" i="1"/>
  <c r="D314" i="1"/>
  <c r="E314" i="1"/>
  <c r="A315" i="1"/>
  <c r="B315" i="1"/>
  <c r="C315" i="1"/>
  <c r="D315" i="1"/>
  <c r="E315" i="1"/>
  <c r="A316" i="1"/>
  <c r="B316" i="1"/>
  <c r="C316" i="1"/>
  <c r="D316" i="1"/>
  <c r="E316" i="1"/>
  <c r="A317" i="1"/>
  <c r="B317" i="1"/>
  <c r="C317" i="1"/>
  <c r="D317" i="1"/>
  <c r="E317" i="1"/>
  <c r="A318" i="1"/>
  <c r="B318" i="1"/>
  <c r="C318" i="1"/>
  <c r="D318" i="1"/>
  <c r="E318" i="1"/>
  <c r="A319" i="1"/>
  <c r="B319" i="1"/>
  <c r="C319" i="1"/>
  <c r="D319" i="1"/>
  <c r="E319" i="1"/>
  <c r="A320" i="1"/>
  <c r="B320" i="1"/>
  <c r="C320" i="1"/>
  <c r="D320" i="1"/>
  <c r="E320" i="1"/>
  <c r="A321" i="1"/>
  <c r="B321" i="1"/>
  <c r="C321" i="1"/>
  <c r="D321" i="1"/>
  <c r="E321" i="1"/>
  <c r="A322" i="1"/>
  <c r="B322" i="1"/>
  <c r="C322" i="1"/>
  <c r="D322" i="1"/>
  <c r="E322" i="1"/>
  <c r="A323" i="1"/>
  <c r="B323" i="1"/>
  <c r="C323" i="1"/>
  <c r="D323" i="1"/>
  <c r="E323" i="1"/>
  <c r="A324" i="1"/>
  <c r="B324" i="1"/>
  <c r="C324" i="1"/>
  <c r="D324" i="1"/>
  <c r="E324" i="1"/>
  <c r="A325" i="1"/>
  <c r="B325" i="1"/>
  <c r="C325" i="1"/>
  <c r="D325" i="1"/>
  <c r="E325" i="1"/>
  <c r="A326" i="1"/>
  <c r="B326" i="1"/>
  <c r="C326" i="1"/>
  <c r="D326" i="1"/>
  <c r="E326" i="1"/>
  <c r="A327" i="1"/>
  <c r="B327" i="1"/>
  <c r="C327" i="1"/>
  <c r="D327" i="1"/>
  <c r="E327" i="1"/>
  <c r="A328" i="1"/>
  <c r="B328" i="1"/>
  <c r="C328" i="1"/>
  <c r="D328" i="1"/>
  <c r="E328" i="1"/>
  <c r="A329" i="1"/>
  <c r="B329" i="1"/>
  <c r="C329" i="1"/>
  <c r="D329" i="1"/>
  <c r="E329" i="1"/>
  <c r="A330" i="1"/>
  <c r="B330" i="1"/>
  <c r="C330" i="1"/>
  <c r="D330" i="1"/>
  <c r="E330" i="1"/>
  <c r="A331" i="1"/>
  <c r="B331" i="1"/>
  <c r="C331" i="1"/>
  <c r="D331" i="1"/>
  <c r="E331" i="1"/>
  <c r="A332" i="1"/>
  <c r="B332" i="1"/>
  <c r="C332" i="1"/>
  <c r="D332" i="1"/>
  <c r="E332" i="1"/>
  <c r="A333" i="1"/>
  <c r="B333" i="1"/>
  <c r="C333" i="1"/>
  <c r="D333" i="1"/>
  <c r="E333" i="1"/>
  <c r="A334" i="1"/>
  <c r="B334" i="1"/>
  <c r="C334" i="1"/>
  <c r="D334" i="1"/>
  <c r="E334" i="1"/>
  <c r="A335" i="1"/>
  <c r="B335" i="1"/>
  <c r="C335" i="1"/>
  <c r="D335" i="1"/>
  <c r="E335" i="1"/>
  <c r="A336" i="1"/>
  <c r="B336" i="1"/>
  <c r="C336" i="1"/>
  <c r="D336" i="1"/>
  <c r="E336" i="1"/>
  <c r="A337" i="1"/>
  <c r="B337" i="1"/>
  <c r="C337" i="1"/>
  <c r="D337" i="1"/>
  <c r="E337" i="1"/>
  <c r="A338" i="1"/>
  <c r="B338" i="1"/>
  <c r="C338" i="1"/>
  <c r="D338" i="1"/>
  <c r="E338" i="1"/>
  <c r="A339" i="1"/>
  <c r="B339" i="1"/>
  <c r="C339" i="1"/>
  <c r="D339" i="1"/>
  <c r="E339" i="1"/>
  <c r="A340" i="1"/>
  <c r="B340" i="1"/>
  <c r="C340" i="1"/>
  <c r="D340" i="1"/>
  <c r="E340" i="1"/>
  <c r="A341" i="1"/>
  <c r="B341" i="1"/>
  <c r="C341" i="1"/>
  <c r="D341" i="1"/>
  <c r="E341" i="1"/>
  <c r="A342" i="1"/>
  <c r="B342" i="1"/>
  <c r="C342" i="1"/>
  <c r="D342" i="1"/>
  <c r="E342" i="1"/>
  <c r="A343" i="1"/>
  <c r="B343" i="1"/>
  <c r="C343" i="1"/>
  <c r="D343" i="1"/>
  <c r="E343" i="1"/>
  <c r="A344" i="1"/>
  <c r="B344" i="1"/>
  <c r="C344" i="1"/>
  <c r="D344" i="1"/>
  <c r="E344" i="1"/>
  <c r="A345" i="1"/>
  <c r="B345" i="1"/>
  <c r="C345" i="1"/>
  <c r="D345" i="1"/>
  <c r="E345" i="1"/>
  <c r="A346" i="1"/>
  <c r="B346" i="1"/>
  <c r="C346" i="1"/>
  <c r="D346" i="1"/>
  <c r="E346" i="1"/>
  <c r="A347" i="1"/>
  <c r="B347" i="1"/>
  <c r="C347" i="1"/>
  <c r="D347" i="1"/>
  <c r="E347" i="1"/>
  <c r="A348" i="1"/>
  <c r="B348" i="1"/>
  <c r="C348" i="1"/>
  <c r="D348" i="1"/>
  <c r="E348" i="1"/>
  <c r="A349" i="1"/>
  <c r="B349" i="1"/>
  <c r="C349" i="1"/>
  <c r="D349" i="1"/>
  <c r="E349" i="1"/>
  <c r="A350" i="1"/>
  <c r="B350" i="1"/>
  <c r="C350" i="1"/>
  <c r="D350" i="1"/>
  <c r="E350" i="1"/>
  <c r="A351" i="1"/>
  <c r="B351" i="1"/>
  <c r="C351" i="1"/>
  <c r="D351" i="1"/>
  <c r="E351" i="1"/>
  <c r="A352" i="1"/>
  <c r="B352" i="1"/>
  <c r="C352" i="1"/>
  <c r="D352" i="1"/>
  <c r="E352" i="1"/>
  <c r="A353" i="1"/>
  <c r="B353" i="1"/>
  <c r="C353" i="1"/>
  <c r="D353" i="1"/>
  <c r="E353" i="1"/>
  <c r="A354" i="1"/>
  <c r="B354" i="1"/>
  <c r="C354" i="1"/>
  <c r="D354" i="1"/>
  <c r="E354" i="1"/>
  <c r="A355" i="1"/>
  <c r="B355" i="1"/>
  <c r="C355" i="1"/>
  <c r="D355" i="1"/>
  <c r="E355" i="1"/>
  <c r="A356" i="1"/>
  <c r="B356" i="1"/>
  <c r="C356" i="1"/>
  <c r="D356" i="1"/>
  <c r="E356" i="1"/>
  <c r="A357" i="1"/>
  <c r="B357" i="1"/>
  <c r="C357" i="1"/>
  <c r="D357" i="1"/>
  <c r="E357" i="1"/>
  <c r="A358" i="1"/>
  <c r="B358" i="1"/>
  <c r="C358" i="1"/>
  <c r="D358" i="1"/>
  <c r="E358" i="1"/>
  <c r="A359" i="1"/>
  <c r="B359" i="1"/>
  <c r="C359" i="1"/>
  <c r="D359" i="1"/>
  <c r="E359" i="1"/>
  <c r="A360" i="1"/>
  <c r="B360" i="1"/>
  <c r="C360" i="1"/>
  <c r="D360" i="1"/>
  <c r="E360" i="1"/>
  <c r="A361" i="1"/>
  <c r="B361" i="1"/>
  <c r="C361" i="1"/>
  <c r="D361" i="1"/>
  <c r="E361" i="1"/>
  <c r="A362" i="1"/>
  <c r="B362" i="1"/>
  <c r="C362" i="1"/>
  <c r="D362" i="1"/>
  <c r="E362" i="1"/>
  <c r="A363" i="1"/>
  <c r="B363" i="1"/>
  <c r="C363" i="1"/>
  <c r="D363" i="1"/>
  <c r="E363" i="1"/>
  <c r="A364" i="1"/>
  <c r="B364" i="1"/>
  <c r="C364" i="1"/>
  <c r="D364" i="1"/>
  <c r="E364" i="1"/>
  <c r="A365" i="1"/>
  <c r="B365" i="1"/>
  <c r="C365" i="1"/>
  <c r="D365" i="1"/>
  <c r="E365" i="1"/>
  <c r="A366" i="1"/>
  <c r="B366" i="1"/>
  <c r="C366" i="1"/>
  <c r="D366" i="1"/>
  <c r="E366" i="1"/>
  <c r="A367" i="1"/>
  <c r="B367" i="1"/>
  <c r="C367" i="1"/>
  <c r="D367" i="1"/>
  <c r="E367" i="1"/>
  <c r="A368" i="1"/>
  <c r="B368" i="1"/>
  <c r="C368" i="1"/>
  <c r="D368" i="1"/>
  <c r="E368" i="1"/>
  <c r="A369" i="1"/>
  <c r="B369" i="1"/>
  <c r="C369" i="1"/>
  <c r="D369" i="1"/>
  <c r="E369" i="1"/>
  <c r="A370" i="1"/>
  <c r="B370" i="1"/>
  <c r="C370" i="1"/>
  <c r="D370" i="1"/>
  <c r="E370" i="1"/>
  <c r="A371" i="1"/>
  <c r="B371" i="1"/>
  <c r="C371" i="1"/>
  <c r="D371" i="1"/>
  <c r="E371" i="1"/>
  <c r="A372" i="1"/>
  <c r="B372" i="1"/>
  <c r="C372" i="1"/>
  <c r="D372" i="1"/>
  <c r="E372" i="1"/>
  <c r="A373" i="1"/>
  <c r="B373" i="1"/>
  <c r="C373" i="1"/>
  <c r="D373" i="1"/>
  <c r="E373" i="1"/>
  <c r="A374" i="1"/>
  <c r="B374" i="1"/>
  <c r="C374" i="1"/>
  <c r="D374" i="1"/>
  <c r="E374" i="1"/>
  <c r="A375" i="1"/>
  <c r="B375" i="1"/>
  <c r="C375" i="1"/>
  <c r="D375" i="1"/>
  <c r="E375" i="1"/>
  <c r="A376" i="1"/>
  <c r="B376" i="1"/>
  <c r="C376" i="1"/>
  <c r="D376" i="1"/>
  <c r="E376" i="1"/>
  <c r="A377" i="1"/>
  <c r="B377" i="1"/>
  <c r="C377" i="1"/>
  <c r="D377" i="1"/>
  <c r="E377" i="1"/>
  <c r="A378" i="1"/>
  <c r="B378" i="1"/>
  <c r="C378" i="1"/>
  <c r="D378" i="1"/>
  <c r="E378" i="1"/>
  <c r="A379" i="1"/>
  <c r="B379" i="1"/>
  <c r="C379" i="1"/>
  <c r="D379" i="1"/>
  <c r="E379" i="1"/>
  <c r="A380" i="1"/>
  <c r="B380" i="1"/>
  <c r="C380" i="1"/>
  <c r="D380" i="1"/>
  <c r="E380" i="1"/>
  <c r="A381" i="1"/>
  <c r="B381" i="1"/>
  <c r="C381" i="1"/>
  <c r="D381" i="1"/>
  <c r="E381" i="1"/>
  <c r="A382" i="1"/>
  <c r="B382" i="1"/>
  <c r="C382" i="1"/>
  <c r="D382" i="1"/>
  <c r="E382" i="1"/>
  <c r="A383" i="1"/>
  <c r="B383" i="1"/>
  <c r="C383" i="1"/>
  <c r="D383" i="1"/>
  <c r="E383" i="1"/>
  <c r="A384" i="1"/>
  <c r="B384" i="1"/>
  <c r="C384" i="1"/>
  <c r="D384" i="1"/>
  <c r="E384" i="1"/>
  <c r="A385" i="1"/>
  <c r="B385" i="1"/>
  <c r="C385" i="1"/>
  <c r="D385" i="1"/>
  <c r="E385" i="1"/>
  <c r="A386" i="1"/>
  <c r="B386" i="1"/>
  <c r="C386" i="1"/>
  <c r="D386" i="1"/>
  <c r="E386" i="1"/>
  <c r="A387" i="1"/>
  <c r="B387" i="1"/>
  <c r="C387" i="1"/>
  <c r="D387" i="1"/>
  <c r="E387" i="1"/>
  <c r="A388" i="1"/>
  <c r="B388" i="1"/>
  <c r="C388" i="1"/>
  <c r="D388" i="1"/>
  <c r="E388" i="1"/>
  <c r="A389" i="1"/>
  <c r="B389" i="1"/>
  <c r="C389" i="1"/>
  <c r="D389" i="1"/>
  <c r="E389" i="1"/>
  <c r="A390" i="1"/>
  <c r="B390" i="1"/>
  <c r="C390" i="1"/>
  <c r="D390" i="1"/>
  <c r="E390" i="1"/>
  <c r="A391" i="1"/>
  <c r="B391" i="1"/>
  <c r="C391" i="1"/>
  <c r="D391" i="1"/>
  <c r="E391" i="1"/>
  <c r="A392" i="1"/>
  <c r="B392" i="1"/>
  <c r="C392" i="1"/>
  <c r="D392" i="1"/>
  <c r="E392" i="1"/>
  <c r="A393" i="1"/>
  <c r="B393" i="1"/>
  <c r="C393" i="1"/>
  <c r="D393" i="1"/>
  <c r="E393" i="1"/>
  <c r="A394" i="1"/>
  <c r="B394" i="1"/>
  <c r="C394" i="1"/>
  <c r="D394" i="1"/>
  <c r="E394" i="1"/>
  <c r="A395" i="1"/>
  <c r="B395" i="1"/>
  <c r="C395" i="1"/>
  <c r="D395" i="1"/>
  <c r="E395" i="1"/>
  <c r="A396" i="1"/>
  <c r="B396" i="1"/>
  <c r="C396" i="1"/>
  <c r="D396" i="1"/>
  <c r="E396" i="1"/>
  <c r="A397" i="1"/>
  <c r="B397" i="1"/>
  <c r="C397" i="1"/>
  <c r="D397" i="1"/>
  <c r="E397" i="1"/>
  <c r="A398" i="1"/>
  <c r="B398" i="1"/>
  <c r="C398" i="1"/>
  <c r="D398" i="1"/>
  <c r="E398" i="1"/>
  <c r="A399" i="1"/>
  <c r="B399" i="1"/>
  <c r="C399" i="1"/>
  <c r="D399" i="1"/>
  <c r="E399" i="1"/>
  <c r="A400" i="1"/>
  <c r="B400" i="1"/>
  <c r="C400" i="1"/>
  <c r="D400" i="1"/>
  <c r="E400" i="1"/>
  <c r="A401" i="1"/>
  <c r="B401" i="1"/>
  <c r="C401" i="1"/>
  <c r="D401" i="1"/>
  <c r="E401" i="1"/>
  <c r="A402" i="1"/>
  <c r="B402" i="1"/>
  <c r="C402" i="1"/>
  <c r="D402" i="1"/>
  <c r="E402" i="1"/>
  <c r="A403" i="1"/>
  <c r="B403" i="1"/>
  <c r="C403" i="1"/>
  <c r="D403" i="1"/>
  <c r="E403" i="1"/>
  <c r="A404" i="1"/>
  <c r="B404" i="1"/>
  <c r="C404" i="1"/>
  <c r="D404" i="1"/>
  <c r="E404" i="1"/>
  <c r="A405" i="1"/>
  <c r="B405" i="1"/>
  <c r="C405" i="1"/>
  <c r="D405" i="1"/>
  <c r="E405" i="1"/>
  <c r="A406" i="1"/>
  <c r="B406" i="1"/>
  <c r="C406" i="1"/>
  <c r="D406" i="1"/>
  <c r="E406" i="1"/>
  <c r="A407" i="1"/>
  <c r="B407" i="1"/>
  <c r="C407" i="1"/>
  <c r="D407" i="1"/>
  <c r="E407" i="1"/>
  <c r="A408" i="1"/>
  <c r="B408" i="1"/>
  <c r="C408" i="1"/>
  <c r="D408" i="1"/>
  <c r="E408" i="1"/>
  <c r="A409" i="1"/>
  <c r="B409" i="1"/>
  <c r="C409" i="1"/>
  <c r="D409" i="1"/>
  <c r="E409" i="1"/>
  <c r="A410" i="1"/>
  <c r="B410" i="1"/>
  <c r="C410" i="1"/>
  <c r="D410" i="1"/>
  <c r="E410" i="1"/>
  <c r="A411" i="1"/>
  <c r="B411" i="1"/>
  <c r="C411" i="1"/>
  <c r="D411" i="1"/>
  <c r="E411" i="1"/>
  <c r="A412" i="1"/>
  <c r="B412" i="1"/>
  <c r="C412" i="1"/>
  <c r="D412" i="1"/>
  <c r="E412" i="1"/>
  <c r="A413" i="1"/>
  <c r="B413" i="1"/>
  <c r="C413" i="1"/>
  <c r="D413" i="1"/>
  <c r="E413" i="1"/>
  <c r="A414" i="1"/>
  <c r="B414" i="1"/>
  <c r="C414" i="1"/>
  <c r="D414" i="1"/>
  <c r="E414" i="1"/>
  <c r="A415" i="1"/>
  <c r="B415" i="1"/>
  <c r="C415" i="1"/>
  <c r="D415" i="1"/>
  <c r="E415" i="1"/>
  <c r="A416" i="1"/>
  <c r="B416" i="1"/>
  <c r="C416" i="1"/>
  <c r="D416" i="1"/>
  <c r="E416" i="1"/>
  <c r="A417" i="1"/>
  <c r="B417" i="1"/>
  <c r="C417" i="1"/>
  <c r="D417" i="1"/>
  <c r="E417" i="1"/>
  <c r="A418" i="1"/>
  <c r="B418" i="1"/>
  <c r="C418" i="1"/>
  <c r="D418" i="1"/>
  <c r="E418" i="1"/>
  <c r="A419" i="1"/>
  <c r="B419" i="1"/>
  <c r="C419" i="1"/>
  <c r="D419" i="1"/>
  <c r="E419" i="1"/>
  <c r="A420" i="1"/>
  <c r="B420" i="1"/>
  <c r="C420" i="1"/>
  <c r="D420" i="1"/>
  <c r="E420" i="1"/>
  <c r="A421" i="1"/>
  <c r="B421" i="1"/>
  <c r="C421" i="1"/>
  <c r="D421" i="1"/>
  <c r="E421" i="1"/>
  <c r="A422" i="1"/>
  <c r="B422" i="1"/>
  <c r="C422" i="1"/>
  <c r="D422" i="1"/>
  <c r="E422" i="1"/>
  <c r="A423" i="1"/>
  <c r="B423" i="1"/>
  <c r="C423" i="1"/>
  <c r="D423" i="1"/>
  <c r="E423" i="1"/>
  <c r="A424" i="1"/>
  <c r="B424" i="1"/>
  <c r="C424" i="1"/>
  <c r="D424" i="1"/>
  <c r="E424" i="1"/>
  <c r="A425" i="1"/>
  <c r="B425" i="1"/>
  <c r="C425" i="1"/>
  <c r="D425" i="1"/>
  <c r="E425" i="1"/>
  <c r="A426" i="1"/>
  <c r="B426" i="1"/>
  <c r="C426" i="1"/>
  <c r="D426" i="1"/>
  <c r="E426" i="1"/>
  <c r="A427" i="1"/>
  <c r="B427" i="1"/>
  <c r="C427" i="1"/>
  <c r="D427" i="1"/>
  <c r="E427" i="1"/>
  <c r="A428" i="1"/>
  <c r="B428" i="1"/>
  <c r="C428" i="1"/>
  <c r="D428" i="1"/>
  <c r="E428" i="1"/>
  <c r="A429" i="1"/>
  <c r="B429" i="1"/>
  <c r="C429" i="1"/>
  <c r="D429" i="1"/>
  <c r="E429" i="1"/>
  <c r="A430" i="1"/>
  <c r="B430" i="1"/>
  <c r="C430" i="1"/>
  <c r="D430" i="1"/>
  <c r="E430" i="1"/>
  <c r="A431" i="1"/>
  <c r="B431" i="1"/>
  <c r="C431" i="1"/>
  <c r="D431" i="1"/>
  <c r="E431" i="1"/>
  <c r="A432" i="1"/>
  <c r="B432" i="1"/>
  <c r="C432" i="1"/>
  <c r="D432" i="1"/>
  <c r="E432" i="1"/>
  <c r="A433" i="1"/>
  <c r="B433" i="1"/>
  <c r="C433" i="1"/>
  <c r="D433" i="1"/>
  <c r="E433" i="1"/>
  <c r="A434" i="1"/>
  <c r="B434" i="1"/>
  <c r="C434" i="1"/>
  <c r="D434" i="1"/>
  <c r="E434" i="1"/>
  <c r="A435" i="1"/>
  <c r="B435" i="1"/>
  <c r="C435" i="1"/>
  <c r="D435" i="1"/>
  <c r="E435" i="1"/>
  <c r="A436" i="1"/>
  <c r="B436" i="1"/>
  <c r="C436" i="1"/>
  <c r="D436" i="1"/>
  <c r="E436" i="1"/>
  <c r="A437" i="1"/>
  <c r="B437" i="1"/>
  <c r="C437" i="1"/>
  <c r="D437" i="1"/>
  <c r="E437" i="1"/>
  <c r="A438" i="1"/>
  <c r="B438" i="1"/>
  <c r="C438" i="1"/>
  <c r="D438" i="1"/>
  <c r="E438" i="1"/>
  <c r="A439" i="1"/>
  <c r="B439" i="1"/>
  <c r="C439" i="1"/>
  <c r="D439" i="1"/>
  <c r="E439" i="1"/>
  <c r="A440" i="1"/>
  <c r="B440" i="1"/>
  <c r="C440" i="1"/>
  <c r="D440" i="1"/>
  <c r="E440" i="1"/>
  <c r="A441" i="1"/>
  <c r="B441" i="1"/>
  <c r="C441" i="1"/>
  <c r="D441" i="1"/>
  <c r="E441" i="1"/>
  <c r="A442" i="1"/>
  <c r="B442" i="1"/>
  <c r="C442" i="1"/>
  <c r="D442" i="1"/>
  <c r="E442" i="1"/>
  <c r="A443" i="1"/>
  <c r="B443" i="1"/>
  <c r="C443" i="1"/>
  <c r="D443" i="1"/>
  <c r="E443" i="1"/>
  <c r="A444" i="1"/>
  <c r="B444" i="1"/>
  <c r="C444" i="1"/>
  <c r="D444" i="1"/>
  <c r="E444" i="1"/>
  <c r="A445" i="1"/>
  <c r="B445" i="1"/>
  <c r="C445" i="1"/>
  <c r="D445" i="1"/>
  <c r="E445" i="1"/>
  <c r="A446" i="1"/>
  <c r="B446" i="1"/>
  <c r="C446" i="1"/>
  <c r="D446" i="1"/>
  <c r="E446" i="1"/>
  <c r="A447" i="1"/>
  <c r="B447" i="1"/>
  <c r="C447" i="1"/>
  <c r="D447" i="1"/>
  <c r="E447" i="1"/>
  <c r="A448" i="1"/>
  <c r="B448" i="1"/>
  <c r="C448" i="1"/>
  <c r="D448" i="1"/>
  <c r="E448" i="1"/>
  <c r="A449" i="1"/>
  <c r="B449" i="1"/>
  <c r="C449" i="1"/>
  <c r="D449" i="1"/>
  <c r="E449" i="1"/>
  <c r="A450" i="1"/>
  <c r="B450" i="1"/>
  <c r="C450" i="1"/>
  <c r="D450" i="1"/>
  <c r="E450" i="1"/>
  <c r="A451" i="1"/>
  <c r="B451" i="1"/>
  <c r="C451" i="1"/>
  <c r="D451" i="1"/>
  <c r="E451" i="1"/>
  <c r="A452" i="1"/>
  <c r="B452" i="1"/>
  <c r="C452" i="1"/>
  <c r="D452" i="1"/>
  <c r="E452" i="1"/>
  <c r="A453" i="1"/>
  <c r="B453" i="1"/>
  <c r="C453" i="1"/>
  <c r="D453" i="1"/>
  <c r="E453" i="1"/>
  <c r="A454" i="1"/>
  <c r="B454" i="1"/>
  <c r="C454" i="1"/>
  <c r="D454" i="1"/>
  <c r="E454" i="1"/>
  <c r="A455" i="1"/>
  <c r="B455" i="1"/>
  <c r="C455" i="1"/>
  <c r="D455" i="1"/>
  <c r="E455" i="1"/>
  <c r="A456" i="1"/>
  <c r="B456" i="1"/>
  <c r="C456" i="1"/>
  <c r="D456" i="1"/>
  <c r="E456" i="1"/>
  <c r="A457" i="1"/>
  <c r="B457" i="1"/>
  <c r="C457" i="1"/>
  <c r="D457" i="1"/>
  <c r="E457" i="1"/>
  <c r="A458" i="1"/>
  <c r="B458" i="1"/>
  <c r="C458" i="1"/>
  <c r="D458" i="1"/>
  <c r="E458" i="1"/>
  <c r="A459" i="1"/>
  <c r="B459" i="1"/>
  <c r="C459" i="1"/>
  <c r="D459" i="1"/>
  <c r="E459" i="1"/>
  <c r="A460" i="1"/>
  <c r="B460" i="1"/>
  <c r="C460" i="1"/>
  <c r="D460" i="1"/>
  <c r="E460" i="1"/>
  <c r="A461" i="1"/>
  <c r="B461" i="1"/>
  <c r="C461" i="1"/>
  <c r="D461" i="1"/>
  <c r="E461" i="1"/>
  <c r="A462" i="1"/>
  <c r="B462" i="1"/>
  <c r="C462" i="1"/>
  <c r="D462" i="1"/>
  <c r="E462" i="1"/>
  <c r="A463" i="1"/>
  <c r="B463" i="1"/>
  <c r="C463" i="1"/>
  <c r="D463" i="1"/>
  <c r="E463" i="1"/>
  <c r="A464" i="1"/>
  <c r="B464" i="1"/>
  <c r="C464" i="1"/>
  <c r="D464" i="1"/>
  <c r="E464" i="1"/>
  <c r="A465" i="1"/>
  <c r="B465" i="1"/>
  <c r="C465" i="1"/>
  <c r="D465" i="1"/>
  <c r="E465" i="1"/>
  <c r="A466" i="1"/>
  <c r="B466" i="1"/>
  <c r="C466" i="1"/>
  <c r="D466" i="1"/>
  <c r="E466" i="1"/>
  <c r="A467" i="1"/>
  <c r="B467" i="1"/>
  <c r="C467" i="1"/>
  <c r="D467" i="1"/>
  <c r="E467" i="1"/>
  <c r="A468" i="1"/>
  <c r="B468" i="1"/>
  <c r="C468" i="1"/>
  <c r="D468" i="1"/>
  <c r="E468" i="1"/>
  <c r="A469" i="1"/>
  <c r="B469" i="1"/>
  <c r="C469" i="1"/>
  <c r="D469" i="1"/>
  <c r="E469" i="1"/>
  <c r="A470" i="1"/>
  <c r="B470" i="1"/>
  <c r="C470" i="1"/>
  <c r="D470" i="1"/>
  <c r="E470" i="1"/>
  <c r="A471" i="1"/>
  <c r="B471" i="1"/>
  <c r="C471" i="1"/>
  <c r="D471" i="1"/>
  <c r="E471" i="1"/>
  <c r="A472" i="1"/>
  <c r="B472" i="1"/>
  <c r="C472" i="1"/>
  <c r="D472" i="1"/>
  <c r="E472" i="1"/>
  <c r="A473" i="1"/>
  <c r="B473" i="1"/>
  <c r="C473" i="1"/>
  <c r="D473" i="1"/>
  <c r="E473" i="1"/>
  <c r="A474" i="1"/>
  <c r="B474" i="1"/>
  <c r="C474" i="1"/>
  <c r="D474" i="1"/>
  <c r="E474" i="1"/>
  <c r="A475" i="1"/>
  <c r="B475" i="1"/>
  <c r="C475" i="1"/>
  <c r="D475" i="1"/>
  <c r="E475" i="1"/>
  <c r="A476" i="1"/>
  <c r="B476" i="1"/>
  <c r="C476" i="1"/>
  <c r="D476" i="1"/>
  <c r="E476" i="1"/>
  <c r="A477" i="1"/>
  <c r="B477" i="1"/>
  <c r="C477" i="1"/>
  <c r="D477" i="1"/>
  <c r="E477" i="1"/>
  <c r="A478" i="1"/>
  <c r="B478" i="1"/>
  <c r="C478" i="1"/>
  <c r="D478" i="1"/>
  <c r="E478" i="1"/>
  <c r="A479" i="1"/>
  <c r="B479" i="1"/>
  <c r="C479" i="1"/>
  <c r="D479" i="1"/>
  <c r="E479" i="1"/>
  <c r="A480" i="1"/>
  <c r="B480" i="1"/>
  <c r="C480" i="1"/>
  <c r="D480" i="1"/>
  <c r="E480" i="1"/>
  <c r="A481" i="1"/>
  <c r="B481" i="1"/>
  <c r="C481" i="1"/>
  <c r="D481" i="1"/>
  <c r="E481" i="1"/>
  <c r="A482" i="1"/>
  <c r="B482" i="1"/>
  <c r="C482" i="1"/>
  <c r="D482" i="1"/>
  <c r="E482" i="1"/>
  <c r="A483" i="1"/>
  <c r="B483" i="1"/>
  <c r="C483" i="1"/>
  <c r="D483" i="1"/>
  <c r="E483" i="1"/>
  <c r="A484" i="1"/>
  <c r="B484" i="1"/>
  <c r="C484" i="1"/>
  <c r="D484" i="1"/>
  <c r="E484" i="1"/>
  <c r="A485" i="1"/>
  <c r="B485" i="1"/>
  <c r="C485" i="1"/>
  <c r="D485" i="1"/>
  <c r="E485" i="1"/>
  <c r="A486" i="1"/>
  <c r="B486" i="1"/>
  <c r="C486" i="1"/>
  <c r="D486" i="1"/>
  <c r="E486" i="1"/>
  <c r="A487" i="1"/>
  <c r="B487" i="1"/>
  <c r="C487" i="1"/>
  <c r="D487" i="1"/>
  <c r="E487" i="1"/>
  <c r="A488" i="1"/>
  <c r="B488" i="1"/>
  <c r="C488" i="1"/>
  <c r="D488" i="1"/>
  <c r="E488" i="1"/>
  <c r="A489" i="1"/>
  <c r="B489" i="1"/>
  <c r="C489" i="1"/>
  <c r="D489" i="1"/>
  <c r="E489" i="1"/>
  <c r="A490" i="1"/>
  <c r="B490" i="1"/>
  <c r="C490" i="1"/>
  <c r="D490" i="1"/>
  <c r="E490" i="1"/>
  <c r="A491" i="1"/>
  <c r="B491" i="1"/>
  <c r="C491" i="1"/>
  <c r="D491" i="1"/>
  <c r="E491" i="1"/>
  <c r="A492" i="1"/>
  <c r="B492" i="1"/>
  <c r="C492" i="1"/>
  <c r="D492" i="1"/>
  <c r="E492" i="1"/>
  <c r="A493" i="1"/>
  <c r="B493" i="1"/>
  <c r="C493" i="1"/>
  <c r="D493" i="1"/>
  <c r="E493" i="1"/>
  <c r="A494" i="1"/>
  <c r="B494" i="1"/>
  <c r="C494" i="1"/>
  <c r="D494" i="1"/>
  <c r="E494" i="1"/>
  <c r="A495" i="1"/>
  <c r="B495" i="1"/>
  <c r="C495" i="1"/>
  <c r="D495" i="1"/>
  <c r="E495" i="1"/>
  <c r="A496" i="1"/>
  <c r="B496" i="1"/>
  <c r="C496" i="1"/>
  <c r="D496" i="1"/>
  <c r="E496" i="1"/>
  <c r="A497" i="1"/>
  <c r="B497" i="1"/>
  <c r="C497" i="1"/>
  <c r="D497" i="1"/>
  <c r="E497" i="1"/>
  <c r="A498" i="1"/>
  <c r="B498" i="1"/>
  <c r="C498" i="1"/>
  <c r="D498" i="1"/>
  <c r="E498" i="1"/>
  <c r="A499" i="1"/>
  <c r="B499" i="1"/>
  <c r="C499" i="1"/>
  <c r="D499" i="1"/>
  <c r="E499" i="1"/>
  <c r="A500" i="1"/>
  <c r="B500" i="1"/>
  <c r="C500" i="1"/>
  <c r="D500" i="1"/>
  <c r="E500" i="1"/>
  <c r="A501" i="1"/>
  <c r="B501" i="1"/>
  <c r="C501" i="1"/>
  <c r="D501" i="1"/>
  <c r="E501" i="1"/>
  <c r="A502" i="1"/>
  <c r="B502" i="1"/>
  <c r="C502" i="1"/>
  <c r="D502" i="1"/>
  <c r="E502" i="1"/>
  <c r="A503" i="1"/>
  <c r="B503" i="1"/>
  <c r="C503" i="1"/>
  <c r="D503" i="1"/>
  <c r="E503" i="1"/>
  <c r="A504" i="1"/>
  <c r="B504" i="1"/>
  <c r="C504" i="1"/>
  <c r="D504" i="1"/>
  <c r="E504" i="1"/>
  <c r="A505" i="1"/>
  <c r="B505" i="1"/>
  <c r="C505" i="1"/>
  <c r="D505" i="1"/>
  <c r="E505" i="1"/>
  <c r="A506" i="1"/>
  <c r="B506" i="1"/>
  <c r="C506" i="1"/>
  <c r="D506" i="1"/>
  <c r="E506" i="1"/>
  <c r="A507" i="1"/>
  <c r="B507" i="1"/>
  <c r="C507" i="1"/>
  <c r="D507" i="1"/>
  <c r="E507" i="1"/>
  <c r="A508" i="1"/>
  <c r="B508" i="1"/>
  <c r="C508" i="1"/>
  <c r="D508" i="1"/>
  <c r="E508" i="1"/>
  <c r="A509" i="1"/>
  <c r="B509" i="1"/>
  <c r="C509" i="1"/>
  <c r="D509" i="1"/>
  <c r="E509" i="1"/>
  <c r="A510" i="1"/>
  <c r="B510" i="1"/>
  <c r="C510" i="1"/>
  <c r="D510" i="1"/>
  <c r="E510" i="1"/>
  <c r="A511" i="1"/>
  <c r="B511" i="1"/>
  <c r="C511" i="1"/>
  <c r="D511" i="1"/>
  <c r="E511" i="1"/>
  <c r="A512" i="1"/>
  <c r="B512" i="1"/>
  <c r="C512" i="1"/>
  <c r="D512" i="1"/>
  <c r="E512" i="1"/>
  <c r="A513" i="1"/>
  <c r="B513" i="1"/>
  <c r="C513" i="1"/>
  <c r="D513" i="1"/>
  <c r="E513" i="1"/>
  <c r="A514" i="1"/>
  <c r="B514" i="1"/>
  <c r="C514" i="1"/>
  <c r="D514" i="1"/>
  <c r="E514" i="1"/>
  <c r="A515" i="1"/>
  <c r="B515" i="1"/>
  <c r="C515" i="1"/>
  <c r="D515" i="1"/>
  <c r="E515" i="1"/>
  <c r="A516" i="1"/>
  <c r="B516" i="1"/>
  <c r="C516" i="1"/>
  <c r="D516" i="1"/>
  <c r="E516" i="1"/>
  <c r="A517" i="1"/>
  <c r="B517" i="1"/>
  <c r="C517" i="1"/>
  <c r="D517" i="1"/>
  <c r="E517" i="1"/>
  <c r="A518" i="1"/>
  <c r="B518" i="1"/>
  <c r="C518" i="1"/>
  <c r="D518" i="1"/>
  <c r="E518" i="1"/>
  <c r="A519" i="1"/>
  <c r="B519" i="1"/>
  <c r="C519" i="1"/>
  <c r="D519" i="1"/>
  <c r="E519" i="1"/>
  <c r="A520" i="1"/>
  <c r="B520" i="1"/>
  <c r="C520" i="1"/>
  <c r="D520" i="1"/>
  <c r="E520" i="1"/>
  <c r="A521" i="1"/>
  <c r="B521" i="1"/>
  <c r="C521" i="1"/>
  <c r="D521" i="1"/>
  <c r="E521" i="1"/>
  <c r="A522" i="1"/>
  <c r="B522" i="1"/>
  <c r="C522" i="1"/>
  <c r="D522" i="1"/>
  <c r="E522" i="1"/>
  <c r="A523" i="1"/>
  <c r="B523" i="1"/>
  <c r="C523" i="1"/>
  <c r="D523" i="1"/>
  <c r="E523" i="1"/>
  <c r="A524" i="1"/>
  <c r="B524" i="1"/>
  <c r="C524" i="1"/>
  <c r="D524" i="1"/>
  <c r="E524" i="1"/>
  <c r="A525" i="1"/>
  <c r="B525" i="1"/>
  <c r="C525" i="1"/>
  <c r="D525" i="1"/>
  <c r="E525" i="1"/>
  <c r="A526" i="1"/>
  <c r="B526" i="1"/>
  <c r="C526" i="1"/>
  <c r="D526" i="1"/>
  <c r="E526" i="1"/>
  <c r="A527" i="1"/>
  <c r="B527" i="1"/>
  <c r="C527" i="1"/>
  <c r="D527" i="1"/>
  <c r="E527" i="1"/>
  <c r="A528" i="1"/>
  <c r="B528" i="1"/>
  <c r="C528" i="1"/>
  <c r="D528" i="1"/>
  <c r="E528" i="1"/>
  <c r="A529" i="1"/>
  <c r="B529" i="1"/>
  <c r="C529" i="1"/>
  <c r="D529" i="1"/>
  <c r="E529" i="1"/>
  <c r="A530" i="1"/>
  <c r="B530" i="1"/>
  <c r="C530" i="1"/>
  <c r="D530" i="1"/>
  <c r="E530" i="1"/>
  <c r="A531" i="1"/>
  <c r="B531" i="1"/>
  <c r="C531" i="1"/>
  <c r="D531" i="1"/>
  <c r="E531" i="1"/>
  <c r="A532" i="1"/>
  <c r="B532" i="1"/>
  <c r="C532" i="1"/>
  <c r="D532" i="1"/>
  <c r="E532" i="1"/>
  <c r="A533" i="1"/>
  <c r="B533" i="1"/>
  <c r="C533" i="1"/>
  <c r="D533" i="1"/>
  <c r="E533" i="1"/>
  <c r="A534" i="1"/>
  <c r="B534" i="1"/>
  <c r="C534" i="1"/>
  <c r="D534" i="1"/>
  <c r="E534" i="1"/>
  <c r="A535" i="1"/>
  <c r="B535" i="1"/>
  <c r="C535" i="1"/>
  <c r="D535" i="1"/>
  <c r="E535" i="1"/>
  <c r="A536" i="1"/>
  <c r="B536" i="1"/>
  <c r="C536" i="1"/>
  <c r="D536" i="1"/>
  <c r="E536" i="1"/>
  <c r="A537" i="1"/>
  <c r="B537" i="1"/>
  <c r="C537" i="1"/>
  <c r="D537" i="1"/>
  <c r="E537" i="1"/>
  <c r="A538" i="1"/>
  <c r="B538" i="1"/>
  <c r="C538" i="1"/>
  <c r="D538" i="1"/>
  <c r="E538" i="1"/>
  <c r="A539" i="1"/>
  <c r="B539" i="1"/>
  <c r="C539" i="1"/>
  <c r="D539" i="1"/>
  <c r="E539" i="1"/>
  <c r="A540" i="1"/>
  <c r="B540" i="1"/>
  <c r="C540" i="1"/>
  <c r="D540" i="1"/>
  <c r="E540" i="1"/>
  <c r="A541" i="1"/>
  <c r="B541" i="1"/>
  <c r="C541" i="1"/>
  <c r="D541" i="1"/>
  <c r="E541" i="1"/>
  <c r="A542" i="1"/>
  <c r="B542" i="1"/>
  <c r="C542" i="1"/>
  <c r="D542" i="1"/>
  <c r="E542" i="1"/>
  <c r="A543" i="1"/>
  <c r="B543" i="1"/>
  <c r="C543" i="1"/>
  <c r="D543" i="1"/>
  <c r="E543" i="1"/>
  <c r="A544" i="1"/>
  <c r="B544" i="1"/>
  <c r="C544" i="1"/>
  <c r="D544" i="1"/>
  <c r="E544" i="1"/>
  <c r="A545" i="1"/>
  <c r="B545" i="1"/>
  <c r="C545" i="1"/>
  <c r="D545" i="1"/>
  <c r="E545" i="1"/>
  <c r="A546" i="1"/>
  <c r="B546" i="1"/>
  <c r="C546" i="1"/>
  <c r="D546" i="1"/>
  <c r="E546" i="1"/>
  <c r="A547" i="1"/>
  <c r="B547" i="1"/>
  <c r="C547" i="1"/>
  <c r="D547" i="1"/>
  <c r="E547" i="1"/>
  <c r="A548" i="1"/>
  <c r="B548" i="1"/>
  <c r="C548" i="1"/>
  <c r="D548" i="1"/>
  <c r="E548" i="1"/>
  <c r="A549" i="1"/>
  <c r="B549" i="1"/>
  <c r="C549" i="1"/>
  <c r="D549" i="1"/>
  <c r="E549" i="1"/>
  <c r="A550" i="1"/>
  <c r="B550" i="1"/>
  <c r="C550" i="1"/>
  <c r="D550" i="1"/>
  <c r="E550" i="1"/>
  <c r="A551" i="1"/>
  <c r="B551" i="1"/>
  <c r="C551" i="1"/>
  <c r="D551" i="1"/>
  <c r="E551" i="1"/>
  <c r="A552" i="1"/>
  <c r="B552" i="1"/>
  <c r="C552" i="1"/>
  <c r="D552" i="1"/>
  <c r="E552" i="1"/>
  <c r="A553" i="1"/>
  <c r="B553" i="1"/>
  <c r="C553" i="1"/>
  <c r="D553" i="1"/>
  <c r="E553" i="1"/>
  <c r="A554" i="1"/>
  <c r="B554" i="1"/>
  <c r="C554" i="1"/>
  <c r="D554" i="1"/>
  <c r="E554" i="1"/>
  <c r="A555" i="1"/>
  <c r="B555" i="1"/>
  <c r="C555" i="1"/>
  <c r="D555" i="1"/>
  <c r="E555" i="1"/>
  <c r="A556" i="1"/>
  <c r="B556" i="1"/>
  <c r="C556" i="1"/>
  <c r="D556" i="1"/>
  <c r="E556" i="1"/>
  <c r="A557" i="1"/>
  <c r="B557" i="1"/>
  <c r="C557" i="1"/>
  <c r="D557" i="1"/>
  <c r="E557" i="1"/>
  <c r="A558" i="1"/>
  <c r="B558" i="1"/>
  <c r="C558" i="1"/>
  <c r="D558" i="1"/>
  <c r="E558" i="1"/>
  <c r="A559" i="1"/>
  <c r="B559" i="1"/>
  <c r="C559" i="1"/>
  <c r="D559" i="1"/>
  <c r="E559" i="1"/>
  <c r="A560" i="1"/>
  <c r="B560" i="1"/>
  <c r="C560" i="1"/>
  <c r="D560" i="1"/>
  <c r="E560" i="1"/>
  <c r="A561" i="1"/>
  <c r="B561" i="1"/>
  <c r="C561" i="1"/>
  <c r="D561" i="1"/>
  <c r="E561" i="1"/>
  <c r="A562" i="1"/>
  <c r="B562" i="1"/>
  <c r="C562" i="1"/>
  <c r="D562" i="1"/>
  <c r="E562" i="1"/>
  <c r="A563" i="1"/>
  <c r="B563" i="1"/>
  <c r="C563" i="1"/>
  <c r="D563" i="1"/>
  <c r="E563" i="1"/>
  <c r="A564" i="1"/>
  <c r="B564" i="1"/>
  <c r="C564" i="1"/>
  <c r="D564" i="1"/>
  <c r="E564" i="1"/>
  <c r="A565" i="1"/>
  <c r="B565" i="1"/>
  <c r="C565" i="1"/>
  <c r="D565" i="1"/>
  <c r="E565" i="1"/>
  <c r="A566" i="1"/>
  <c r="B566" i="1"/>
  <c r="C566" i="1"/>
  <c r="D566" i="1"/>
  <c r="E566" i="1"/>
  <c r="A567" i="1"/>
  <c r="B567" i="1"/>
  <c r="C567" i="1"/>
  <c r="D567" i="1"/>
  <c r="E567" i="1"/>
  <c r="A568" i="1"/>
  <c r="B568" i="1"/>
  <c r="C568" i="1"/>
  <c r="D568" i="1"/>
  <c r="E568" i="1"/>
  <c r="A569" i="1"/>
  <c r="B569" i="1"/>
  <c r="C569" i="1"/>
  <c r="D569" i="1"/>
  <c r="E569" i="1"/>
  <c r="A570" i="1"/>
  <c r="B570" i="1"/>
  <c r="C570" i="1"/>
  <c r="D570" i="1"/>
  <c r="E570" i="1"/>
  <c r="A571" i="1"/>
  <c r="B571" i="1"/>
  <c r="C571" i="1"/>
  <c r="D571" i="1"/>
  <c r="E571" i="1"/>
  <c r="A572" i="1"/>
  <c r="B572" i="1"/>
  <c r="C572" i="1"/>
  <c r="D572" i="1"/>
  <c r="E572" i="1"/>
  <c r="A573" i="1"/>
  <c r="B573" i="1"/>
  <c r="C573" i="1"/>
  <c r="D573" i="1"/>
  <c r="E573" i="1"/>
  <c r="A574" i="1"/>
  <c r="B574" i="1"/>
  <c r="C574" i="1"/>
  <c r="D574" i="1"/>
  <c r="E574" i="1"/>
  <c r="A575" i="1"/>
  <c r="B575" i="1"/>
  <c r="C575" i="1"/>
  <c r="D575" i="1"/>
  <c r="E575" i="1"/>
  <c r="A576" i="1"/>
  <c r="B576" i="1"/>
  <c r="C576" i="1"/>
  <c r="D576" i="1"/>
  <c r="E576" i="1"/>
  <c r="A577" i="1"/>
  <c r="B577" i="1"/>
  <c r="C577" i="1"/>
  <c r="D577" i="1"/>
  <c r="E577" i="1"/>
  <c r="A578" i="1"/>
  <c r="B578" i="1"/>
  <c r="C578" i="1"/>
  <c r="D578" i="1"/>
  <c r="E578" i="1"/>
  <c r="A579" i="1"/>
  <c r="B579" i="1"/>
  <c r="C579" i="1"/>
  <c r="D579" i="1"/>
  <c r="E579" i="1"/>
  <c r="A580" i="1"/>
  <c r="B580" i="1"/>
  <c r="C580" i="1"/>
  <c r="D580" i="1"/>
  <c r="E580" i="1"/>
  <c r="A581" i="1"/>
  <c r="B581" i="1"/>
  <c r="C581" i="1"/>
  <c r="D581" i="1"/>
  <c r="E581" i="1"/>
  <c r="A582" i="1"/>
  <c r="B582" i="1"/>
  <c r="C582" i="1"/>
  <c r="D582" i="1"/>
  <c r="E582" i="1"/>
  <c r="A583" i="1"/>
  <c r="B583" i="1"/>
  <c r="C583" i="1"/>
  <c r="D583" i="1"/>
  <c r="E583" i="1"/>
  <c r="A584" i="1"/>
  <c r="B584" i="1"/>
  <c r="C584" i="1"/>
  <c r="D584" i="1"/>
  <c r="E584" i="1"/>
  <c r="A585" i="1"/>
  <c r="B585" i="1"/>
  <c r="C585" i="1"/>
  <c r="D585" i="1"/>
  <c r="E585" i="1"/>
  <c r="A586" i="1"/>
  <c r="B586" i="1"/>
  <c r="C586" i="1"/>
  <c r="D586" i="1"/>
  <c r="E586" i="1"/>
  <c r="A587" i="1"/>
  <c r="B587" i="1"/>
  <c r="C587" i="1"/>
  <c r="D587" i="1"/>
  <c r="E587" i="1"/>
  <c r="A588" i="1"/>
  <c r="B588" i="1"/>
  <c r="C588" i="1"/>
  <c r="D588" i="1"/>
  <c r="E588" i="1"/>
  <c r="A589" i="1"/>
  <c r="B589" i="1"/>
  <c r="C589" i="1"/>
  <c r="D589" i="1"/>
  <c r="E589" i="1"/>
  <c r="A590" i="1"/>
  <c r="B590" i="1"/>
  <c r="C590" i="1"/>
  <c r="D590" i="1"/>
  <c r="E590" i="1"/>
  <c r="A591" i="1"/>
  <c r="B591" i="1"/>
  <c r="C591" i="1"/>
  <c r="D591" i="1"/>
  <c r="E591" i="1"/>
  <c r="A592" i="1"/>
  <c r="B592" i="1"/>
  <c r="C592" i="1"/>
  <c r="D592" i="1"/>
  <c r="E592" i="1"/>
  <c r="A593" i="1"/>
  <c r="B593" i="1"/>
  <c r="C593" i="1"/>
  <c r="D593" i="1"/>
  <c r="E593" i="1"/>
  <c r="A594" i="1"/>
  <c r="B594" i="1"/>
  <c r="C594" i="1"/>
  <c r="D594" i="1"/>
  <c r="E594" i="1"/>
  <c r="A595" i="1"/>
  <c r="B595" i="1"/>
  <c r="C595" i="1"/>
  <c r="D595" i="1"/>
  <c r="E595" i="1"/>
  <c r="A596" i="1"/>
  <c r="B596" i="1"/>
  <c r="C596" i="1"/>
  <c r="D596" i="1"/>
  <c r="E596" i="1"/>
  <c r="A597" i="1"/>
  <c r="B597" i="1"/>
  <c r="C597" i="1"/>
  <c r="D597" i="1"/>
  <c r="E597" i="1"/>
  <c r="A598" i="1"/>
  <c r="B598" i="1"/>
  <c r="C598" i="1"/>
  <c r="D598" i="1"/>
  <c r="E598" i="1"/>
  <c r="A599" i="1"/>
  <c r="B599" i="1"/>
  <c r="C599" i="1"/>
  <c r="D599" i="1"/>
  <c r="E599" i="1"/>
  <c r="A600" i="1"/>
  <c r="B600" i="1"/>
  <c r="C600" i="1"/>
  <c r="D600" i="1"/>
  <c r="E600" i="1"/>
  <c r="A601" i="1"/>
  <c r="B601" i="1"/>
  <c r="C601" i="1"/>
  <c r="D601" i="1"/>
  <c r="E601" i="1"/>
  <c r="A602" i="1"/>
  <c r="B602" i="1"/>
  <c r="C602" i="1"/>
  <c r="D602" i="1"/>
  <c r="E602" i="1"/>
  <c r="A603" i="1"/>
  <c r="B603" i="1"/>
  <c r="C603" i="1"/>
  <c r="D603" i="1"/>
  <c r="E603" i="1"/>
  <c r="A604" i="1"/>
  <c r="B604" i="1"/>
  <c r="C604" i="1"/>
  <c r="D604" i="1"/>
  <c r="E604" i="1"/>
  <c r="A605" i="1"/>
  <c r="B605" i="1"/>
  <c r="C605" i="1"/>
  <c r="D605" i="1"/>
  <c r="E605" i="1"/>
  <c r="A606" i="1"/>
  <c r="B606" i="1"/>
  <c r="C606" i="1"/>
  <c r="D606" i="1"/>
  <c r="E606" i="1"/>
  <c r="A607" i="1"/>
  <c r="B607" i="1"/>
  <c r="C607" i="1"/>
  <c r="D607" i="1"/>
  <c r="E607" i="1"/>
  <c r="A608" i="1"/>
  <c r="B608" i="1"/>
  <c r="C608" i="1"/>
  <c r="D608" i="1"/>
  <c r="E608" i="1"/>
  <c r="A609" i="1"/>
  <c r="B609" i="1"/>
  <c r="C609" i="1"/>
  <c r="D609" i="1"/>
  <c r="E609" i="1"/>
  <c r="A610" i="1"/>
  <c r="B610" i="1"/>
  <c r="C610" i="1"/>
  <c r="D610" i="1"/>
  <c r="E610" i="1"/>
  <c r="A611" i="1"/>
  <c r="B611" i="1"/>
  <c r="C611" i="1"/>
  <c r="D611" i="1"/>
  <c r="E611" i="1"/>
  <c r="A612" i="1"/>
  <c r="B612" i="1"/>
  <c r="C612" i="1"/>
  <c r="D612" i="1"/>
  <c r="E612" i="1"/>
  <c r="A613" i="1"/>
  <c r="B613" i="1"/>
  <c r="C613" i="1"/>
  <c r="D613" i="1"/>
  <c r="E613" i="1"/>
  <c r="A614" i="1"/>
  <c r="B614" i="1"/>
  <c r="C614" i="1"/>
  <c r="D614" i="1"/>
  <c r="E614" i="1"/>
  <c r="A615" i="1"/>
  <c r="B615" i="1"/>
  <c r="C615" i="1"/>
  <c r="D615" i="1"/>
  <c r="E615" i="1"/>
  <c r="A616" i="1"/>
  <c r="B616" i="1"/>
  <c r="C616" i="1"/>
  <c r="D616" i="1"/>
  <c r="E616" i="1"/>
  <c r="A617" i="1"/>
  <c r="B617" i="1"/>
  <c r="C617" i="1"/>
  <c r="D617" i="1"/>
  <c r="E617" i="1"/>
  <c r="A618" i="1"/>
  <c r="B618" i="1"/>
  <c r="C618" i="1"/>
  <c r="D618" i="1"/>
  <c r="E618" i="1"/>
  <c r="A619" i="1"/>
  <c r="B619" i="1"/>
  <c r="C619" i="1"/>
  <c r="D619" i="1"/>
  <c r="E619" i="1"/>
  <c r="A620" i="1"/>
  <c r="B620" i="1"/>
  <c r="C620" i="1"/>
  <c r="D620" i="1"/>
  <c r="E620" i="1"/>
  <c r="A621" i="1"/>
  <c r="B621" i="1"/>
  <c r="C621" i="1"/>
  <c r="D621" i="1"/>
  <c r="E621" i="1"/>
  <c r="A622" i="1"/>
  <c r="B622" i="1"/>
  <c r="C622" i="1"/>
  <c r="D622" i="1"/>
  <c r="E622" i="1"/>
  <c r="A623" i="1"/>
  <c r="B623" i="1"/>
  <c r="C623" i="1"/>
  <c r="D623" i="1"/>
  <c r="E623" i="1"/>
  <c r="A624" i="1"/>
  <c r="B624" i="1"/>
  <c r="C624" i="1"/>
  <c r="D624" i="1"/>
  <c r="E624" i="1"/>
  <c r="A625" i="1"/>
  <c r="B625" i="1"/>
  <c r="C625" i="1"/>
  <c r="D625" i="1"/>
  <c r="E625" i="1"/>
  <c r="A626" i="1"/>
  <c r="B626" i="1"/>
  <c r="C626" i="1"/>
  <c r="D626" i="1"/>
  <c r="E626" i="1"/>
  <c r="A627" i="1"/>
  <c r="B627" i="1"/>
  <c r="C627" i="1"/>
  <c r="D627" i="1"/>
  <c r="E627" i="1"/>
  <c r="A628" i="1"/>
  <c r="B628" i="1"/>
  <c r="C628" i="1"/>
  <c r="D628" i="1"/>
  <c r="E628" i="1"/>
  <c r="A629" i="1"/>
  <c r="B629" i="1"/>
  <c r="C629" i="1"/>
  <c r="D629" i="1"/>
  <c r="E629" i="1"/>
  <c r="A630" i="1"/>
  <c r="B630" i="1"/>
  <c r="C630" i="1"/>
  <c r="D630" i="1"/>
  <c r="E630" i="1"/>
  <c r="A631" i="1"/>
  <c r="B631" i="1"/>
  <c r="C631" i="1"/>
  <c r="D631" i="1"/>
  <c r="E631" i="1"/>
  <c r="A632" i="1"/>
  <c r="B632" i="1"/>
  <c r="C632" i="1"/>
  <c r="D632" i="1"/>
  <c r="E632" i="1"/>
  <c r="A633" i="1"/>
  <c r="B633" i="1"/>
  <c r="C633" i="1"/>
  <c r="D633" i="1"/>
  <c r="E633" i="1"/>
  <c r="A634" i="1"/>
  <c r="B634" i="1"/>
  <c r="C634" i="1"/>
  <c r="D634" i="1"/>
  <c r="E634" i="1"/>
  <c r="A635" i="1"/>
  <c r="B635" i="1"/>
  <c r="C635" i="1"/>
  <c r="D635" i="1"/>
  <c r="E635" i="1"/>
  <c r="A636" i="1"/>
  <c r="B636" i="1"/>
  <c r="C636" i="1"/>
  <c r="D636" i="1"/>
  <c r="E636" i="1"/>
  <c r="A637" i="1"/>
  <c r="B637" i="1"/>
  <c r="C637" i="1"/>
  <c r="D637" i="1"/>
  <c r="E637" i="1"/>
  <c r="A638" i="1"/>
  <c r="B638" i="1"/>
  <c r="C638" i="1"/>
  <c r="D638" i="1"/>
  <c r="E638" i="1"/>
  <c r="A639" i="1"/>
  <c r="B639" i="1"/>
  <c r="C639" i="1"/>
  <c r="D639" i="1"/>
  <c r="E639" i="1"/>
  <c r="A640" i="1"/>
  <c r="B640" i="1"/>
  <c r="C640" i="1"/>
  <c r="D640" i="1"/>
  <c r="E640" i="1"/>
  <c r="A641" i="1"/>
  <c r="B641" i="1"/>
  <c r="C641" i="1"/>
  <c r="D641" i="1"/>
  <c r="E641" i="1"/>
  <c r="A642" i="1"/>
  <c r="B642" i="1"/>
  <c r="C642" i="1"/>
  <c r="D642" i="1"/>
  <c r="E642" i="1"/>
  <c r="A643" i="1"/>
  <c r="B643" i="1"/>
  <c r="C643" i="1"/>
  <c r="D643" i="1"/>
  <c r="E643" i="1"/>
  <c r="A644" i="1"/>
  <c r="B644" i="1"/>
  <c r="C644" i="1"/>
  <c r="D644" i="1"/>
  <c r="E644" i="1"/>
  <c r="A645" i="1"/>
  <c r="B645" i="1"/>
  <c r="C645" i="1"/>
  <c r="D645" i="1"/>
  <c r="E645" i="1"/>
  <c r="A646" i="1"/>
  <c r="B646" i="1"/>
  <c r="C646" i="1"/>
  <c r="D646" i="1"/>
  <c r="E646" i="1"/>
  <c r="A647" i="1"/>
  <c r="B647" i="1"/>
  <c r="C647" i="1"/>
  <c r="D647" i="1"/>
  <c r="E647" i="1"/>
  <c r="A648" i="1"/>
  <c r="B648" i="1"/>
  <c r="C648" i="1"/>
  <c r="D648" i="1"/>
  <c r="E648" i="1"/>
  <c r="A649" i="1"/>
  <c r="B649" i="1"/>
  <c r="C649" i="1"/>
  <c r="D649" i="1"/>
  <c r="E649" i="1"/>
  <c r="A650" i="1"/>
  <c r="B650" i="1"/>
  <c r="C650" i="1"/>
  <c r="D650" i="1"/>
  <c r="E650" i="1"/>
  <c r="A651" i="1"/>
  <c r="B651" i="1"/>
  <c r="C651" i="1"/>
  <c r="D651" i="1"/>
  <c r="E651" i="1"/>
  <c r="A652" i="1"/>
  <c r="B652" i="1"/>
  <c r="C652" i="1"/>
  <c r="D652" i="1"/>
  <c r="E652" i="1"/>
  <c r="A653" i="1"/>
  <c r="B653" i="1"/>
  <c r="C653" i="1"/>
  <c r="D653" i="1"/>
  <c r="E653" i="1"/>
  <c r="A654" i="1"/>
  <c r="B654" i="1"/>
  <c r="C654" i="1"/>
  <c r="D654" i="1"/>
  <c r="E654" i="1"/>
  <c r="A655" i="1"/>
  <c r="B655" i="1"/>
  <c r="C655" i="1"/>
  <c r="D655" i="1"/>
  <c r="E655" i="1"/>
  <c r="A656" i="1"/>
  <c r="B656" i="1"/>
  <c r="C656" i="1"/>
  <c r="D656" i="1"/>
  <c r="E656" i="1"/>
  <c r="A657" i="1"/>
  <c r="B657" i="1"/>
  <c r="C657" i="1"/>
  <c r="D657" i="1"/>
  <c r="E657" i="1"/>
  <c r="A658" i="1"/>
  <c r="B658" i="1"/>
  <c r="C658" i="1"/>
  <c r="D658" i="1"/>
  <c r="E658" i="1"/>
  <c r="A659" i="1"/>
  <c r="B659" i="1"/>
  <c r="C659" i="1"/>
  <c r="D659" i="1"/>
  <c r="E659" i="1"/>
  <c r="A660" i="1"/>
  <c r="B660" i="1"/>
  <c r="C660" i="1"/>
  <c r="D660" i="1"/>
  <c r="E660" i="1"/>
  <c r="A661" i="1"/>
  <c r="B661" i="1"/>
  <c r="C661" i="1"/>
  <c r="D661" i="1"/>
  <c r="E661" i="1"/>
  <c r="A662" i="1"/>
  <c r="B662" i="1"/>
  <c r="C662" i="1"/>
  <c r="D662" i="1"/>
  <c r="E662" i="1"/>
  <c r="A663" i="1"/>
  <c r="B663" i="1"/>
  <c r="C663" i="1"/>
  <c r="D663" i="1"/>
  <c r="E663" i="1"/>
  <c r="A664" i="1"/>
  <c r="B664" i="1"/>
  <c r="C664" i="1"/>
  <c r="D664" i="1"/>
  <c r="E664" i="1"/>
  <c r="A665" i="1"/>
  <c r="B665" i="1"/>
  <c r="C665" i="1"/>
  <c r="D665" i="1"/>
  <c r="E665" i="1"/>
  <c r="A666" i="1"/>
  <c r="B666" i="1"/>
  <c r="C666" i="1"/>
  <c r="D666" i="1"/>
  <c r="E666" i="1"/>
  <c r="A667" i="1"/>
  <c r="B667" i="1"/>
  <c r="C667" i="1"/>
  <c r="D667" i="1"/>
  <c r="E667" i="1"/>
  <c r="A668" i="1"/>
  <c r="B668" i="1"/>
  <c r="C668" i="1"/>
  <c r="D668" i="1"/>
  <c r="E668" i="1"/>
  <c r="A669" i="1"/>
  <c r="B669" i="1"/>
  <c r="C669" i="1"/>
  <c r="D669" i="1"/>
  <c r="E669" i="1"/>
  <c r="A670" i="1"/>
  <c r="B670" i="1"/>
  <c r="C670" i="1"/>
  <c r="D670" i="1"/>
  <c r="E670" i="1"/>
  <c r="A671" i="1"/>
  <c r="B671" i="1"/>
  <c r="C671" i="1"/>
  <c r="D671" i="1"/>
  <c r="E671" i="1"/>
  <c r="A672" i="1"/>
  <c r="B672" i="1"/>
  <c r="C672" i="1"/>
  <c r="D672" i="1"/>
  <c r="E672" i="1"/>
  <c r="A673" i="1"/>
  <c r="B673" i="1"/>
  <c r="C673" i="1"/>
  <c r="D673" i="1"/>
  <c r="E673" i="1"/>
  <c r="A674" i="1"/>
  <c r="B674" i="1"/>
  <c r="C674" i="1"/>
  <c r="D674" i="1"/>
  <c r="E674" i="1"/>
  <c r="A675" i="1"/>
  <c r="B675" i="1"/>
  <c r="C675" i="1"/>
  <c r="D675" i="1"/>
  <c r="E675" i="1"/>
  <c r="A676" i="1"/>
  <c r="B676" i="1"/>
  <c r="C676" i="1"/>
  <c r="D676" i="1"/>
  <c r="E676" i="1"/>
  <c r="A677" i="1"/>
  <c r="B677" i="1"/>
  <c r="C677" i="1"/>
  <c r="D677" i="1"/>
  <c r="E677" i="1"/>
  <c r="A678" i="1"/>
  <c r="B678" i="1"/>
  <c r="C678" i="1"/>
  <c r="D678" i="1"/>
  <c r="E678" i="1"/>
  <c r="A679" i="1"/>
  <c r="B679" i="1"/>
  <c r="C679" i="1"/>
  <c r="D679" i="1"/>
  <c r="E679" i="1"/>
  <c r="A680" i="1"/>
  <c r="B680" i="1"/>
  <c r="C680" i="1"/>
  <c r="D680" i="1"/>
  <c r="E680" i="1"/>
  <c r="A681" i="1"/>
  <c r="B681" i="1"/>
  <c r="C681" i="1"/>
  <c r="D681" i="1"/>
  <c r="E681" i="1"/>
  <c r="A682" i="1"/>
  <c r="B682" i="1"/>
  <c r="C682" i="1"/>
  <c r="D682" i="1"/>
  <c r="E682" i="1"/>
  <c r="A683" i="1"/>
  <c r="B683" i="1"/>
  <c r="C683" i="1"/>
  <c r="D683" i="1"/>
  <c r="E683" i="1"/>
  <c r="A684" i="1"/>
  <c r="B684" i="1"/>
  <c r="C684" i="1"/>
  <c r="D684" i="1"/>
  <c r="E684" i="1"/>
  <c r="A685" i="1"/>
  <c r="B685" i="1"/>
  <c r="C685" i="1"/>
  <c r="D685" i="1"/>
  <c r="E685" i="1"/>
  <c r="A686" i="1"/>
  <c r="B686" i="1"/>
  <c r="C686" i="1"/>
  <c r="D686" i="1"/>
  <c r="E686" i="1"/>
  <c r="A687" i="1"/>
  <c r="B687" i="1"/>
  <c r="C687" i="1"/>
  <c r="D687" i="1"/>
  <c r="E687" i="1"/>
  <c r="A688" i="1"/>
  <c r="B688" i="1"/>
  <c r="C688" i="1"/>
  <c r="D688" i="1"/>
  <c r="E688" i="1"/>
  <c r="A689" i="1"/>
  <c r="B689" i="1"/>
  <c r="C689" i="1"/>
  <c r="D689" i="1"/>
  <c r="E689" i="1"/>
  <c r="A690" i="1"/>
  <c r="B690" i="1"/>
  <c r="C690" i="1"/>
  <c r="D690" i="1"/>
  <c r="E690" i="1"/>
  <c r="A691" i="1"/>
  <c r="B691" i="1"/>
  <c r="C691" i="1"/>
  <c r="D691" i="1"/>
  <c r="E691" i="1"/>
  <c r="A692" i="1"/>
  <c r="B692" i="1"/>
  <c r="C692" i="1"/>
  <c r="D692" i="1"/>
  <c r="E692" i="1"/>
  <c r="A693" i="1"/>
  <c r="B693" i="1"/>
  <c r="C693" i="1"/>
  <c r="D693" i="1"/>
  <c r="E693" i="1"/>
  <c r="A694" i="1"/>
  <c r="B694" i="1"/>
  <c r="C694" i="1"/>
  <c r="D694" i="1"/>
  <c r="E694" i="1"/>
  <c r="A695" i="1"/>
  <c r="B695" i="1"/>
  <c r="C695" i="1"/>
  <c r="D695" i="1"/>
  <c r="E695" i="1"/>
  <c r="A696" i="1"/>
  <c r="B696" i="1"/>
  <c r="C696" i="1"/>
  <c r="D696" i="1"/>
  <c r="E696" i="1"/>
  <c r="A697" i="1"/>
  <c r="B697" i="1"/>
  <c r="C697" i="1"/>
  <c r="D697" i="1"/>
  <c r="E697" i="1"/>
  <c r="A698" i="1"/>
  <c r="B698" i="1"/>
  <c r="C698" i="1"/>
  <c r="D698" i="1"/>
  <c r="E698" i="1"/>
  <c r="A699" i="1"/>
  <c r="B699" i="1"/>
  <c r="C699" i="1"/>
  <c r="D699" i="1"/>
  <c r="E699" i="1"/>
  <c r="A700" i="1"/>
  <c r="B700" i="1"/>
  <c r="C700" i="1"/>
  <c r="D700" i="1"/>
  <c r="E700" i="1"/>
  <c r="A701" i="1"/>
  <c r="B701" i="1"/>
  <c r="C701" i="1"/>
  <c r="D701" i="1"/>
  <c r="E701" i="1"/>
  <c r="A702" i="1"/>
  <c r="B702" i="1"/>
  <c r="C702" i="1"/>
  <c r="D702" i="1"/>
  <c r="E702" i="1"/>
  <c r="A703" i="1"/>
  <c r="B703" i="1"/>
  <c r="C703" i="1"/>
  <c r="D703" i="1"/>
  <c r="E703" i="1"/>
  <c r="A704" i="1"/>
  <c r="B704" i="1"/>
  <c r="C704" i="1"/>
  <c r="D704" i="1"/>
  <c r="E704" i="1"/>
  <c r="A705" i="1"/>
  <c r="B705" i="1"/>
  <c r="C705" i="1"/>
  <c r="D705" i="1"/>
  <c r="E705" i="1"/>
  <c r="A706" i="1"/>
  <c r="B706" i="1"/>
  <c r="C706" i="1"/>
  <c r="D706" i="1"/>
  <c r="E706" i="1"/>
  <c r="A707" i="1"/>
  <c r="B707" i="1"/>
  <c r="C707" i="1"/>
  <c r="D707" i="1"/>
  <c r="E707" i="1"/>
  <c r="A708" i="1"/>
  <c r="B708" i="1"/>
  <c r="C708" i="1"/>
  <c r="D708" i="1"/>
  <c r="E708" i="1"/>
  <c r="A709" i="1"/>
  <c r="B709" i="1"/>
  <c r="C709" i="1"/>
  <c r="D709" i="1"/>
  <c r="E709" i="1"/>
  <c r="A710" i="1"/>
  <c r="B710" i="1"/>
  <c r="C710" i="1"/>
  <c r="D710" i="1"/>
  <c r="E710" i="1"/>
  <c r="A711" i="1"/>
  <c r="B711" i="1"/>
  <c r="C711" i="1"/>
  <c r="D711" i="1"/>
  <c r="E711" i="1"/>
  <c r="A712" i="1"/>
  <c r="B712" i="1"/>
  <c r="C712" i="1"/>
  <c r="D712" i="1"/>
  <c r="E712" i="1"/>
  <c r="A713" i="1"/>
  <c r="B713" i="1"/>
  <c r="C713" i="1"/>
  <c r="D713" i="1"/>
  <c r="E713" i="1"/>
  <c r="A714" i="1"/>
  <c r="B714" i="1"/>
  <c r="C714" i="1"/>
  <c r="D714" i="1"/>
  <c r="E714" i="1"/>
  <c r="A715" i="1"/>
  <c r="B715" i="1"/>
  <c r="C715" i="1"/>
  <c r="D715" i="1"/>
  <c r="E715" i="1"/>
  <c r="A716" i="1"/>
  <c r="B716" i="1"/>
  <c r="C716" i="1"/>
  <c r="D716" i="1"/>
  <c r="E716" i="1"/>
  <c r="A717" i="1"/>
  <c r="B717" i="1"/>
  <c r="C717" i="1"/>
  <c r="D717" i="1"/>
  <c r="E717" i="1"/>
  <c r="A718" i="1"/>
  <c r="B718" i="1"/>
  <c r="C718" i="1"/>
  <c r="D718" i="1"/>
  <c r="E718" i="1"/>
  <c r="A719" i="1"/>
  <c r="B719" i="1"/>
  <c r="C719" i="1"/>
  <c r="D719" i="1"/>
  <c r="E719" i="1"/>
  <c r="A720" i="1"/>
  <c r="B720" i="1"/>
  <c r="C720" i="1"/>
  <c r="D720" i="1"/>
  <c r="E720" i="1"/>
  <c r="A721" i="1"/>
  <c r="B721" i="1"/>
  <c r="C721" i="1"/>
  <c r="D721" i="1"/>
  <c r="E721" i="1"/>
  <c r="A722" i="1"/>
  <c r="B722" i="1"/>
  <c r="C722" i="1"/>
  <c r="D722" i="1"/>
  <c r="E722" i="1"/>
  <c r="A723" i="1"/>
  <c r="B723" i="1"/>
  <c r="C723" i="1"/>
  <c r="D723" i="1"/>
  <c r="E723" i="1"/>
  <c r="A724" i="1"/>
  <c r="B724" i="1"/>
  <c r="C724" i="1"/>
  <c r="D724" i="1"/>
  <c r="E724" i="1"/>
  <c r="A725" i="1"/>
  <c r="B725" i="1"/>
  <c r="C725" i="1"/>
  <c r="D725" i="1"/>
  <c r="E725" i="1"/>
  <c r="A726" i="1"/>
  <c r="B726" i="1"/>
  <c r="C726" i="1"/>
  <c r="D726" i="1"/>
  <c r="E726" i="1"/>
  <c r="A727" i="1"/>
  <c r="B727" i="1"/>
  <c r="C727" i="1"/>
  <c r="D727" i="1"/>
  <c r="E727" i="1"/>
  <c r="A728" i="1"/>
  <c r="B728" i="1"/>
  <c r="C728" i="1"/>
  <c r="D728" i="1"/>
  <c r="E728" i="1"/>
  <c r="A729" i="1"/>
  <c r="B729" i="1"/>
  <c r="C729" i="1"/>
  <c r="D729" i="1"/>
  <c r="E729" i="1"/>
  <c r="A730" i="1"/>
  <c r="B730" i="1"/>
  <c r="C730" i="1"/>
  <c r="D730" i="1"/>
  <c r="E730" i="1"/>
  <c r="A731" i="1"/>
  <c r="B731" i="1"/>
  <c r="C731" i="1"/>
  <c r="D731" i="1"/>
  <c r="E731" i="1"/>
  <c r="A732" i="1"/>
  <c r="B732" i="1"/>
  <c r="C732" i="1"/>
  <c r="D732" i="1"/>
  <c r="E732" i="1"/>
  <c r="A733" i="1"/>
  <c r="B733" i="1"/>
  <c r="C733" i="1"/>
  <c r="D733" i="1"/>
  <c r="E733" i="1"/>
  <c r="A734" i="1"/>
  <c r="B734" i="1"/>
  <c r="C734" i="1"/>
  <c r="D734" i="1"/>
  <c r="E734" i="1"/>
  <c r="A735" i="1"/>
  <c r="B735" i="1"/>
  <c r="C735" i="1"/>
  <c r="D735" i="1"/>
  <c r="E735" i="1"/>
  <c r="A736" i="1"/>
  <c r="B736" i="1"/>
  <c r="C736" i="1"/>
  <c r="D736" i="1"/>
  <c r="E736" i="1"/>
  <c r="A737" i="1"/>
  <c r="B737" i="1"/>
  <c r="C737" i="1"/>
  <c r="D737" i="1"/>
  <c r="E737" i="1"/>
  <c r="A738" i="1"/>
  <c r="B738" i="1"/>
  <c r="C738" i="1"/>
  <c r="D738" i="1"/>
  <c r="E738" i="1"/>
  <c r="A739" i="1"/>
  <c r="B739" i="1"/>
  <c r="C739" i="1"/>
  <c r="D739" i="1"/>
  <c r="E739" i="1"/>
  <c r="A740" i="1"/>
  <c r="B740" i="1"/>
  <c r="C740" i="1"/>
  <c r="D740" i="1"/>
  <c r="E740" i="1"/>
  <c r="A741" i="1"/>
  <c r="B741" i="1"/>
  <c r="C741" i="1"/>
  <c r="D741" i="1"/>
  <c r="E741" i="1"/>
  <c r="A742" i="1"/>
  <c r="B742" i="1"/>
  <c r="C742" i="1"/>
  <c r="D742" i="1"/>
  <c r="E742" i="1"/>
  <c r="A743" i="1"/>
  <c r="B743" i="1"/>
  <c r="C743" i="1"/>
  <c r="D743" i="1"/>
  <c r="E743" i="1"/>
  <c r="A744" i="1"/>
  <c r="B744" i="1"/>
  <c r="C744" i="1"/>
  <c r="D744" i="1"/>
  <c r="E744" i="1"/>
  <c r="A745" i="1"/>
  <c r="B745" i="1"/>
  <c r="C745" i="1"/>
  <c r="D745" i="1"/>
  <c r="E745" i="1"/>
  <c r="A746" i="1"/>
  <c r="B746" i="1"/>
  <c r="C746" i="1"/>
  <c r="D746" i="1"/>
  <c r="E746" i="1"/>
  <c r="A747" i="1"/>
  <c r="B747" i="1"/>
  <c r="C747" i="1"/>
  <c r="D747" i="1"/>
  <c r="E747" i="1"/>
  <c r="A748" i="1"/>
  <c r="B748" i="1"/>
  <c r="C748" i="1"/>
  <c r="D748" i="1"/>
  <c r="E748" i="1"/>
  <c r="A749" i="1"/>
  <c r="B749" i="1"/>
  <c r="C749" i="1"/>
  <c r="D749" i="1"/>
  <c r="E749" i="1"/>
  <c r="A750" i="1"/>
  <c r="B750" i="1"/>
  <c r="C750" i="1"/>
  <c r="D750" i="1"/>
  <c r="E750" i="1"/>
  <c r="A751" i="1"/>
  <c r="B751" i="1"/>
  <c r="C751" i="1"/>
  <c r="D751" i="1"/>
  <c r="E751" i="1"/>
  <c r="A752" i="1"/>
  <c r="B752" i="1"/>
  <c r="C752" i="1"/>
  <c r="D752" i="1"/>
  <c r="E752" i="1"/>
  <c r="A753" i="1"/>
  <c r="B753" i="1"/>
  <c r="C753" i="1"/>
  <c r="D753" i="1"/>
  <c r="E753" i="1"/>
  <c r="A754" i="1"/>
  <c r="B754" i="1"/>
  <c r="C754" i="1"/>
  <c r="D754" i="1"/>
  <c r="E754" i="1"/>
  <c r="A755" i="1"/>
  <c r="B755" i="1"/>
  <c r="C755" i="1"/>
  <c r="D755" i="1"/>
  <c r="E755" i="1"/>
  <c r="A756" i="1"/>
  <c r="B756" i="1"/>
  <c r="C756" i="1"/>
  <c r="D756" i="1"/>
  <c r="E756" i="1"/>
  <c r="A757" i="1"/>
  <c r="B757" i="1"/>
  <c r="C757" i="1"/>
  <c r="D757" i="1"/>
  <c r="E757" i="1"/>
  <c r="A758" i="1"/>
  <c r="B758" i="1"/>
  <c r="C758" i="1"/>
  <c r="D758" i="1"/>
  <c r="E758" i="1"/>
  <c r="A759" i="1"/>
  <c r="B759" i="1"/>
  <c r="C759" i="1"/>
  <c r="D759" i="1"/>
  <c r="E759" i="1"/>
  <c r="A760" i="1"/>
  <c r="B760" i="1"/>
  <c r="C760" i="1"/>
  <c r="D760" i="1"/>
  <c r="E760" i="1"/>
  <c r="A761" i="1"/>
  <c r="B761" i="1"/>
  <c r="C761" i="1"/>
  <c r="D761" i="1"/>
  <c r="E761" i="1"/>
  <c r="A762" i="1"/>
  <c r="B762" i="1"/>
  <c r="C762" i="1"/>
  <c r="D762" i="1"/>
  <c r="E762" i="1"/>
  <c r="A763" i="1"/>
  <c r="B763" i="1"/>
  <c r="C763" i="1"/>
  <c r="D763" i="1"/>
  <c r="E763" i="1"/>
  <c r="A764" i="1"/>
  <c r="B764" i="1"/>
  <c r="C764" i="1"/>
  <c r="D764" i="1"/>
  <c r="E764" i="1"/>
  <c r="A765" i="1"/>
  <c r="B765" i="1"/>
  <c r="C765" i="1"/>
  <c r="D765" i="1"/>
  <c r="E765" i="1"/>
  <c r="A766" i="1"/>
  <c r="B766" i="1"/>
  <c r="C766" i="1"/>
  <c r="D766" i="1"/>
  <c r="E766" i="1"/>
  <c r="A767" i="1"/>
  <c r="B767" i="1"/>
  <c r="C767" i="1"/>
  <c r="D767" i="1"/>
  <c r="E767" i="1"/>
  <c r="A768" i="1"/>
  <c r="B768" i="1"/>
  <c r="C768" i="1"/>
  <c r="D768" i="1"/>
  <c r="E768" i="1"/>
  <c r="A769" i="1"/>
  <c r="B769" i="1"/>
  <c r="C769" i="1"/>
  <c r="D769" i="1"/>
  <c r="E769" i="1"/>
  <c r="A770" i="1"/>
  <c r="B770" i="1"/>
  <c r="C770" i="1"/>
  <c r="D770" i="1"/>
  <c r="E770" i="1"/>
  <c r="A771" i="1"/>
  <c r="B771" i="1"/>
  <c r="C771" i="1"/>
  <c r="D771" i="1"/>
  <c r="E771" i="1"/>
  <c r="A772" i="1"/>
  <c r="B772" i="1"/>
  <c r="C772" i="1"/>
  <c r="D772" i="1"/>
  <c r="E772" i="1"/>
  <c r="A773" i="1"/>
  <c r="B773" i="1"/>
  <c r="C773" i="1"/>
  <c r="D773" i="1"/>
  <c r="E773" i="1"/>
  <c r="A774" i="1"/>
  <c r="B774" i="1"/>
  <c r="C774" i="1"/>
  <c r="D774" i="1"/>
  <c r="E774" i="1"/>
  <c r="A775" i="1"/>
  <c r="B775" i="1"/>
  <c r="C775" i="1"/>
  <c r="D775" i="1"/>
  <c r="E775" i="1"/>
  <c r="A776" i="1"/>
  <c r="B776" i="1"/>
  <c r="C776" i="1"/>
  <c r="D776" i="1"/>
  <c r="E776" i="1"/>
  <c r="A777" i="1"/>
  <c r="B777" i="1"/>
  <c r="C777" i="1"/>
  <c r="D777" i="1"/>
  <c r="E777" i="1"/>
  <c r="A778" i="1"/>
  <c r="B778" i="1"/>
  <c r="C778" i="1"/>
  <c r="D778" i="1"/>
  <c r="E778" i="1"/>
  <c r="A779" i="1"/>
  <c r="B779" i="1"/>
  <c r="C779" i="1"/>
  <c r="D779" i="1"/>
  <c r="E779" i="1"/>
  <c r="A780" i="1"/>
  <c r="B780" i="1"/>
  <c r="C780" i="1"/>
  <c r="D780" i="1"/>
  <c r="E780" i="1"/>
  <c r="A781" i="1"/>
  <c r="B781" i="1"/>
  <c r="C781" i="1"/>
  <c r="D781" i="1"/>
  <c r="E781" i="1"/>
  <c r="A782" i="1"/>
  <c r="B782" i="1"/>
  <c r="C782" i="1"/>
  <c r="D782" i="1"/>
  <c r="E782" i="1"/>
  <c r="A783" i="1"/>
  <c r="B783" i="1"/>
  <c r="C783" i="1"/>
  <c r="D783" i="1"/>
  <c r="E783" i="1"/>
  <c r="A784" i="1"/>
  <c r="B784" i="1"/>
  <c r="C784" i="1"/>
  <c r="D784" i="1"/>
  <c r="E784" i="1"/>
  <c r="A785" i="1"/>
  <c r="B785" i="1"/>
  <c r="C785" i="1"/>
  <c r="D785" i="1"/>
  <c r="E785" i="1"/>
  <c r="A786" i="1"/>
  <c r="B786" i="1"/>
  <c r="C786" i="1"/>
  <c r="D786" i="1"/>
  <c r="E786" i="1"/>
  <c r="A787" i="1"/>
  <c r="B787" i="1"/>
  <c r="C787" i="1"/>
  <c r="D787" i="1"/>
  <c r="E787" i="1"/>
  <c r="A788" i="1"/>
  <c r="B788" i="1"/>
  <c r="C788" i="1"/>
  <c r="D788" i="1"/>
  <c r="E788" i="1"/>
  <c r="A789" i="1"/>
  <c r="B789" i="1"/>
  <c r="C789" i="1"/>
  <c r="D789" i="1"/>
  <c r="E789" i="1"/>
  <c r="A790" i="1"/>
  <c r="B790" i="1"/>
  <c r="C790" i="1"/>
  <c r="D790" i="1"/>
  <c r="E790" i="1"/>
  <c r="A791" i="1"/>
  <c r="B791" i="1"/>
  <c r="C791" i="1"/>
  <c r="D791" i="1"/>
  <c r="E791" i="1"/>
  <c r="A792" i="1"/>
  <c r="B792" i="1"/>
  <c r="C792" i="1"/>
  <c r="D792" i="1"/>
  <c r="E792" i="1"/>
  <c r="A793" i="1"/>
  <c r="B793" i="1"/>
  <c r="C793" i="1"/>
  <c r="D793" i="1"/>
  <c r="E793" i="1"/>
  <c r="A794" i="1"/>
  <c r="B794" i="1"/>
  <c r="C794" i="1"/>
  <c r="D794" i="1"/>
  <c r="E794" i="1"/>
  <c r="A795" i="1"/>
  <c r="B795" i="1"/>
  <c r="C795" i="1"/>
  <c r="D795" i="1"/>
  <c r="E795" i="1"/>
  <c r="A796" i="1"/>
  <c r="B796" i="1"/>
  <c r="C796" i="1"/>
  <c r="D796" i="1"/>
  <c r="E796" i="1"/>
  <c r="A797" i="1"/>
  <c r="B797" i="1"/>
  <c r="C797" i="1"/>
  <c r="D797" i="1"/>
  <c r="E797" i="1"/>
  <c r="A798" i="1"/>
  <c r="B798" i="1"/>
  <c r="C798" i="1"/>
  <c r="D798" i="1"/>
  <c r="E798" i="1"/>
  <c r="A799" i="1"/>
  <c r="B799" i="1"/>
  <c r="C799" i="1"/>
  <c r="D799" i="1"/>
  <c r="E799" i="1"/>
  <c r="A800" i="1"/>
  <c r="B800" i="1"/>
  <c r="C800" i="1"/>
  <c r="D800" i="1"/>
  <c r="E800" i="1"/>
  <c r="A801" i="1"/>
  <c r="B801" i="1"/>
  <c r="C801" i="1"/>
  <c r="D801" i="1"/>
  <c r="E801" i="1"/>
  <c r="A802" i="1"/>
  <c r="B802" i="1"/>
  <c r="C802" i="1"/>
  <c r="D802" i="1"/>
  <c r="E802" i="1"/>
  <c r="A803" i="1"/>
  <c r="B803" i="1"/>
  <c r="C803" i="1"/>
  <c r="D803" i="1"/>
  <c r="E803" i="1"/>
  <c r="A804" i="1"/>
  <c r="B804" i="1"/>
  <c r="C804" i="1"/>
  <c r="D804" i="1"/>
  <c r="E804" i="1"/>
  <c r="A805" i="1"/>
  <c r="B805" i="1"/>
  <c r="C805" i="1"/>
  <c r="D805" i="1"/>
  <c r="E805" i="1"/>
  <c r="A806" i="1"/>
  <c r="B806" i="1"/>
  <c r="C806" i="1"/>
  <c r="D806" i="1"/>
  <c r="E806" i="1"/>
  <c r="A807" i="1"/>
  <c r="B807" i="1"/>
  <c r="C807" i="1"/>
  <c r="D807" i="1"/>
  <c r="E807" i="1"/>
  <c r="A808" i="1"/>
  <c r="B808" i="1"/>
  <c r="C808" i="1"/>
  <c r="D808" i="1"/>
  <c r="E808" i="1"/>
  <c r="A809" i="1"/>
  <c r="B809" i="1"/>
  <c r="C809" i="1"/>
  <c r="D809" i="1"/>
  <c r="E809" i="1"/>
  <c r="A810" i="1"/>
  <c r="B810" i="1"/>
  <c r="C810" i="1"/>
  <c r="D810" i="1"/>
  <c r="E810" i="1"/>
  <c r="A811" i="1"/>
  <c r="B811" i="1"/>
  <c r="C811" i="1"/>
  <c r="D811" i="1"/>
  <c r="E811" i="1"/>
  <c r="A812" i="1"/>
  <c r="B812" i="1"/>
  <c r="C812" i="1"/>
  <c r="D812" i="1"/>
  <c r="E812" i="1"/>
  <c r="A813" i="1"/>
  <c r="B813" i="1"/>
  <c r="C813" i="1"/>
  <c r="D813" i="1"/>
  <c r="E813" i="1"/>
  <c r="A814" i="1"/>
  <c r="B814" i="1"/>
  <c r="C814" i="1"/>
  <c r="D814" i="1"/>
  <c r="E814" i="1"/>
  <c r="A815" i="1"/>
  <c r="B815" i="1"/>
  <c r="C815" i="1"/>
  <c r="D815" i="1"/>
  <c r="E815" i="1"/>
  <c r="A816" i="1"/>
  <c r="B816" i="1"/>
  <c r="C816" i="1"/>
  <c r="D816" i="1"/>
  <c r="E816" i="1"/>
  <c r="A817" i="1"/>
  <c r="B817" i="1"/>
  <c r="C817" i="1"/>
  <c r="D817" i="1"/>
  <c r="E817" i="1"/>
  <c r="A818" i="1"/>
  <c r="B818" i="1"/>
  <c r="C818" i="1"/>
  <c r="D818" i="1"/>
  <c r="E818" i="1"/>
  <c r="A819" i="1"/>
  <c r="B819" i="1"/>
  <c r="C819" i="1"/>
  <c r="D819" i="1"/>
  <c r="E819" i="1"/>
  <c r="A820" i="1"/>
  <c r="B820" i="1"/>
  <c r="C820" i="1"/>
  <c r="D820" i="1"/>
  <c r="E820" i="1"/>
  <c r="A821" i="1"/>
  <c r="B821" i="1"/>
  <c r="C821" i="1"/>
  <c r="D821" i="1"/>
  <c r="E821" i="1"/>
  <c r="A822" i="1"/>
  <c r="B822" i="1"/>
  <c r="C822" i="1"/>
  <c r="D822" i="1"/>
  <c r="E822" i="1"/>
  <c r="A823" i="1"/>
  <c r="B823" i="1"/>
  <c r="C823" i="1"/>
  <c r="D823" i="1"/>
  <c r="E823" i="1"/>
  <c r="A824" i="1"/>
  <c r="B824" i="1"/>
  <c r="C824" i="1"/>
  <c r="D824" i="1"/>
  <c r="E824" i="1"/>
  <c r="A825" i="1"/>
  <c r="B825" i="1"/>
  <c r="C825" i="1"/>
  <c r="D825" i="1"/>
  <c r="E825" i="1"/>
  <c r="A826" i="1"/>
  <c r="B826" i="1"/>
  <c r="C826" i="1"/>
  <c r="D826" i="1"/>
  <c r="E826" i="1"/>
  <c r="A827" i="1"/>
  <c r="B827" i="1"/>
  <c r="C827" i="1"/>
  <c r="D827" i="1"/>
  <c r="E827" i="1"/>
  <c r="A828" i="1"/>
  <c r="B828" i="1"/>
  <c r="C828" i="1"/>
  <c r="D828" i="1"/>
  <c r="E828" i="1"/>
  <c r="A829" i="1"/>
  <c r="B829" i="1"/>
  <c r="C829" i="1"/>
  <c r="D829" i="1"/>
  <c r="E829" i="1"/>
  <c r="A830" i="1"/>
  <c r="B830" i="1"/>
  <c r="C830" i="1"/>
  <c r="D830" i="1"/>
  <c r="E830" i="1"/>
  <c r="A831" i="1"/>
  <c r="B831" i="1"/>
  <c r="C831" i="1"/>
  <c r="D831" i="1"/>
  <c r="E831" i="1"/>
  <c r="A832" i="1"/>
  <c r="B832" i="1"/>
  <c r="C832" i="1"/>
  <c r="D832" i="1"/>
  <c r="E832" i="1"/>
  <c r="A833" i="1"/>
  <c r="B833" i="1"/>
  <c r="C833" i="1"/>
  <c r="D833" i="1"/>
  <c r="E833" i="1"/>
  <c r="A834" i="1"/>
  <c r="B834" i="1"/>
  <c r="C834" i="1"/>
  <c r="D834" i="1"/>
  <c r="E834" i="1"/>
  <c r="A835" i="1"/>
  <c r="B835" i="1"/>
  <c r="C835" i="1"/>
  <c r="D835" i="1"/>
  <c r="E835" i="1"/>
  <c r="A836" i="1"/>
  <c r="B836" i="1"/>
  <c r="C836" i="1"/>
  <c r="D836" i="1"/>
  <c r="E836" i="1"/>
  <c r="A837" i="1"/>
  <c r="B837" i="1"/>
  <c r="C837" i="1"/>
  <c r="D837" i="1"/>
  <c r="E837" i="1"/>
  <c r="A838" i="1"/>
  <c r="B838" i="1"/>
  <c r="C838" i="1"/>
  <c r="D838" i="1"/>
  <c r="E838" i="1"/>
  <c r="A839" i="1"/>
  <c r="B839" i="1"/>
  <c r="C839" i="1"/>
  <c r="D839" i="1"/>
  <c r="E839" i="1"/>
  <c r="A840" i="1"/>
  <c r="B840" i="1"/>
  <c r="C840" i="1"/>
  <c r="D840" i="1"/>
  <c r="E840" i="1"/>
  <c r="A841" i="1"/>
  <c r="B841" i="1"/>
  <c r="C841" i="1"/>
  <c r="D841" i="1"/>
  <c r="E841" i="1"/>
  <c r="A842" i="1"/>
  <c r="B842" i="1"/>
  <c r="C842" i="1"/>
  <c r="D842" i="1"/>
  <c r="E842" i="1"/>
  <c r="A843" i="1"/>
  <c r="B843" i="1"/>
  <c r="C843" i="1"/>
  <c r="D843" i="1"/>
  <c r="E843" i="1"/>
  <c r="A844" i="1"/>
  <c r="B844" i="1"/>
  <c r="C844" i="1"/>
  <c r="D844" i="1"/>
  <c r="E844" i="1"/>
  <c r="A845" i="1"/>
  <c r="B845" i="1"/>
  <c r="C845" i="1"/>
  <c r="D845" i="1"/>
  <c r="E845" i="1"/>
  <c r="A846" i="1"/>
  <c r="B846" i="1"/>
  <c r="C846" i="1"/>
  <c r="D846" i="1"/>
  <c r="E846" i="1"/>
  <c r="A847" i="1"/>
  <c r="B847" i="1"/>
  <c r="C847" i="1"/>
  <c r="D847" i="1"/>
  <c r="E847" i="1"/>
  <c r="A848" i="1"/>
  <c r="B848" i="1"/>
  <c r="C848" i="1"/>
  <c r="D848" i="1"/>
  <c r="E848" i="1"/>
  <c r="A849" i="1"/>
  <c r="B849" i="1"/>
  <c r="C849" i="1"/>
  <c r="D849" i="1"/>
  <c r="E849" i="1"/>
  <c r="A850" i="1"/>
  <c r="B850" i="1"/>
  <c r="C850" i="1"/>
  <c r="D850" i="1"/>
  <c r="E850" i="1"/>
  <c r="A851" i="1"/>
  <c r="B851" i="1"/>
  <c r="C851" i="1"/>
  <c r="D851" i="1"/>
  <c r="E851" i="1"/>
  <c r="A852" i="1"/>
  <c r="B852" i="1"/>
  <c r="C852" i="1"/>
  <c r="D852" i="1"/>
  <c r="E852" i="1"/>
  <c r="A853" i="1"/>
  <c r="B853" i="1"/>
  <c r="C853" i="1"/>
  <c r="D853" i="1"/>
  <c r="E853" i="1"/>
  <c r="A854" i="1"/>
  <c r="B854" i="1"/>
  <c r="C854" i="1"/>
  <c r="D854" i="1"/>
  <c r="E854" i="1"/>
  <c r="A855" i="1"/>
  <c r="B855" i="1"/>
  <c r="C855" i="1"/>
  <c r="D855" i="1"/>
  <c r="E855" i="1"/>
  <c r="A856" i="1"/>
  <c r="B856" i="1"/>
  <c r="C856" i="1"/>
  <c r="D856" i="1"/>
  <c r="E856" i="1"/>
  <c r="A857" i="1"/>
  <c r="B857" i="1"/>
  <c r="C857" i="1"/>
  <c r="D857" i="1"/>
  <c r="E857" i="1"/>
  <c r="A858" i="1"/>
  <c r="B858" i="1"/>
  <c r="C858" i="1"/>
  <c r="D858" i="1"/>
  <c r="E858" i="1"/>
  <c r="A859" i="1"/>
  <c r="B859" i="1"/>
  <c r="C859" i="1"/>
  <c r="D859" i="1"/>
  <c r="E859" i="1"/>
  <c r="A860" i="1"/>
  <c r="B860" i="1"/>
  <c r="C860" i="1"/>
  <c r="D860" i="1"/>
  <c r="E860" i="1"/>
  <c r="A861" i="1"/>
  <c r="B861" i="1"/>
  <c r="C861" i="1"/>
  <c r="D861" i="1"/>
  <c r="E861" i="1"/>
  <c r="A862" i="1"/>
  <c r="B862" i="1"/>
  <c r="C862" i="1"/>
  <c r="D862" i="1"/>
  <c r="E862" i="1"/>
  <c r="A863" i="1"/>
  <c r="B863" i="1"/>
  <c r="C863" i="1"/>
  <c r="D863" i="1"/>
  <c r="E863" i="1"/>
  <c r="A864" i="1"/>
  <c r="B864" i="1"/>
  <c r="C864" i="1"/>
  <c r="D864" i="1"/>
  <c r="E864" i="1"/>
  <c r="A865" i="1"/>
  <c r="B865" i="1"/>
  <c r="C865" i="1"/>
  <c r="D865" i="1"/>
  <c r="E865" i="1"/>
  <c r="A866" i="1"/>
  <c r="B866" i="1"/>
  <c r="C866" i="1"/>
  <c r="D866" i="1"/>
  <c r="E866" i="1"/>
  <c r="A867" i="1"/>
  <c r="B867" i="1"/>
  <c r="C867" i="1"/>
  <c r="D867" i="1"/>
  <c r="E867" i="1"/>
  <c r="A868" i="1"/>
  <c r="B868" i="1"/>
  <c r="C868" i="1"/>
  <c r="D868" i="1"/>
  <c r="E868" i="1"/>
  <c r="A869" i="1"/>
  <c r="B869" i="1"/>
  <c r="C869" i="1"/>
  <c r="D869" i="1"/>
  <c r="E869" i="1"/>
  <c r="A870" i="1"/>
  <c r="B870" i="1"/>
  <c r="C870" i="1"/>
  <c r="D870" i="1"/>
  <c r="E870" i="1"/>
  <c r="A871" i="1"/>
  <c r="B871" i="1"/>
  <c r="C871" i="1"/>
  <c r="D871" i="1"/>
  <c r="E871" i="1"/>
  <c r="A872" i="1"/>
  <c r="B872" i="1"/>
  <c r="C872" i="1"/>
  <c r="D872" i="1"/>
  <c r="E872" i="1"/>
  <c r="A873" i="1"/>
  <c r="B873" i="1"/>
  <c r="C873" i="1"/>
  <c r="D873" i="1"/>
  <c r="E873" i="1"/>
  <c r="A874" i="1"/>
  <c r="B874" i="1"/>
  <c r="C874" i="1"/>
  <c r="D874" i="1"/>
  <c r="E874" i="1"/>
  <c r="A875" i="1"/>
  <c r="B875" i="1"/>
  <c r="C875" i="1"/>
  <c r="D875" i="1"/>
  <c r="E875" i="1"/>
  <c r="A876" i="1"/>
  <c r="B876" i="1"/>
  <c r="C876" i="1"/>
  <c r="D876" i="1"/>
  <c r="E876" i="1"/>
  <c r="A877" i="1"/>
  <c r="B877" i="1"/>
  <c r="C877" i="1"/>
  <c r="D877" i="1"/>
  <c r="E877" i="1"/>
  <c r="A878" i="1"/>
  <c r="B878" i="1"/>
  <c r="C878" i="1"/>
  <c r="D878" i="1"/>
  <c r="E878" i="1"/>
  <c r="A879" i="1"/>
  <c r="B879" i="1"/>
  <c r="C879" i="1"/>
  <c r="D879" i="1"/>
  <c r="E879" i="1"/>
  <c r="A880" i="1"/>
  <c r="B880" i="1"/>
  <c r="C880" i="1"/>
  <c r="D880" i="1"/>
  <c r="E880" i="1"/>
  <c r="A881" i="1"/>
  <c r="B881" i="1"/>
  <c r="C881" i="1"/>
  <c r="D881" i="1"/>
  <c r="E881" i="1"/>
  <c r="A882" i="1"/>
  <c r="B882" i="1"/>
  <c r="C882" i="1"/>
  <c r="D882" i="1"/>
  <c r="E882" i="1"/>
  <c r="A883" i="1"/>
  <c r="B883" i="1"/>
  <c r="C883" i="1"/>
  <c r="D883" i="1"/>
  <c r="E883" i="1"/>
  <c r="A884" i="1"/>
  <c r="B884" i="1"/>
  <c r="C884" i="1"/>
  <c r="D884" i="1"/>
  <c r="E884" i="1"/>
  <c r="A885" i="1"/>
  <c r="B885" i="1"/>
  <c r="C885" i="1"/>
  <c r="D885" i="1"/>
  <c r="E885" i="1"/>
  <c r="A886" i="1"/>
  <c r="B886" i="1"/>
  <c r="C886" i="1"/>
  <c r="D886" i="1"/>
  <c r="E886" i="1"/>
  <c r="A887" i="1"/>
  <c r="B887" i="1"/>
  <c r="C887" i="1"/>
  <c r="D887" i="1"/>
  <c r="E887" i="1"/>
  <c r="A888" i="1"/>
  <c r="B888" i="1"/>
  <c r="C888" i="1"/>
  <c r="D888" i="1"/>
  <c r="E888" i="1"/>
  <c r="A889" i="1"/>
  <c r="B889" i="1"/>
  <c r="C889" i="1"/>
  <c r="D889" i="1"/>
  <c r="E889" i="1"/>
  <c r="A890" i="1"/>
  <c r="B890" i="1"/>
  <c r="C890" i="1"/>
  <c r="D890" i="1"/>
  <c r="E890" i="1"/>
  <c r="A891" i="1"/>
  <c r="B891" i="1"/>
  <c r="C891" i="1"/>
  <c r="D891" i="1"/>
  <c r="E891" i="1"/>
  <c r="A892" i="1"/>
  <c r="B892" i="1"/>
  <c r="C892" i="1"/>
  <c r="D892" i="1"/>
  <c r="E892" i="1"/>
  <c r="A893" i="1"/>
  <c r="B893" i="1"/>
  <c r="C893" i="1"/>
  <c r="D893" i="1"/>
  <c r="E893" i="1"/>
  <c r="A894" i="1"/>
  <c r="B894" i="1"/>
  <c r="C894" i="1"/>
  <c r="D894" i="1"/>
  <c r="E894" i="1"/>
  <c r="A895" i="1"/>
  <c r="B895" i="1"/>
  <c r="C895" i="1"/>
  <c r="D895" i="1"/>
  <c r="E895" i="1"/>
  <c r="A896" i="1"/>
  <c r="B896" i="1"/>
  <c r="C896" i="1"/>
  <c r="D896" i="1"/>
  <c r="E896" i="1"/>
  <c r="A897" i="1"/>
  <c r="B897" i="1"/>
  <c r="C897" i="1"/>
  <c r="D897" i="1"/>
  <c r="E897" i="1"/>
  <c r="A898" i="1"/>
  <c r="B898" i="1"/>
  <c r="C898" i="1"/>
  <c r="D898" i="1"/>
  <c r="E898" i="1"/>
  <c r="A899" i="1"/>
  <c r="B899" i="1"/>
  <c r="C899" i="1"/>
  <c r="D899" i="1"/>
  <c r="E899" i="1"/>
  <c r="A900" i="1"/>
  <c r="B900" i="1"/>
  <c r="C900" i="1"/>
  <c r="D900" i="1"/>
  <c r="E900" i="1"/>
  <c r="A901" i="1"/>
  <c r="B901" i="1"/>
  <c r="C901" i="1"/>
  <c r="D901" i="1"/>
  <c r="E901" i="1"/>
  <c r="A902" i="1"/>
  <c r="B902" i="1"/>
  <c r="C902" i="1"/>
  <c r="D902" i="1"/>
  <c r="E902" i="1"/>
  <c r="A903" i="1"/>
  <c r="B903" i="1"/>
  <c r="C903" i="1"/>
  <c r="D903" i="1"/>
  <c r="E903" i="1"/>
  <c r="A904" i="1"/>
  <c r="B904" i="1"/>
  <c r="C904" i="1"/>
  <c r="D904" i="1"/>
  <c r="E904" i="1"/>
  <c r="A905" i="1"/>
  <c r="B905" i="1"/>
  <c r="C905" i="1"/>
  <c r="D905" i="1"/>
  <c r="E905" i="1"/>
  <c r="A906" i="1"/>
  <c r="B906" i="1"/>
  <c r="C906" i="1"/>
  <c r="D906" i="1"/>
  <c r="E906" i="1"/>
  <c r="A907" i="1"/>
  <c r="B907" i="1"/>
  <c r="C907" i="1"/>
  <c r="D907" i="1"/>
  <c r="E907" i="1"/>
  <c r="A908" i="1"/>
  <c r="B908" i="1"/>
  <c r="C908" i="1"/>
  <c r="D908" i="1"/>
  <c r="E908" i="1"/>
  <c r="A909" i="1"/>
  <c r="B909" i="1"/>
  <c r="C909" i="1"/>
  <c r="D909" i="1"/>
  <c r="E909" i="1"/>
  <c r="A910" i="1"/>
  <c r="B910" i="1"/>
  <c r="C910" i="1"/>
  <c r="D910" i="1"/>
  <c r="E910" i="1"/>
  <c r="A911" i="1"/>
  <c r="B911" i="1"/>
  <c r="C911" i="1"/>
  <c r="D911" i="1"/>
  <c r="E911" i="1"/>
  <c r="A912" i="1"/>
  <c r="B912" i="1"/>
  <c r="C912" i="1"/>
  <c r="D912" i="1"/>
  <c r="E912" i="1"/>
  <c r="A913" i="1"/>
  <c r="B913" i="1"/>
  <c r="C913" i="1"/>
  <c r="D913" i="1"/>
  <c r="E913" i="1"/>
  <c r="A914" i="1"/>
  <c r="B914" i="1"/>
  <c r="C914" i="1"/>
  <c r="D914" i="1"/>
  <c r="E914" i="1"/>
  <c r="A915" i="1"/>
  <c r="B915" i="1"/>
  <c r="C915" i="1"/>
  <c r="D915" i="1"/>
  <c r="E915" i="1"/>
  <c r="A916" i="1"/>
  <c r="B916" i="1"/>
  <c r="C916" i="1"/>
  <c r="D916" i="1"/>
  <c r="E916" i="1"/>
  <c r="A917" i="1"/>
  <c r="B917" i="1"/>
  <c r="C917" i="1"/>
  <c r="D917" i="1"/>
  <c r="E917" i="1"/>
  <c r="A918" i="1"/>
  <c r="B918" i="1"/>
  <c r="C918" i="1"/>
  <c r="D918" i="1"/>
  <c r="E918" i="1"/>
  <c r="A919" i="1"/>
  <c r="B919" i="1"/>
  <c r="C919" i="1"/>
  <c r="D919" i="1"/>
  <c r="E919" i="1"/>
  <c r="A920" i="1"/>
  <c r="B920" i="1"/>
  <c r="C920" i="1"/>
  <c r="D920" i="1"/>
  <c r="E920" i="1"/>
  <c r="A921" i="1"/>
  <c r="B921" i="1"/>
  <c r="C921" i="1"/>
  <c r="D921" i="1"/>
  <c r="E921" i="1"/>
  <c r="A922" i="1"/>
  <c r="B922" i="1"/>
  <c r="C922" i="1"/>
  <c r="D922" i="1"/>
  <c r="E922" i="1"/>
  <c r="A923" i="1"/>
  <c r="B923" i="1"/>
  <c r="C923" i="1"/>
  <c r="D923" i="1"/>
  <c r="E923" i="1"/>
  <c r="A924" i="1"/>
  <c r="B924" i="1"/>
  <c r="C924" i="1"/>
  <c r="D924" i="1"/>
  <c r="E924" i="1"/>
  <c r="A925" i="1"/>
  <c r="B925" i="1"/>
  <c r="C925" i="1"/>
  <c r="D925" i="1"/>
  <c r="E925" i="1"/>
  <c r="A926" i="1"/>
  <c r="B926" i="1"/>
  <c r="C926" i="1"/>
  <c r="D926" i="1"/>
  <c r="E926" i="1"/>
  <c r="A927" i="1"/>
  <c r="B927" i="1"/>
  <c r="C927" i="1"/>
  <c r="D927" i="1"/>
  <c r="E927" i="1"/>
  <c r="A928" i="1"/>
  <c r="B928" i="1"/>
  <c r="C928" i="1"/>
  <c r="D928" i="1"/>
  <c r="E928" i="1"/>
  <c r="A929" i="1"/>
  <c r="B929" i="1"/>
  <c r="C929" i="1"/>
  <c r="D929" i="1"/>
  <c r="E929" i="1"/>
  <c r="A930" i="1"/>
  <c r="B930" i="1"/>
  <c r="C930" i="1"/>
  <c r="D930" i="1"/>
  <c r="E930" i="1"/>
  <c r="A931" i="1"/>
  <c r="B931" i="1"/>
  <c r="C931" i="1"/>
  <c r="D931" i="1"/>
  <c r="E931" i="1"/>
  <c r="A932" i="1"/>
  <c r="B932" i="1"/>
  <c r="C932" i="1"/>
  <c r="D932" i="1"/>
  <c r="E932" i="1"/>
  <c r="A933" i="1"/>
  <c r="B933" i="1"/>
  <c r="C933" i="1"/>
  <c r="D933" i="1"/>
  <c r="E933" i="1"/>
  <c r="A934" i="1"/>
  <c r="B934" i="1"/>
  <c r="C934" i="1"/>
  <c r="D934" i="1"/>
  <c r="E934" i="1"/>
  <c r="A935" i="1"/>
  <c r="B935" i="1"/>
  <c r="C935" i="1"/>
  <c r="D935" i="1"/>
  <c r="E935" i="1"/>
  <c r="A936" i="1"/>
  <c r="B936" i="1"/>
  <c r="C936" i="1"/>
  <c r="D936" i="1"/>
  <c r="E936" i="1"/>
  <c r="A937" i="1"/>
  <c r="B937" i="1"/>
  <c r="C937" i="1"/>
  <c r="D937" i="1"/>
  <c r="E937" i="1"/>
  <c r="A938" i="1"/>
  <c r="B938" i="1"/>
  <c r="C938" i="1"/>
  <c r="D938" i="1"/>
  <c r="E938" i="1"/>
  <c r="A939" i="1"/>
  <c r="B939" i="1"/>
  <c r="C939" i="1"/>
  <c r="D939" i="1"/>
  <c r="E939" i="1"/>
  <c r="A940" i="1"/>
  <c r="B940" i="1"/>
  <c r="C940" i="1"/>
  <c r="D940" i="1"/>
  <c r="E940" i="1"/>
  <c r="A941" i="1"/>
  <c r="B941" i="1"/>
  <c r="C941" i="1"/>
  <c r="D941" i="1"/>
  <c r="E941" i="1"/>
  <c r="A942" i="1"/>
  <c r="B942" i="1"/>
  <c r="C942" i="1"/>
  <c r="D942" i="1"/>
  <c r="E942" i="1"/>
  <c r="A943" i="1"/>
  <c r="B943" i="1"/>
  <c r="C943" i="1"/>
  <c r="D943" i="1"/>
  <c r="E943" i="1"/>
  <c r="A944" i="1"/>
  <c r="B944" i="1"/>
  <c r="C944" i="1"/>
  <c r="D944" i="1"/>
  <c r="E944" i="1"/>
  <c r="A945" i="1"/>
  <c r="B945" i="1"/>
  <c r="C945" i="1"/>
  <c r="D945" i="1"/>
  <c r="E945" i="1"/>
  <c r="A946" i="1"/>
  <c r="B946" i="1"/>
  <c r="C946" i="1"/>
  <c r="D946" i="1"/>
  <c r="E946" i="1"/>
  <c r="A947" i="1"/>
  <c r="B947" i="1"/>
  <c r="C947" i="1"/>
  <c r="D947" i="1"/>
  <c r="E947" i="1"/>
  <c r="A948" i="1"/>
  <c r="B948" i="1"/>
  <c r="C948" i="1"/>
  <c r="D948" i="1"/>
  <c r="E948" i="1"/>
  <c r="A949" i="1"/>
  <c r="B949" i="1"/>
  <c r="C949" i="1"/>
  <c r="D949" i="1"/>
  <c r="E949" i="1"/>
  <c r="A950" i="1"/>
  <c r="B950" i="1"/>
  <c r="C950" i="1"/>
  <c r="D950" i="1"/>
  <c r="E950" i="1"/>
  <c r="A951" i="1"/>
  <c r="B951" i="1"/>
  <c r="C951" i="1"/>
  <c r="D951" i="1"/>
  <c r="E951" i="1"/>
  <c r="A952" i="1"/>
  <c r="B952" i="1"/>
  <c r="C952" i="1"/>
  <c r="D952" i="1"/>
  <c r="E952" i="1"/>
  <c r="A953" i="1"/>
  <c r="B953" i="1"/>
  <c r="C953" i="1"/>
  <c r="D953" i="1"/>
  <c r="E953" i="1"/>
  <c r="A954" i="1"/>
  <c r="B954" i="1"/>
  <c r="C954" i="1"/>
  <c r="D954" i="1"/>
  <c r="E954" i="1"/>
  <c r="A955" i="1"/>
  <c r="B955" i="1"/>
  <c r="C955" i="1"/>
  <c r="D955" i="1"/>
  <c r="E955" i="1"/>
  <c r="A956" i="1"/>
  <c r="B956" i="1"/>
  <c r="C956" i="1"/>
  <c r="D956" i="1"/>
  <c r="E956" i="1"/>
  <c r="A957" i="1"/>
  <c r="B957" i="1"/>
  <c r="C957" i="1"/>
  <c r="D957" i="1"/>
  <c r="E957" i="1"/>
  <c r="A958" i="1"/>
  <c r="B958" i="1"/>
  <c r="C958" i="1"/>
  <c r="D958" i="1"/>
  <c r="E958" i="1"/>
  <c r="A959" i="1"/>
  <c r="B959" i="1"/>
  <c r="C959" i="1"/>
  <c r="D959" i="1"/>
  <c r="E959" i="1"/>
  <c r="A960" i="1"/>
  <c r="B960" i="1"/>
  <c r="C960" i="1"/>
  <c r="D960" i="1"/>
  <c r="E960" i="1"/>
  <c r="A961" i="1"/>
  <c r="B961" i="1"/>
  <c r="C961" i="1"/>
  <c r="D961" i="1"/>
  <c r="E961" i="1"/>
  <c r="A962" i="1"/>
  <c r="B962" i="1"/>
  <c r="C962" i="1"/>
  <c r="D962" i="1"/>
  <c r="E962" i="1"/>
  <c r="A963" i="1"/>
  <c r="B963" i="1"/>
  <c r="C963" i="1"/>
  <c r="D963" i="1"/>
  <c r="E963" i="1"/>
  <c r="A964" i="1"/>
  <c r="B964" i="1"/>
  <c r="C964" i="1"/>
  <c r="D964" i="1"/>
  <c r="E964" i="1"/>
  <c r="A965" i="1"/>
  <c r="B965" i="1"/>
  <c r="C965" i="1"/>
  <c r="D965" i="1"/>
  <c r="E965" i="1"/>
  <c r="A966" i="1"/>
  <c r="B966" i="1"/>
  <c r="C966" i="1"/>
  <c r="D966" i="1"/>
  <c r="E966" i="1"/>
  <c r="A967" i="1"/>
  <c r="B967" i="1"/>
  <c r="C967" i="1"/>
  <c r="D967" i="1"/>
  <c r="E967" i="1"/>
  <c r="A968" i="1"/>
  <c r="B968" i="1"/>
  <c r="C968" i="1"/>
  <c r="D968" i="1"/>
  <c r="E968" i="1"/>
  <c r="A969" i="1"/>
  <c r="B969" i="1"/>
  <c r="C969" i="1"/>
  <c r="D969" i="1"/>
  <c r="E969" i="1"/>
  <c r="A970" i="1"/>
  <c r="B970" i="1"/>
  <c r="C970" i="1"/>
  <c r="D970" i="1"/>
  <c r="E970" i="1"/>
  <c r="A971" i="1"/>
  <c r="B971" i="1"/>
  <c r="C971" i="1"/>
  <c r="D971" i="1"/>
  <c r="E971" i="1"/>
  <c r="A972" i="1"/>
  <c r="B972" i="1"/>
  <c r="C972" i="1"/>
  <c r="D972" i="1"/>
  <c r="E972" i="1"/>
  <c r="A973" i="1"/>
  <c r="B973" i="1"/>
  <c r="C973" i="1"/>
  <c r="D973" i="1"/>
  <c r="E973" i="1"/>
  <c r="A974" i="1"/>
  <c r="B974" i="1"/>
  <c r="C974" i="1"/>
  <c r="D974" i="1"/>
  <c r="E974" i="1"/>
  <c r="A975" i="1"/>
  <c r="B975" i="1"/>
  <c r="C975" i="1"/>
  <c r="D975" i="1"/>
  <c r="E975" i="1"/>
  <c r="A976" i="1"/>
  <c r="B976" i="1"/>
  <c r="C976" i="1"/>
  <c r="D976" i="1"/>
  <c r="E976" i="1"/>
  <c r="A977" i="1"/>
  <c r="B977" i="1"/>
  <c r="C977" i="1"/>
  <c r="D977" i="1"/>
  <c r="E977" i="1"/>
  <c r="A978" i="1"/>
  <c r="B978" i="1"/>
  <c r="C978" i="1"/>
  <c r="D978" i="1"/>
  <c r="E978" i="1"/>
  <c r="A979" i="1"/>
  <c r="B979" i="1"/>
  <c r="C979" i="1"/>
  <c r="D979" i="1"/>
  <c r="E979" i="1"/>
  <c r="A980" i="1"/>
  <c r="B980" i="1"/>
  <c r="C980" i="1"/>
  <c r="D980" i="1"/>
  <c r="E980" i="1"/>
  <c r="A981" i="1"/>
  <c r="B981" i="1"/>
  <c r="C981" i="1"/>
  <c r="D981" i="1"/>
  <c r="E981" i="1"/>
  <c r="A982" i="1"/>
  <c r="B982" i="1"/>
  <c r="C982" i="1"/>
  <c r="D982" i="1"/>
  <c r="E982" i="1"/>
  <c r="A983" i="1"/>
  <c r="B983" i="1"/>
  <c r="C983" i="1"/>
  <c r="D983" i="1"/>
  <c r="E983" i="1"/>
  <c r="A984" i="1"/>
  <c r="B984" i="1"/>
  <c r="C984" i="1"/>
  <c r="D984" i="1"/>
  <c r="E984" i="1"/>
  <c r="A985" i="1"/>
  <c r="B985" i="1"/>
  <c r="C985" i="1"/>
  <c r="D985" i="1"/>
  <c r="E985" i="1"/>
  <c r="A986" i="1"/>
  <c r="B986" i="1"/>
  <c r="C986" i="1"/>
  <c r="D986" i="1"/>
  <c r="E986" i="1"/>
  <c r="A987" i="1"/>
  <c r="B987" i="1"/>
  <c r="C987" i="1"/>
  <c r="D987" i="1"/>
  <c r="E987" i="1"/>
  <c r="A988" i="1"/>
  <c r="B988" i="1"/>
  <c r="C988" i="1"/>
  <c r="D988" i="1"/>
  <c r="E988" i="1"/>
  <c r="A989" i="1"/>
  <c r="B989" i="1"/>
  <c r="C989" i="1"/>
  <c r="D989" i="1"/>
  <c r="E989" i="1"/>
  <c r="A990" i="1"/>
  <c r="B990" i="1"/>
  <c r="C990" i="1"/>
  <c r="D990" i="1"/>
  <c r="E990" i="1"/>
  <c r="A991" i="1"/>
  <c r="B991" i="1"/>
  <c r="C991" i="1"/>
  <c r="D991" i="1"/>
  <c r="E991" i="1"/>
  <c r="A992" i="1"/>
  <c r="B992" i="1"/>
  <c r="C992" i="1"/>
  <c r="D992" i="1"/>
  <c r="E992" i="1"/>
  <c r="A993" i="1"/>
  <c r="B993" i="1"/>
  <c r="C993" i="1"/>
  <c r="D993" i="1"/>
  <c r="E993" i="1"/>
  <c r="A994" i="1"/>
  <c r="B994" i="1"/>
  <c r="C994" i="1"/>
  <c r="D994" i="1"/>
  <c r="E994" i="1"/>
  <c r="A995" i="1"/>
  <c r="B995" i="1"/>
  <c r="C995" i="1"/>
  <c r="D995" i="1"/>
  <c r="E995" i="1"/>
  <c r="A996" i="1"/>
  <c r="B996" i="1"/>
  <c r="C996" i="1"/>
  <c r="D996" i="1"/>
  <c r="E996" i="1"/>
  <c r="A997" i="1"/>
  <c r="B997" i="1"/>
  <c r="C997" i="1"/>
  <c r="D997" i="1"/>
  <c r="E997" i="1"/>
  <c r="A998" i="1"/>
  <c r="B998" i="1"/>
  <c r="C998" i="1"/>
  <c r="D998" i="1"/>
  <c r="E998" i="1"/>
  <c r="A999" i="1"/>
  <c r="B999" i="1"/>
  <c r="C999" i="1"/>
  <c r="D999" i="1"/>
  <c r="E999" i="1"/>
  <c r="A1000" i="1"/>
  <c r="B1000" i="1"/>
  <c r="C1000" i="1"/>
  <c r="D1000" i="1"/>
  <c r="E1000" i="1"/>
  <c r="A1001" i="1"/>
  <c r="B1001" i="1"/>
  <c r="C1001" i="1"/>
  <c r="D1001" i="1"/>
  <c r="E1001" i="1"/>
  <c r="A1002" i="1"/>
  <c r="B1002" i="1"/>
  <c r="C1002" i="1"/>
  <c r="D1002" i="1"/>
  <c r="E1002" i="1"/>
  <c r="A1003" i="1"/>
  <c r="B1003" i="1"/>
  <c r="C1003" i="1"/>
  <c r="D1003" i="1"/>
  <c r="E1003" i="1"/>
  <c r="A1004" i="1"/>
  <c r="B1004" i="1"/>
  <c r="C1004" i="1"/>
  <c r="D1004" i="1"/>
  <c r="E1004" i="1"/>
  <c r="A1005" i="1"/>
  <c r="B1005" i="1"/>
  <c r="C1005" i="1"/>
  <c r="D1005" i="1"/>
  <c r="E1005" i="1"/>
  <c r="A1006" i="1"/>
  <c r="B1006" i="1"/>
  <c r="C1006" i="1"/>
  <c r="D1006" i="1"/>
  <c r="E1006" i="1"/>
  <c r="A1007" i="1"/>
  <c r="B1007" i="1"/>
  <c r="C1007" i="1"/>
  <c r="D1007" i="1"/>
  <c r="E1007" i="1"/>
  <c r="A1008" i="1"/>
  <c r="B1008" i="1"/>
  <c r="C1008" i="1"/>
  <c r="D1008" i="1"/>
  <c r="E1008" i="1"/>
  <c r="A1009" i="1"/>
  <c r="B1009" i="1"/>
  <c r="C1009" i="1"/>
  <c r="D1009" i="1"/>
  <c r="E1009" i="1"/>
  <c r="A1010" i="1"/>
  <c r="B1010" i="1"/>
  <c r="C1010" i="1"/>
  <c r="D1010" i="1"/>
  <c r="E1010" i="1"/>
  <c r="A1011" i="1"/>
  <c r="B1011" i="1"/>
  <c r="C1011" i="1"/>
  <c r="D1011" i="1"/>
  <c r="E1011" i="1"/>
  <c r="A1012" i="1"/>
  <c r="B1012" i="1"/>
  <c r="C1012" i="1"/>
  <c r="D1012" i="1"/>
  <c r="E1012" i="1"/>
  <c r="A1013" i="1"/>
  <c r="B1013" i="1"/>
  <c r="C1013" i="1"/>
  <c r="D1013" i="1"/>
  <c r="E1013" i="1"/>
  <c r="A1014" i="1"/>
  <c r="B1014" i="1"/>
  <c r="C1014" i="1"/>
  <c r="D1014" i="1"/>
  <c r="E1014" i="1"/>
  <c r="A1015" i="1"/>
  <c r="B1015" i="1"/>
  <c r="C1015" i="1"/>
  <c r="D1015" i="1"/>
  <c r="E1015" i="1"/>
  <c r="A1016" i="1"/>
  <c r="B1016" i="1"/>
  <c r="C1016" i="1"/>
  <c r="D1016" i="1"/>
  <c r="E1016" i="1"/>
  <c r="A1017" i="1"/>
  <c r="B1017" i="1"/>
  <c r="C1017" i="1"/>
  <c r="D1017" i="1"/>
  <c r="E1017" i="1"/>
  <c r="A1018" i="1"/>
  <c r="B1018" i="1"/>
  <c r="C1018" i="1"/>
  <c r="D1018" i="1"/>
  <c r="E1018" i="1"/>
  <c r="A1019" i="1"/>
  <c r="B1019" i="1"/>
  <c r="C1019" i="1"/>
  <c r="D1019" i="1"/>
  <c r="E1019" i="1"/>
  <c r="A1020" i="1"/>
  <c r="B1020" i="1"/>
  <c r="C1020" i="1"/>
  <c r="D1020" i="1"/>
  <c r="E1020" i="1"/>
  <c r="A1021" i="1"/>
  <c r="B1021" i="1"/>
  <c r="C1021" i="1"/>
  <c r="D1021" i="1"/>
  <c r="E1021" i="1"/>
  <c r="A1022" i="1"/>
  <c r="B1022" i="1"/>
  <c r="C1022" i="1"/>
  <c r="D1022" i="1"/>
  <c r="E1022" i="1"/>
  <c r="A1023" i="1"/>
  <c r="B1023" i="1"/>
  <c r="C1023" i="1"/>
  <c r="D1023" i="1"/>
  <c r="E1023" i="1"/>
  <c r="A1024" i="1"/>
  <c r="B1024" i="1"/>
  <c r="C1024" i="1"/>
  <c r="D1024" i="1"/>
  <c r="E1024" i="1"/>
  <c r="A1025" i="1"/>
  <c r="B1025" i="1"/>
  <c r="C1025" i="1"/>
  <c r="D1025" i="1"/>
  <c r="E1025" i="1"/>
  <c r="A1026" i="1"/>
  <c r="B1026" i="1"/>
  <c r="C1026" i="1"/>
  <c r="D1026" i="1"/>
  <c r="E1026" i="1"/>
  <c r="A1027" i="1"/>
  <c r="B1027" i="1"/>
  <c r="C1027" i="1"/>
  <c r="D1027" i="1"/>
  <c r="E1027" i="1"/>
  <c r="A1028" i="1"/>
  <c r="B1028" i="1"/>
  <c r="C1028" i="1"/>
  <c r="D1028" i="1"/>
  <c r="E1028" i="1"/>
  <c r="A1029" i="1"/>
  <c r="B1029" i="1"/>
  <c r="C1029" i="1"/>
  <c r="D1029" i="1"/>
  <c r="E1029" i="1"/>
  <c r="A1030" i="1"/>
  <c r="B1030" i="1"/>
  <c r="C1030" i="1"/>
  <c r="D1030" i="1"/>
  <c r="E1030" i="1"/>
  <c r="A1031" i="1"/>
  <c r="B1031" i="1"/>
  <c r="C1031" i="1"/>
  <c r="D1031" i="1"/>
  <c r="E1031" i="1"/>
  <c r="A1032" i="1"/>
  <c r="B1032" i="1"/>
  <c r="C1032" i="1"/>
  <c r="D1032" i="1"/>
  <c r="E1032" i="1"/>
  <c r="A1033" i="1"/>
  <c r="B1033" i="1"/>
  <c r="C1033" i="1"/>
  <c r="D1033" i="1"/>
  <c r="E1033" i="1"/>
  <c r="A1034" i="1"/>
  <c r="B1034" i="1"/>
  <c r="C1034" i="1"/>
  <c r="D1034" i="1"/>
  <c r="E1034" i="1"/>
  <c r="A1035" i="1"/>
  <c r="B1035" i="1"/>
  <c r="C1035" i="1"/>
  <c r="D1035" i="1"/>
  <c r="E1035" i="1"/>
  <c r="A1036" i="1"/>
  <c r="B1036" i="1"/>
  <c r="C1036" i="1"/>
  <c r="D1036" i="1"/>
  <c r="E1036" i="1"/>
  <c r="A1037" i="1"/>
  <c r="B1037" i="1"/>
  <c r="C1037" i="1"/>
  <c r="D1037" i="1"/>
  <c r="E1037" i="1"/>
  <c r="A1038" i="1"/>
  <c r="B1038" i="1"/>
  <c r="C1038" i="1"/>
  <c r="D1038" i="1"/>
  <c r="E1038" i="1"/>
  <c r="A1039" i="1"/>
  <c r="B1039" i="1"/>
  <c r="C1039" i="1"/>
  <c r="D1039" i="1"/>
  <c r="E1039" i="1"/>
  <c r="A1040" i="1"/>
  <c r="B1040" i="1"/>
  <c r="C1040" i="1"/>
  <c r="D1040" i="1"/>
  <c r="E1040" i="1"/>
  <c r="A1041" i="1"/>
  <c r="B1041" i="1"/>
  <c r="C1041" i="1"/>
  <c r="D1041" i="1"/>
  <c r="E1041" i="1"/>
  <c r="A1042" i="1"/>
  <c r="B1042" i="1"/>
  <c r="C1042" i="1"/>
  <c r="D1042" i="1"/>
  <c r="E1042" i="1"/>
  <c r="A1043" i="1"/>
  <c r="B1043" i="1"/>
  <c r="C1043" i="1"/>
  <c r="D1043" i="1"/>
  <c r="E1043" i="1"/>
  <c r="A1044" i="1"/>
  <c r="B1044" i="1"/>
  <c r="C1044" i="1"/>
  <c r="D1044" i="1"/>
  <c r="E1044" i="1"/>
  <c r="A1045" i="1"/>
  <c r="B1045" i="1"/>
  <c r="C1045" i="1"/>
  <c r="D1045" i="1"/>
  <c r="E1045" i="1"/>
  <c r="A1046" i="1"/>
  <c r="B1046" i="1"/>
  <c r="C1046" i="1"/>
  <c r="D1046" i="1"/>
  <c r="E1046" i="1"/>
  <c r="A1047" i="1"/>
  <c r="B1047" i="1"/>
  <c r="C1047" i="1"/>
  <c r="D1047" i="1"/>
  <c r="E1047" i="1"/>
  <c r="A1048" i="1"/>
  <c r="B1048" i="1"/>
  <c r="C1048" i="1"/>
  <c r="D1048" i="1"/>
  <c r="E1048" i="1"/>
  <c r="A1049" i="1"/>
  <c r="B1049" i="1"/>
  <c r="C1049" i="1"/>
  <c r="D1049" i="1"/>
  <c r="E1049" i="1"/>
  <c r="A1050" i="1"/>
  <c r="B1050" i="1"/>
  <c r="C1050" i="1"/>
  <c r="D1050" i="1"/>
  <c r="E1050" i="1"/>
  <c r="A1051" i="1"/>
  <c r="B1051" i="1"/>
  <c r="C1051" i="1"/>
  <c r="D1051" i="1"/>
  <c r="E1051" i="1"/>
  <c r="A1052" i="1"/>
  <c r="B1052" i="1"/>
  <c r="C1052" i="1"/>
  <c r="D1052" i="1"/>
  <c r="E1052" i="1"/>
  <c r="A1053" i="1"/>
  <c r="B1053" i="1"/>
  <c r="C1053" i="1"/>
  <c r="D1053" i="1"/>
  <c r="E1053" i="1"/>
  <c r="A1054" i="1"/>
  <c r="B1054" i="1"/>
  <c r="C1054" i="1"/>
  <c r="D1054" i="1"/>
  <c r="E1054" i="1"/>
  <c r="A1055" i="1"/>
  <c r="B1055" i="1"/>
  <c r="C1055" i="1"/>
  <c r="D1055" i="1"/>
  <c r="E1055" i="1"/>
  <c r="A1056" i="1"/>
  <c r="B1056" i="1"/>
  <c r="C1056" i="1"/>
  <c r="D1056" i="1"/>
  <c r="E1056" i="1"/>
  <c r="A1057" i="1"/>
  <c r="B1057" i="1"/>
  <c r="C1057" i="1"/>
  <c r="D1057" i="1"/>
  <c r="E1057" i="1"/>
  <c r="A1058" i="1"/>
  <c r="B1058" i="1"/>
  <c r="C1058" i="1"/>
  <c r="D1058" i="1"/>
  <c r="E1058" i="1"/>
  <c r="A1059" i="1"/>
  <c r="B1059" i="1"/>
  <c r="C1059" i="1"/>
  <c r="D1059" i="1"/>
  <c r="E1059" i="1"/>
  <c r="A1060" i="1"/>
  <c r="B1060" i="1"/>
  <c r="C1060" i="1"/>
  <c r="D1060" i="1"/>
  <c r="E1060" i="1"/>
  <c r="A1061" i="1"/>
  <c r="B1061" i="1"/>
  <c r="C1061" i="1"/>
  <c r="D1061" i="1"/>
  <c r="E1061" i="1"/>
  <c r="A1062" i="1"/>
  <c r="B1062" i="1"/>
  <c r="C1062" i="1"/>
  <c r="D1062" i="1"/>
  <c r="E1062" i="1"/>
  <c r="A1063" i="1"/>
  <c r="B1063" i="1"/>
  <c r="C1063" i="1"/>
  <c r="D1063" i="1"/>
  <c r="E1063" i="1"/>
  <c r="A1064" i="1"/>
  <c r="B1064" i="1"/>
  <c r="C1064" i="1"/>
  <c r="D1064" i="1"/>
  <c r="E1064" i="1"/>
  <c r="A1065" i="1"/>
  <c r="B1065" i="1"/>
  <c r="C1065" i="1"/>
  <c r="D1065" i="1"/>
  <c r="E1065" i="1"/>
  <c r="A1066" i="1"/>
  <c r="B1066" i="1"/>
  <c r="C1066" i="1"/>
  <c r="D1066" i="1"/>
  <c r="E1066" i="1"/>
  <c r="A1067" i="1"/>
  <c r="B1067" i="1"/>
  <c r="C1067" i="1"/>
  <c r="D1067" i="1"/>
  <c r="E1067" i="1"/>
  <c r="A1068" i="1"/>
  <c r="B1068" i="1"/>
  <c r="C1068" i="1"/>
  <c r="D1068" i="1"/>
  <c r="E1068" i="1"/>
  <c r="A1069" i="1"/>
  <c r="B1069" i="1"/>
  <c r="C1069" i="1"/>
  <c r="D1069" i="1"/>
  <c r="E1069" i="1"/>
  <c r="A1070" i="1"/>
  <c r="B1070" i="1"/>
  <c r="C1070" i="1"/>
  <c r="D1070" i="1"/>
  <c r="E1070" i="1"/>
  <c r="A1071" i="1"/>
  <c r="B1071" i="1"/>
  <c r="C1071" i="1"/>
  <c r="D1071" i="1"/>
  <c r="E1071" i="1"/>
  <c r="A1072" i="1"/>
  <c r="B1072" i="1"/>
  <c r="C1072" i="1"/>
  <c r="D1072" i="1"/>
  <c r="E1072" i="1"/>
  <c r="A1073" i="1"/>
  <c r="B1073" i="1"/>
  <c r="C1073" i="1"/>
  <c r="D1073" i="1"/>
  <c r="E1073" i="1"/>
  <c r="A1074" i="1"/>
  <c r="B1074" i="1"/>
  <c r="C1074" i="1"/>
  <c r="D1074" i="1"/>
  <c r="E1074" i="1"/>
  <c r="A1075" i="1"/>
  <c r="B1075" i="1"/>
  <c r="C1075" i="1"/>
  <c r="D1075" i="1"/>
  <c r="E1075" i="1"/>
  <c r="A1076" i="1"/>
  <c r="B1076" i="1"/>
  <c r="C1076" i="1"/>
  <c r="D1076" i="1"/>
  <c r="E1076" i="1"/>
  <c r="A1077" i="1"/>
  <c r="B1077" i="1"/>
  <c r="C1077" i="1"/>
  <c r="D1077" i="1"/>
  <c r="E1077" i="1"/>
  <c r="A1078" i="1"/>
  <c r="B1078" i="1"/>
  <c r="C1078" i="1"/>
  <c r="D1078" i="1"/>
  <c r="E1078" i="1"/>
  <c r="A1079" i="1"/>
  <c r="B1079" i="1"/>
  <c r="C1079" i="1"/>
  <c r="D1079" i="1"/>
  <c r="E1079" i="1"/>
  <c r="A1080" i="1"/>
  <c r="B1080" i="1"/>
  <c r="C1080" i="1"/>
  <c r="D1080" i="1"/>
  <c r="E1080" i="1"/>
  <c r="A1081" i="1"/>
  <c r="B1081" i="1"/>
  <c r="C1081" i="1"/>
  <c r="D1081" i="1"/>
  <c r="E1081" i="1"/>
  <c r="A1082" i="1"/>
  <c r="B1082" i="1"/>
  <c r="C1082" i="1"/>
  <c r="D1082" i="1"/>
  <c r="E1082" i="1"/>
  <c r="A1083" i="1"/>
  <c r="B1083" i="1"/>
  <c r="C1083" i="1"/>
  <c r="D1083" i="1"/>
  <c r="E1083" i="1"/>
  <c r="A1084" i="1"/>
  <c r="B1084" i="1"/>
  <c r="C1084" i="1"/>
  <c r="D1084" i="1"/>
  <c r="E1084" i="1"/>
  <c r="A1085" i="1"/>
  <c r="B1085" i="1"/>
  <c r="C1085" i="1"/>
  <c r="D1085" i="1"/>
  <c r="E1085" i="1"/>
  <c r="A1086" i="1"/>
  <c r="B1086" i="1"/>
  <c r="C1086" i="1"/>
  <c r="D1086" i="1"/>
  <c r="E1086" i="1"/>
  <c r="A1087" i="1"/>
  <c r="B1087" i="1"/>
  <c r="C1087" i="1"/>
  <c r="D1087" i="1"/>
  <c r="E1087" i="1"/>
  <c r="A1088" i="1"/>
  <c r="B1088" i="1"/>
  <c r="C1088" i="1"/>
  <c r="D1088" i="1"/>
  <c r="E1088" i="1"/>
  <c r="A1089" i="1"/>
  <c r="B1089" i="1"/>
  <c r="C1089" i="1"/>
  <c r="D1089" i="1"/>
  <c r="E1089" i="1"/>
  <c r="A1090" i="1"/>
  <c r="B1090" i="1"/>
  <c r="C1090" i="1"/>
  <c r="D1090" i="1"/>
  <c r="E1090" i="1"/>
  <c r="A1091" i="1"/>
  <c r="B1091" i="1"/>
  <c r="C1091" i="1"/>
  <c r="D1091" i="1"/>
  <c r="E1091" i="1"/>
  <c r="A1092" i="1"/>
  <c r="B1092" i="1"/>
  <c r="C1092" i="1"/>
  <c r="D1092" i="1"/>
  <c r="E1092" i="1"/>
  <c r="A1093" i="1"/>
  <c r="B1093" i="1"/>
  <c r="C1093" i="1"/>
  <c r="D1093" i="1"/>
  <c r="E1093" i="1"/>
  <c r="A1094" i="1"/>
  <c r="B1094" i="1"/>
  <c r="C1094" i="1"/>
  <c r="D1094" i="1"/>
  <c r="E1094" i="1"/>
  <c r="A1095" i="1"/>
  <c r="B1095" i="1"/>
  <c r="C1095" i="1"/>
  <c r="D1095" i="1"/>
  <c r="E1095" i="1"/>
  <c r="A1096" i="1"/>
  <c r="B1096" i="1"/>
  <c r="C1096" i="1"/>
  <c r="D1096" i="1"/>
  <c r="E1096" i="1"/>
  <c r="A1097" i="1"/>
  <c r="B1097" i="1"/>
  <c r="C1097" i="1"/>
  <c r="D1097" i="1"/>
  <c r="E1097" i="1"/>
  <c r="A1098" i="1"/>
  <c r="B1098" i="1"/>
  <c r="C1098" i="1"/>
  <c r="D1098" i="1"/>
  <c r="E1098" i="1"/>
  <c r="A1099" i="1"/>
  <c r="B1099" i="1"/>
  <c r="C1099" i="1"/>
  <c r="D1099" i="1"/>
  <c r="E1099" i="1"/>
  <c r="A1100" i="1"/>
  <c r="B1100" i="1"/>
  <c r="C1100" i="1"/>
  <c r="D1100" i="1"/>
  <c r="E1100" i="1"/>
  <c r="A1101" i="1"/>
  <c r="B1101" i="1"/>
  <c r="C1101" i="1"/>
  <c r="D1101" i="1"/>
  <c r="E1101" i="1"/>
  <c r="A1102" i="1"/>
  <c r="B1102" i="1"/>
  <c r="C1102" i="1"/>
  <c r="D1102" i="1"/>
  <c r="E1102" i="1"/>
  <c r="A1103" i="1"/>
  <c r="B1103" i="1"/>
  <c r="C1103" i="1"/>
  <c r="D1103" i="1"/>
  <c r="E1103" i="1"/>
  <c r="A1104" i="1"/>
  <c r="B1104" i="1"/>
  <c r="C1104" i="1"/>
  <c r="D1104" i="1"/>
  <c r="E1104" i="1"/>
  <c r="A1105" i="1"/>
  <c r="B1105" i="1"/>
  <c r="C1105" i="1"/>
  <c r="D1105" i="1"/>
  <c r="E1105" i="1"/>
  <c r="A1106" i="1"/>
  <c r="B1106" i="1"/>
  <c r="C1106" i="1"/>
  <c r="D1106" i="1"/>
  <c r="E1106" i="1"/>
  <c r="A1107" i="1"/>
  <c r="B1107" i="1"/>
  <c r="C1107" i="1"/>
  <c r="D1107" i="1"/>
  <c r="E1107" i="1"/>
  <c r="A1108" i="1"/>
  <c r="B1108" i="1"/>
  <c r="C1108" i="1"/>
  <c r="D1108" i="1"/>
  <c r="E1108" i="1"/>
  <c r="A1109" i="1"/>
  <c r="B1109" i="1"/>
  <c r="C1109" i="1"/>
  <c r="D1109" i="1"/>
  <c r="E1109" i="1"/>
  <c r="A1110" i="1"/>
  <c r="B1110" i="1"/>
  <c r="C1110" i="1"/>
  <c r="D1110" i="1"/>
  <c r="E1110" i="1"/>
  <c r="A1111" i="1"/>
  <c r="B1111" i="1"/>
  <c r="C1111" i="1"/>
  <c r="D1111" i="1"/>
  <c r="E1111" i="1"/>
  <c r="A1112" i="1"/>
  <c r="B1112" i="1"/>
  <c r="C1112" i="1"/>
  <c r="D1112" i="1"/>
  <c r="E1112" i="1"/>
  <c r="A1113" i="1"/>
  <c r="B1113" i="1"/>
  <c r="C1113" i="1"/>
  <c r="D1113" i="1"/>
  <c r="E1113" i="1"/>
  <c r="A1114" i="1"/>
  <c r="B1114" i="1"/>
  <c r="C1114" i="1"/>
  <c r="D1114" i="1"/>
  <c r="E1114" i="1"/>
  <c r="A1115" i="1"/>
  <c r="B1115" i="1"/>
  <c r="C1115" i="1"/>
  <c r="D1115" i="1"/>
  <c r="E1115" i="1"/>
  <c r="A1116" i="1"/>
  <c r="B1116" i="1"/>
  <c r="C1116" i="1"/>
  <c r="D1116" i="1"/>
  <c r="E1116" i="1"/>
  <c r="A1117" i="1"/>
  <c r="B1117" i="1"/>
  <c r="C1117" i="1"/>
  <c r="D1117" i="1"/>
  <c r="E1117" i="1"/>
  <c r="A1118" i="1"/>
  <c r="B1118" i="1"/>
  <c r="C1118" i="1"/>
  <c r="D1118" i="1"/>
  <c r="E1118" i="1"/>
  <c r="A1119" i="1"/>
  <c r="B1119" i="1"/>
  <c r="C1119" i="1"/>
  <c r="D1119" i="1"/>
  <c r="E1119" i="1"/>
  <c r="A1120" i="1"/>
  <c r="B1120" i="1"/>
  <c r="C1120" i="1"/>
  <c r="D1120" i="1"/>
  <c r="E1120" i="1"/>
  <c r="A1121" i="1"/>
  <c r="B1121" i="1"/>
  <c r="C1121" i="1"/>
  <c r="D1121" i="1"/>
  <c r="E1121" i="1"/>
  <c r="A1122" i="1"/>
  <c r="B1122" i="1"/>
  <c r="C1122" i="1"/>
  <c r="D1122" i="1"/>
  <c r="E1122" i="1"/>
  <c r="A1123" i="1"/>
  <c r="B1123" i="1"/>
  <c r="C1123" i="1"/>
  <c r="D1123" i="1"/>
  <c r="E1123" i="1"/>
  <c r="A1124" i="1"/>
  <c r="B1124" i="1"/>
  <c r="C1124" i="1"/>
  <c r="D1124" i="1"/>
  <c r="E1124" i="1"/>
  <c r="A1125" i="1"/>
  <c r="B1125" i="1"/>
  <c r="C1125" i="1"/>
  <c r="D1125" i="1"/>
  <c r="E1125" i="1"/>
  <c r="A1126" i="1"/>
  <c r="B1126" i="1"/>
  <c r="C1126" i="1"/>
  <c r="D1126" i="1"/>
  <c r="E1126" i="1"/>
  <c r="A1127" i="1"/>
  <c r="B1127" i="1"/>
  <c r="C1127" i="1"/>
  <c r="D1127" i="1"/>
  <c r="E1127" i="1"/>
  <c r="A1128" i="1"/>
  <c r="B1128" i="1"/>
  <c r="C1128" i="1"/>
  <c r="D1128" i="1"/>
  <c r="E1128" i="1"/>
  <c r="A1129" i="1"/>
  <c r="B1129" i="1"/>
  <c r="C1129" i="1"/>
  <c r="D1129" i="1"/>
  <c r="E1129" i="1"/>
  <c r="A1130" i="1"/>
  <c r="B1130" i="1"/>
  <c r="C1130" i="1"/>
  <c r="D1130" i="1"/>
  <c r="E1130" i="1"/>
  <c r="A1131" i="1"/>
  <c r="B1131" i="1"/>
  <c r="C1131" i="1"/>
  <c r="D1131" i="1"/>
  <c r="E1131" i="1"/>
  <c r="A1132" i="1"/>
  <c r="B1132" i="1"/>
  <c r="C1132" i="1"/>
  <c r="D1132" i="1"/>
  <c r="E1132" i="1"/>
  <c r="A1133" i="1"/>
  <c r="B1133" i="1"/>
  <c r="C1133" i="1"/>
  <c r="D1133" i="1"/>
  <c r="E1133" i="1"/>
  <c r="A1134" i="1"/>
  <c r="B1134" i="1"/>
  <c r="C1134" i="1"/>
  <c r="D1134" i="1"/>
  <c r="E1134" i="1"/>
  <c r="A1135" i="1"/>
  <c r="B1135" i="1"/>
  <c r="C1135" i="1"/>
  <c r="D1135" i="1"/>
  <c r="E1135" i="1"/>
  <c r="A1136" i="1"/>
  <c r="B1136" i="1"/>
  <c r="C1136" i="1"/>
  <c r="D1136" i="1"/>
  <c r="E1136" i="1"/>
  <c r="A1137" i="1"/>
  <c r="B1137" i="1"/>
  <c r="C1137" i="1"/>
  <c r="D1137" i="1"/>
  <c r="E1137" i="1"/>
  <c r="A1138" i="1"/>
  <c r="B1138" i="1"/>
  <c r="C1138" i="1"/>
  <c r="D1138" i="1"/>
  <c r="E1138" i="1"/>
  <c r="A1139" i="1"/>
  <c r="B1139" i="1"/>
  <c r="C1139" i="1"/>
  <c r="D1139" i="1"/>
  <c r="E1139" i="1"/>
  <c r="A1140" i="1"/>
  <c r="B1140" i="1"/>
  <c r="C1140" i="1"/>
  <c r="D1140" i="1"/>
  <c r="E1140" i="1"/>
  <c r="A1141" i="1"/>
  <c r="B1141" i="1"/>
  <c r="C1141" i="1"/>
  <c r="D1141" i="1"/>
  <c r="E1141" i="1"/>
  <c r="A1142" i="1"/>
  <c r="B1142" i="1"/>
  <c r="C1142" i="1"/>
  <c r="D1142" i="1"/>
  <c r="E1142" i="1"/>
  <c r="A1143" i="1"/>
  <c r="B1143" i="1"/>
  <c r="C1143" i="1"/>
  <c r="D1143" i="1"/>
  <c r="E1143" i="1"/>
  <c r="A1144" i="1"/>
  <c r="B1144" i="1"/>
  <c r="C1144" i="1"/>
  <c r="D1144" i="1"/>
  <c r="E1144" i="1"/>
  <c r="A1145" i="1"/>
  <c r="B1145" i="1"/>
  <c r="C1145" i="1"/>
  <c r="D1145" i="1"/>
  <c r="E1145" i="1"/>
  <c r="A1146" i="1"/>
  <c r="B1146" i="1"/>
  <c r="C1146" i="1"/>
  <c r="D1146" i="1"/>
  <c r="E1146" i="1"/>
  <c r="A1147" i="1"/>
  <c r="B1147" i="1"/>
  <c r="C1147" i="1"/>
  <c r="D1147" i="1"/>
  <c r="E1147" i="1"/>
  <c r="A1148" i="1"/>
  <c r="B1148" i="1"/>
  <c r="C1148" i="1"/>
  <c r="D1148" i="1"/>
  <c r="E1148" i="1"/>
  <c r="A1149" i="1"/>
  <c r="B1149" i="1"/>
  <c r="C1149" i="1"/>
  <c r="D1149" i="1"/>
  <c r="E1149" i="1"/>
  <c r="A1150" i="1"/>
  <c r="B1150" i="1"/>
  <c r="C1150" i="1"/>
  <c r="D1150" i="1"/>
  <c r="E1150" i="1"/>
  <c r="A1151" i="1"/>
  <c r="B1151" i="1"/>
  <c r="C1151" i="1"/>
  <c r="D1151" i="1"/>
  <c r="E1151" i="1"/>
  <c r="A1152" i="1"/>
  <c r="B1152" i="1"/>
  <c r="C1152" i="1"/>
  <c r="D1152" i="1"/>
  <c r="E1152" i="1"/>
  <c r="A1153" i="1"/>
  <c r="B1153" i="1"/>
  <c r="C1153" i="1"/>
  <c r="D1153" i="1"/>
  <c r="E1153" i="1"/>
  <c r="A1154" i="1"/>
  <c r="B1154" i="1"/>
  <c r="C1154" i="1"/>
  <c r="D1154" i="1"/>
  <c r="E1154" i="1"/>
  <c r="A1155" i="1"/>
  <c r="B1155" i="1"/>
  <c r="C1155" i="1"/>
  <c r="D1155" i="1"/>
  <c r="E1155" i="1"/>
  <c r="A1156" i="1"/>
  <c r="B1156" i="1"/>
  <c r="C1156" i="1"/>
  <c r="D1156" i="1"/>
  <c r="E1156" i="1"/>
  <c r="A1157" i="1"/>
  <c r="B1157" i="1"/>
  <c r="C1157" i="1"/>
  <c r="D1157" i="1"/>
  <c r="E1157" i="1"/>
  <c r="A1158" i="1"/>
  <c r="B1158" i="1"/>
  <c r="C1158" i="1"/>
  <c r="D1158" i="1"/>
  <c r="E1158" i="1"/>
  <c r="A1159" i="1"/>
  <c r="B1159" i="1"/>
  <c r="C1159" i="1"/>
  <c r="D1159" i="1"/>
  <c r="E1159" i="1"/>
  <c r="A1160" i="1"/>
  <c r="B1160" i="1"/>
  <c r="C1160" i="1"/>
  <c r="D1160" i="1"/>
  <c r="E1160" i="1"/>
  <c r="A1161" i="1"/>
  <c r="B1161" i="1"/>
  <c r="C1161" i="1"/>
  <c r="D1161" i="1"/>
  <c r="E1161" i="1"/>
  <c r="A1162" i="1"/>
  <c r="B1162" i="1"/>
  <c r="C1162" i="1"/>
  <c r="D1162" i="1"/>
  <c r="E1162" i="1"/>
  <c r="A1163" i="1"/>
  <c r="B1163" i="1"/>
  <c r="C1163" i="1"/>
  <c r="D1163" i="1"/>
  <c r="E1163" i="1"/>
  <c r="A1164" i="1"/>
  <c r="B1164" i="1"/>
  <c r="C1164" i="1"/>
  <c r="D1164" i="1"/>
  <c r="E1164" i="1"/>
  <c r="A1165" i="1"/>
  <c r="B1165" i="1"/>
  <c r="C1165" i="1"/>
  <c r="D1165" i="1"/>
  <c r="E1165" i="1"/>
  <c r="A1166" i="1"/>
  <c r="B1166" i="1"/>
  <c r="C1166" i="1"/>
  <c r="D1166" i="1"/>
  <c r="E1166" i="1"/>
  <c r="A1167" i="1"/>
  <c r="B1167" i="1"/>
  <c r="C1167" i="1"/>
  <c r="D1167" i="1"/>
  <c r="E1167" i="1"/>
  <c r="A1168" i="1"/>
  <c r="B1168" i="1"/>
  <c r="C1168" i="1"/>
  <c r="D1168" i="1"/>
  <c r="E1168" i="1"/>
  <c r="A1169" i="1"/>
  <c r="B1169" i="1"/>
  <c r="C1169" i="1"/>
  <c r="D1169" i="1"/>
  <c r="E1169" i="1"/>
  <c r="A1170" i="1"/>
  <c r="B1170" i="1"/>
  <c r="C1170" i="1"/>
  <c r="D1170" i="1"/>
  <c r="E1170" i="1"/>
  <c r="A1171" i="1"/>
  <c r="B1171" i="1"/>
  <c r="C1171" i="1"/>
  <c r="D1171" i="1"/>
  <c r="E1171" i="1"/>
  <c r="A1172" i="1"/>
  <c r="B1172" i="1"/>
  <c r="C1172" i="1"/>
  <c r="D1172" i="1"/>
  <c r="E1172" i="1"/>
  <c r="A1173" i="1"/>
  <c r="B1173" i="1"/>
  <c r="C1173" i="1"/>
  <c r="D1173" i="1"/>
  <c r="E1173" i="1"/>
  <c r="A1174" i="1"/>
  <c r="B1174" i="1"/>
  <c r="C1174" i="1"/>
  <c r="D1174" i="1"/>
  <c r="E1174" i="1"/>
  <c r="A1175" i="1"/>
  <c r="B1175" i="1"/>
  <c r="C1175" i="1"/>
  <c r="D1175" i="1"/>
  <c r="E1175" i="1"/>
  <c r="A1176" i="1"/>
  <c r="B1176" i="1"/>
  <c r="C1176" i="1"/>
  <c r="D1176" i="1"/>
  <c r="E1176" i="1"/>
  <c r="A1177" i="1"/>
  <c r="B1177" i="1"/>
  <c r="C1177" i="1"/>
  <c r="D1177" i="1"/>
  <c r="E1177" i="1"/>
  <c r="A1178" i="1"/>
  <c r="B1178" i="1"/>
  <c r="C1178" i="1"/>
  <c r="D1178" i="1"/>
  <c r="E1178" i="1"/>
  <c r="A1179" i="1"/>
  <c r="B1179" i="1"/>
  <c r="C1179" i="1"/>
  <c r="D1179" i="1"/>
  <c r="E1179" i="1"/>
  <c r="A1180" i="1"/>
  <c r="B1180" i="1"/>
  <c r="C1180" i="1"/>
  <c r="D1180" i="1"/>
  <c r="E1180" i="1"/>
  <c r="A1181" i="1"/>
  <c r="B1181" i="1"/>
  <c r="C1181" i="1"/>
  <c r="D1181" i="1"/>
  <c r="E1181" i="1"/>
  <c r="A1182" i="1"/>
  <c r="B1182" i="1"/>
  <c r="C1182" i="1"/>
  <c r="D1182" i="1"/>
  <c r="E1182" i="1"/>
  <c r="A1183" i="1"/>
  <c r="B1183" i="1"/>
  <c r="C1183" i="1"/>
  <c r="D1183" i="1"/>
  <c r="E1183" i="1"/>
  <c r="A1184" i="1"/>
  <c r="B1184" i="1"/>
  <c r="C1184" i="1"/>
  <c r="D1184" i="1"/>
  <c r="E1184" i="1"/>
  <c r="A1185" i="1"/>
  <c r="B1185" i="1"/>
  <c r="C1185" i="1"/>
  <c r="D1185" i="1"/>
  <c r="E1185" i="1"/>
  <c r="A1186" i="1"/>
  <c r="B1186" i="1"/>
  <c r="C1186" i="1"/>
  <c r="D1186" i="1"/>
  <c r="E1186" i="1"/>
  <c r="A1187" i="1"/>
  <c r="B1187" i="1"/>
  <c r="C1187" i="1"/>
  <c r="D1187" i="1"/>
  <c r="E1187" i="1"/>
  <c r="A1188" i="1"/>
  <c r="B1188" i="1"/>
  <c r="C1188" i="1"/>
  <c r="D1188" i="1"/>
  <c r="E1188" i="1"/>
  <c r="A1189" i="1"/>
  <c r="B1189" i="1"/>
  <c r="C1189" i="1"/>
  <c r="D1189" i="1"/>
  <c r="E1189" i="1"/>
  <c r="A1190" i="1"/>
  <c r="B1190" i="1"/>
  <c r="C1190" i="1"/>
  <c r="D1190" i="1"/>
  <c r="E1190" i="1"/>
  <c r="A1191" i="1"/>
  <c r="B1191" i="1"/>
  <c r="C1191" i="1"/>
  <c r="D1191" i="1"/>
  <c r="E1191" i="1"/>
  <c r="A1192" i="1"/>
  <c r="B1192" i="1"/>
  <c r="C1192" i="1"/>
  <c r="D1192" i="1"/>
  <c r="E1192" i="1"/>
  <c r="A1193" i="1"/>
  <c r="B1193" i="1"/>
  <c r="C1193" i="1"/>
  <c r="D1193" i="1"/>
  <c r="E1193" i="1"/>
  <c r="A1194" i="1"/>
  <c r="B1194" i="1"/>
  <c r="C1194" i="1"/>
  <c r="D1194" i="1"/>
  <c r="E1194" i="1"/>
  <c r="A1195" i="1"/>
  <c r="B1195" i="1"/>
  <c r="C1195" i="1"/>
  <c r="D1195" i="1"/>
  <c r="E1195" i="1"/>
  <c r="A1196" i="1"/>
  <c r="B1196" i="1"/>
  <c r="C1196" i="1"/>
  <c r="D1196" i="1"/>
  <c r="E1196" i="1"/>
  <c r="A1197" i="1"/>
  <c r="B1197" i="1"/>
  <c r="C1197" i="1"/>
  <c r="D1197" i="1"/>
  <c r="E1197" i="1"/>
  <c r="A1198" i="1"/>
  <c r="B1198" i="1"/>
  <c r="C1198" i="1"/>
  <c r="D1198" i="1"/>
  <c r="E1198" i="1"/>
  <c r="A1199" i="1"/>
  <c r="B1199" i="1"/>
  <c r="C1199" i="1"/>
  <c r="D1199" i="1"/>
  <c r="E1199" i="1"/>
  <c r="A1200" i="1"/>
  <c r="B1200" i="1"/>
  <c r="C1200" i="1"/>
  <c r="D1200" i="1"/>
  <c r="E1200" i="1"/>
  <c r="A1201" i="1"/>
  <c r="B1201" i="1"/>
  <c r="C1201" i="1"/>
  <c r="D1201" i="1"/>
  <c r="E1201" i="1"/>
  <c r="A1202" i="1"/>
  <c r="B1202" i="1"/>
  <c r="C1202" i="1"/>
  <c r="D1202" i="1"/>
  <c r="E1202" i="1"/>
  <c r="A1203" i="1"/>
  <c r="B1203" i="1"/>
  <c r="C1203" i="1"/>
  <c r="D1203" i="1"/>
  <c r="E1203" i="1"/>
  <c r="A1204" i="1"/>
  <c r="B1204" i="1"/>
  <c r="C1204" i="1"/>
  <c r="D1204" i="1"/>
  <c r="E1204" i="1"/>
  <c r="A1205" i="1"/>
  <c r="B1205" i="1"/>
  <c r="C1205" i="1"/>
  <c r="D1205" i="1"/>
  <c r="E1205" i="1"/>
  <c r="A1206" i="1"/>
  <c r="B1206" i="1"/>
  <c r="C1206" i="1"/>
  <c r="D1206" i="1"/>
  <c r="E1206" i="1"/>
  <c r="A1207" i="1"/>
  <c r="B1207" i="1"/>
  <c r="C1207" i="1"/>
  <c r="D1207" i="1"/>
  <c r="E1207" i="1"/>
  <c r="A1208" i="1"/>
  <c r="B1208" i="1"/>
  <c r="C1208" i="1"/>
  <c r="D1208" i="1"/>
  <c r="E1208" i="1"/>
  <c r="A1209" i="1"/>
  <c r="B1209" i="1"/>
  <c r="C1209" i="1"/>
  <c r="D1209" i="1"/>
  <c r="E1209" i="1"/>
  <c r="A1210" i="1"/>
  <c r="B1210" i="1"/>
  <c r="C1210" i="1"/>
  <c r="D1210" i="1"/>
  <c r="E1210" i="1"/>
  <c r="A1211" i="1"/>
  <c r="B1211" i="1"/>
  <c r="C1211" i="1"/>
  <c r="D1211" i="1"/>
  <c r="E1211" i="1"/>
  <c r="A1212" i="1"/>
  <c r="B1212" i="1"/>
  <c r="C1212" i="1"/>
  <c r="D1212" i="1"/>
  <c r="E1212" i="1"/>
  <c r="A1213" i="1"/>
  <c r="B1213" i="1"/>
  <c r="C1213" i="1"/>
  <c r="D1213" i="1"/>
  <c r="E1213" i="1"/>
  <c r="A1214" i="1"/>
  <c r="B1214" i="1"/>
  <c r="C1214" i="1"/>
  <c r="D1214" i="1"/>
  <c r="E1214" i="1"/>
  <c r="A1215" i="1"/>
  <c r="B1215" i="1"/>
  <c r="C1215" i="1"/>
  <c r="D1215" i="1"/>
  <c r="E1215" i="1"/>
  <c r="A1216" i="1"/>
  <c r="B1216" i="1"/>
  <c r="C1216" i="1"/>
  <c r="D1216" i="1"/>
  <c r="E1216" i="1"/>
  <c r="A1217" i="1"/>
  <c r="B1217" i="1"/>
  <c r="C1217" i="1"/>
  <c r="D1217" i="1"/>
  <c r="E1217" i="1"/>
  <c r="A1218" i="1"/>
  <c r="B1218" i="1"/>
  <c r="C1218" i="1"/>
  <c r="D1218" i="1"/>
  <c r="E1218" i="1"/>
  <c r="A1219" i="1"/>
  <c r="B1219" i="1"/>
  <c r="C1219" i="1"/>
  <c r="D1219" i="1"/>
  <c r="E1219" i="1"/>
  <c r="A1220" i="1"/>
  <c r="B1220" i="1"/>
  <c r="C1220" i="1"/>
  <c r="D1220" i="1"/>
  <c r="E1220" i="1"/>
  <c r="A1221" i="1"/>
  <c r="B1221" i="1"/>
  <c r="C1221" i="1"/>
  <c r="D1221" i="1"/>
  <c r="E1221" i="1"/>
  <c r="A1222" i="1"/>
  <c r="B1222" i="1"/>
  <c r="C1222" i="1"/>
  <c r="D1222" i="1"/>
  <c r="E1222" i="1"/>
  <c r="A1223" i="1"/>
  <c r="B1223" i="1"/>
  <c r="C1223" i="1"/>
  <c r="D1223" i="1"/>
  <c r="E1223" i="1"/>
  <c r="A1224" i="1"/>
  <c r="B1224" i="1"/>
  <c r="C1224" i="1"/>
  <c r="D1224" i="1"/>
  <c r="E1224" i="1"/>
  <c r="A1225" i="1"/>
  <c r="B1225" i="1"/>
  <c r="C1225" i="1"/>
  <c r="D1225" i="1"/>
  <c r="E1225" i="1"/>
  <c r="A1226" i="1"/>
  <c r="B1226" i="1"/>
  <c r="C1226" i="1"/>
  <c r="D1226" i="1"/>
  <c r="E1226" i="1"/>
  <c r="A1227" i="1"/>
  <c r="B1227" i="1"/>
  <c r="C1227" i="1"/>
  <c r="D1227" i="1"/>
  <c r="E1227" i="1"/>
  <c r="A1228" i="1"/>
  <c r="B1228" i="1"/>
  <c r="C1228" i="1"/>
  <c r="D1228" i="1"/>
  <c r="E1228" i="1"/>
  <c r="A1229" i="1"/>
  <c r="B1229" i="1"/>
  <c r="C1229" i="1"/>
  <c r="D1229" i="1"/>
  <c r="E1229" i="1"/>
  <c r="A1230" i="1"/>
  <c r="B1230" i="1"/>
  <c r="C1230" i="1"/>
  <c r="D1230" i="1"/>
  <c r="E1230" i="1"/>
  <c r="A1231" i="1"/>
  <c r="B1231" i="1"/>
  <c r="C1231" i="1"/>
  <c r="D1231" i="1"/>
  <c r="E1231" i="1"/>
  <c r="A1232" i="1"/>
  <c r="B1232" i="1"/>
  <c r="C1232" i="1"/>
  <c r="D1232" i="1"/>
  <c r="E1232" i="1"/>
  <c r="A1233" i="1"/>
  <c r="B1233" i="1"/>
  <c r="C1233" i="1"/>
  <c r="D1233" i="1"/>
  <c r="E1233" i="1"/>
  <c r="A1234" i="1"/>
  <c r="B1234" i="1"/>
  <c r="C1234" i="1"/>
  <c r="D1234" i="1"/>
  <c r="E1234" i="1"/>
  <c r="A1235" i="1"/>
  <c r="B1235" i="1"/>
  <c r="C1235" i="1"/>
  <c r="D1235" i="1"/>
  <c r="E1235" i="1"/>
  <c r="A1236" i="1"/>
  <c r="B1236" i="1"/>
  <c r="C1236" i="1"/>
  <c r="D1236" i="1"/>
  <c r="E1236" i="1"/>
  <c r="A1237" i="1"/>
  <c r="B1237" i="1"/>
  <c r="C1237" i="1"/>
  <c r="D1237" i="1"/>
  <c r="E1237" i="1"/>
  <c r="A1238" i="1"/>
  <c r="B1238" i="1"/>
  <c r="C1238" i="1"/>
  <c r="D1238" i="1"/>
  <c r="E1238" i="1"/>
  <c r="A1239" i="1"/>
  <c r="B1239" i="1"/>
  <c r="C1239" i="1"/>
  <c r="D1239" i="1"/>
  <c r="E1239" i="1"/>
  <c r="A1240" i="1"/>
  <c r="B1240" i="1"/>
  <c r="C1240" i="1"/>
  <c r="D1240" i="1"/>
  <c r="E1240" i="1"/>
  <c r="A1241" i="1"/>
  <c r="B1241" i="1"/>
  <c r="C1241" i="1"/>
  <c r="D1241" i="1"/>
  <c r="E1241" i="1"/>
  <c r="A1242" i="1"/>
  <c r="B1242" i="1"/>
  <c r="C1242" i="1"/>
  <c r="D1242" i="1"/>
  <c r="E1242" i="1"/>
  <c r="A1243" i="1"/>
  <c r="B1243" i="1"/>
  <c r="C1243" i="1"/>
  <c r="D1243" i="1"/>
  <c r="E1243" i="1"/>
  <c r="A1244" i="1"/>
  <c r="B1244" i="1"/>
  <c r="C1244" i="1"/>
  <c r="D1244" i="1"/>
  <c r="E1244" i="1"/>
  <c r="A1245" i="1"/>
  <c r="B1245" i="1"/>
  <c r="C1245" i="1"/>
  <c r="D1245" i="1"/>
  <c r="E1245" i="1"/>
  <c r="A1246" i="1"/>
  <c r="B1246" i="1"/>
  <c r="C1246" i="1"/>
  <c r="D1246" i="1"/>
  <c r="E1246" i="1"/>
  <c r="A1247" i="1"/>
  <c r="B1247" i="1"/>
  <c r="C1247" i="1"/>
  <c r="D1247" i="1"/>
  <c r="E1247" i="1"/>
  <c r="A1248" i="1"/>
  <c r="B1248" i="1"/>
  <c r="C1248" i="1"/>
  <c r="D1248" i="1"/>
  <c r="E1248" i="1"/>
  <c r="A1249" i="1"/>
  <c r="B1249" i="1"/>
  <c r="C1249" i="1"/>
  <c r="D1249" i="1"/>
  <c r="E1249" i="1"/>
  <c r="A1250" i="1"/>
  <c r="B1250" i="1"/>
  <c r="C1250" i="1"/>
  <c r="D1250" i="1"/>
  <c r="E1250" i="1"/>
  <c r="A1251" i="1"/>
  <c r="B1251" i="1"/>
  <c r="C1251" i="1"/>
  <c r="D1251" i="1"/>
  <c r="E1251" i="1"/>
  <c r="A1252" i="1"/>
  <c r="B1252" i="1"/>
  <c r="C1252" i="1"/>
  <c r="D1252" i="1"/>
  <c r="E1252" i="1"/>
  <c r="A1253" i="1"/>
  <c r="B1253" i="1"/>
  <c r="C1253" i="1"/>
  <c r="D1253" i="1"/>
  <c r="E1253" i="1"/>
  <c r="A1254" i="1"/>
  <c r="B1254" i="1"/>
  <c r="C1254" i="1"/>
  <c r="D1254" i="1"/>
  <c r="E1254" i="1"/>
  <c r="A1255" i="1"/>
  <c r="B1255" i="1"/>
  <c r="C1255" i="1"/>
  <c r="D1255" i="1"/>
  <c r="E1255" i="1"/>
  <c r="A1256" i="1"/>
  <c r="B1256" i="1"/>
  <c r="C1256" i="1"/>
  <c r="D1256" i="1"/>
  <c r="E1256" i="1"/>
  <c r="A1257" i="1"/>
  <c r="B1257" i="1"/>
  <c r="C1257" i="1"/>
  <c r="D1257" i="1"/>
  <c r="E1257" i="1"/>
  <c r="A1258" i="1"/>
  <c r="B1258" i="1"/>
  <c r="C1258" i="1"/>
  <c r="D1258" i="1"/>
  <c r="E1258" i="1"/>
  <c r="A1259" i="1"/>
  <c r="B1259" i="1"/>
  <c r="C1259" i="1"/>
  <c r="D1259" i="1"/>
  <c r="E1259" i="1"/>
  <c r="A1260" i="1"/>
  <c r="B1260" i="1"/>
  <c r="C1260" i="1"/>
  <c r="D1260" i="1"/>
  <c r="E1260" i="1"/>
  <c r="A1261" i="1"/>
  <c r="B1261" i="1"/>
  <c r="C1261" i="1"/>
  <c r="D1261" i="1"/>
  <c r="E1261" i="1"/>
  <c r="A1262" i="1"/>
  <c r="B1262" i="1"/>
  <c r="C1262" i="1"/>
  <c r="D1262" i="1"/>
  <c r="E1262" i="1"/>
  <c r="A1263" i="1"/>
  <c r="B1263" i="1"/>
  <c r="C1263" i="1"/>
  <c r="D1263" i="1"/>
  <c r="E1263" i="1"/>
  <c r="A1264" i="1"/>
  <c r="B1264" i="1"/>
  <c r="C1264" i="1"/>
  <c r="D1264" i="1"/>
  <c r="E1264" i="1"/>
  <c r="A1265" i="1"/>
  <c r="B1265" i="1"/>
  <c r="C1265" i="1"/>
  <c r="D1265" i="1"/>
  <c r="E1265" i="1"/>
  <c r="A1266" i="1"/>
  <c r="B1266" i="1"/>
  <c r="C1266" i="1"/>
  <c r="D1266" i="1"/>
  <c r="E1266" i="1"/>
  <c r="A1267" i="1"/>
  <c r="B1267" i="1"/>
  <c r="C1267" i="1"/>
  <c r="D1267" i="1"/>
  <c r="E1267" i="1"/>
  <c r="A1268" i="1"/>
  <c r="B1268" i="1"/>
  <c r="C1268" i="1"/>
  <c r="D1268" i="1"/>
  <c r="E1268" i="1"/>
  <c r="A1269" i="1"/>
  <c r="B1269" i="1"/>
  <c r="C1269" i="1"/>
  <c r="D1269" i="1"/>
  <c r="E1269" i="1"/>
  <c r="A1270" i="1"/>
  <c r="B1270" i="1"/>
  <c r="C1270" i="1"/>
  <c r="D1270" i="1"/>
  <c r="E1270" i="1"/>
  <c r="A1271" i="1"/>
  <c r="B1271" i="1"/>
  <c r="C1271" i="1"/>
  <c r="D1271" i="1"/>
  <c r="E1271" i="1"/>
  <c r="A1272" i="1"/>
  <c r="B1272" i="1"/>
  <c r="C1272" i="1"/>
  <c r="D1272" i="1"/>
  <c r="E1272" i="1"/>
  <c r="A1273" i="1"/>
  <c r="B1273" i="1"/>
  <c r="C1273" i="1"/>
  <c r="D1273" i="1"/>
  <c r="E1273" i="1"/>
  <c r="A1274" i="1"/>
  <c r="B1274" i="1"/>
  <c r="C1274" i="1"/>
  <c r="D1274" i="1"/>
  <c r="E1274" i="1"/>
  <c r="A1275" i="1"/>
  <c r="B1275" i="1"/>
  <c r="C1275" i="1"/>
  <c r="D1275" i="1"/>
  <c r="E1275" i="1"/>
  <c r="A1276" i="1"/>
  <c r="B1276" i="1"/>
  <c r="C1276" i="1"/>
  <c r="D1276" i="1"/>
  <c r="E1276" i="1"/>
  <c r="A1277" i="1"/>
  <c r="B1277" i="1"/>
  <c r="C1277" i="1"/>
  <c r="D1277" i="1"/>
  <c r="E1277" i="1"/>
  <c r="A1278" i="1"/>
  <c r="B1278" i="1"/>
  <c r="C1278" i="1"/>
  <c r="D1278" i="1"/>
  <c r="E1278" i="1"/>
  <c r="A1279" i="1"/>
  <c r="B1279" i="1"/>
  <c r="C1279" i="1"/>
  <c r="D1279" i="1"/>
  <c r="E1279" i="1"/>
  <c r="A1280" i="1"/>
  <c r="B1280" i="1"/>
  <c r="C1280" i="1"/>
  <c r="D1280" i="1"/>
  <c r="E1280" i="1"/>
  <c r="A1281" i="1"/>
  <c r="B1281" i="1"/>
  <c r="C1281" i="1"/>
  <c r="D1281" i="1"/>
  <c r="E1281" i="1"/>
  <c r="A1282" i="1"/>
  <c r="B1282" i="1"/>
  <c r="C1282" i="1"/>
  <c r="D1282" i="1"/>
  <c r="E1282" i="1"/>
  <c r="A1283" i="1"/>
  <c r="B1283" i="1"/>
  <c r="C1283" i="1"/>
  <c r="D1283" i="1"/>
  <c r="E1283" i="1"/>
  <c r="A1284" i="1"/>
  <c r="B1284" i="1"/>
  <c r="C1284" i="1"/>
  <c r="D1284" i="1"/>
  <c r="E1284" i="1"/>
  <c r="A1285" i="1"/>
  <c r="B1285" i="1"/>
  <c r="C1285" i="1"/>
  <c r="D1285" i="1"/>
  <c r="E1285" i="1"/>
  <c r="A1286" i="1"/>
  <c r="B1286" i="1"/>
  <c r="C1286" i="1"/>
  <c r="D1286" i="1"/>
  <c r="E1286" i="1"/>
  <c r="A1287" i="1"/>
  <c r="B1287" i="1"/>
  <c r="C1287" i="1"/>
  <c r="D1287" i="1"/>
  <c r="E1287" i="1"/>
  <c r="A1288" i="1"/>
  <c r="B1288" i="1"/>
  <c r="C1288" i="1"/>
  <c r="D1288" i="1"/>
  <c r="E1288" i="1"/>
  <c r="A1289" i="1"/>
  <c r="B1289" i="1"/>
  <c r="C1289" i="1"/>
  <c r="D1289" i="1"/>
  <c r="E1289" i="1"/>
  <c r="A1290" i="1"/>
  <c r="B1290" i="1"/>
  <c r="C1290" i="1"/>
  <c r="D1290" i="1"/>
  <c r="E1290" i="1"/>
  <c r="A1291" i="1"/>
  <c r="B1291" i="1"/>
  <c r="C1291" i="1"/>
  <c r="D1291" i="1"/>
  <c r="E1291" i="1"/>
  <c r="A1292" i="1"/>
  <c r="B1292" i="1"/>
  <c r="C1292" i="1"/>
  <c r="D1292" i="1"/>
  <c r="E1292" i="1"/>
  <c r="A1293" i="1"/>
  <c r="B1293" i="1"/>
  <c r="C1293" i="1"/>
  <c r="D1293" i="1"/>
  <c r="E1293" i="1"/>
  <c r="A1294" i="1"/>
  <c r="B1294" i="1"/>
  <c r="C1294" i="1"/>
  <c r="D1294" i="1"/>
  <c r="E1294" i="1"/>
  <c r="A1295" i="1"/>
  <c r="B1295" i="1"/>
  <c r="C1295" i="1"/>
  <c r="D1295" i="1"/>
  <c r="E1295" i="1"/>
  <c r="A1296" i="1"/>
  <c r="B1296" i="1"/>
  <c r="C1296" i="1"/>
  <c r="D1296" i="1"/>
  <c r="E1296" i="1"/>
  <c r="A1297" i="1"/>
  <c r="B1297" i="1"/>
  <c r="C1297" i="1"/>
  <c r="D1297" i="1"/>
  <c r="E1297" i="1"/>
  <c r="A1298" i="1"/>
  <c r="B1298" i="1"/>
  <c r="C1298" i="1"/>
  <c r="D1298" i="1"/>
  <c r="E1298" i="1"/>
  <c r="A1299" i="1"/>
  <c r="B1299" i="1"/>
  <c r="C1299" i="1"/>
  <c r="D1299" i="1"/>
  <c r="E1299" i="1"/>
  <c r="A1300" i="1"/>
  <c r="B1300" i="1"/>
  <c r="C1300" i="1"/>
  <c r="D1300" i="1"/>
  <c r="E1300" i="1"/>
  <c r="A1301" i="1"/>
  <c r="B1301" i="1"/>
  <c r="C1301" i="1"/>
  <c r="D1301" i="1"/>
  <c r="E1301" i="1"/>
  <c r="A1302" i="1"/>
  <c r="B1302" i="1"/>
  <c r="C1302" i="1"/>
  <c r="D1302" i="1"/>
  <c r="E1302" i="1"/>
  <c r="A1303" i="1"/>
  <c r="B1303" i="1"/>
  <c r="C1303" i="1"/>
  <c r="D1303" i="1"/>
  <c r="E1303" i="1"/>
  <c r="A1304" i="1"/>
  <c r="B1304" i="1"/>
  <c r="C1304" i="1"/>
  <c r="D1304" i="1"/>
  <c r="E1304" i="1"/>
  <c r="A1305" i="1"/>
  <c r="B1305" i="1"/>
  <c r="C1305" i="1"/>
  <c r="D1305" i="1"/>
  <c r="E1305" i="1"/>
  <c r="A1306" i="1"/>
  <c r="B1306" i="1"/>
  <c r="C1306" i="1"/>
  <c r="D1306" i="1"/>
  <c r="E1306" i="1"/>
  <c r="A1307" i="1"/>
  <c r="B1307" i="1"/>
  <c r="C1307" i="1"/>
  <c r="D1307" i="1"/>
  <c r="E1307" i="1"/>
  <c r="A1308" i="1"/>
  <c r="B1308" i="1"/>
  <c r="C1308" i="1"/>
  <c r="D1308" i="1"/>
  <c r="E1308" i="1"/>
  <c r="A1309" i="1"/>
  <c r="B1309" i="1"/>
  <c r="C1309" i="1"/>
  <c r="D1309" i="1"/>
  <c r="E1309" i="1"/>
  <c r="A1310" i="1"/>
  <c r="B1310" i="1"/>
  <c r="C1310" i="1"/>
  <c r="D1310" i="1"/>
  <c r="E1310" i="1"/>
  <c r="A1311" i="1"/>
  <c r="B1311" i="1"/>
  <c r="C1311" i="1"/>
  <c r="D1311" i="1"/>
  <c r="E1311" i="1"/>
  <c r="A1312" i="1"/>
  <c r="B1312" i="1"/>
  <c r="C1312" i="1"/>
  <c r="D1312" i="1"/>
  <c r="E1312" i="1"/>
  <c r="A1313" i="1"/>
  <c r="B1313" i="1"/>
  <c r="C1313" i="1"/>
  <c r="D1313" i="1"/>
  <c r="E1313" i="1"/>
  <c r="A1314" i="1"/>
  <c r="B1314" i="1"/>
  <c r="C1314" i="1"/>
  <c r="D1314" i="1"/>
  <c r="E1314" i="1"/>
  <c r="A1315" i="1"/>
  <c r="B1315" i="1"/>
  <c r="C1315" i="1"/>
  <c r="D1315" i="1"/>
  <c r="E1315" i="1"/>
  <c r="A1316" i="1"/>
  <c r="B1316" i="1"/>
  <c r="C1316" i="1"/>
  <c r="D1316" i="1"/>
  <c r="E1316" i="1"/>
  <c r="A1317" i="1"/>
  <c r="B1317" i="1"/>
  <c r="C1317" i="1"/>
  <c r="D1317" i="1"/>
  <c r="E1317" i="1"/>
  <c r="A1318" i="1"/>
  <c r="B1318" i="1"/>
  <c r="C1318" i="1"/>
  <c r="D1318" i="1"/>
  <c r="E1318" i="1"/>
  <c r="A1319" i="1"/>
  <c r="B1319" i="1"/>
  <c r="C1319" i="1"/>
  <c r="D1319" i="1"/>
  <c r="E1319" i="1"/>
  <c r="A1320" i="1"/>
  <c r="B1320" i="1"/>
  <c r="C1320" i="1"/>
  <c r="D1320" i="1"/>
  <c r="E1320" i="1"/>
  <c r="A1321" i="1"/>
  <c r="B1321" i="1"/>
  <c r="C1321" i="1"/>
  <c r="D1321" i="1"/>
  <c r="E1321" i="1"/>
  <c r="A1322" i="1"/>
  <c r="B1322" i="1"/>
  <c r="C1322" i="1"/>
  <c r="D1322" i="1"/>
  <c r="E1322" i="1"/>
  <c r="A1323" i="1"/>
  <c r="B1323" i="1"/>
  <c r="C1323" i="1"/>
  <c r="D1323" i="1"/>
  <c r="E1323" i="1"/>
  <c r="A1324" i="1"/>
  <c r="B1324" i="1"/>
  <c r="C1324" i="1"/>
  <c r="D1324" i="1"/>
  <c r="E1324" i="1"/>
  <c r="A1325" i="1"/>
  <c r="B1325" i="1"/>
  <c r="C1325" i="1"/>
  <c r="D1325" i="1"/>
  <c r="E1325" i="1"/>
  <c r="A1326" i="1"/>
  <c r="B1326" i="1"/>
  <c r="C1326" i="1"/>
  <c r="D1326" i="1"/>
  <c r="E1326" i="1"/>
  <c r="A1327" i="1"/>
  <c r="B1327" i="1"/>
  <c r="C1327" i="1"/>
  <c r="D1327" i="1"/>
  <c r="E1327" i="1"/>
  <c r="A1328" i="1"/>
  <c r="B1328" i="1"/>
  <c r="C1328" i="1"/>
  <c r="D1328" i="1"/>
  <c r="E1328" i="1"/>
  <c r="A1329" i="1"/>
  <c r="B1329" i="1"/>
  <c r="C1329" i="1"/>
  <c r="D1329" i="1"/>
  <c r="E1329" i="1"/>
  <c r="A1330" i="1"/>
  <c r="B1330" i="1"/>
  <c r="C1330" i="1"/>
  <c r="D1330" i="1"/>
  <c r="E1330" i="1"/>
  <c r="A1331" i="1"/>
  <c r="B1331" i="1"/>
  <c r="C1331" i="1"/>
  <c r="D1331" i="1"/>
  <c r="E1331" i="1"/>
  <c r="A1332" i="1"/>
  <c r="B1332" i="1"/>
  <c r="C1332" i="1"/>
  <c r="D1332" i="1"/>
  <c r="E1332" i="1"/>
  <c r="A1333" i="1"/>
  <c r="B1333" i="1"/>
  <c r="C1333" i="1"/>
  <c r="D1333" i="1"/>
  <c r="E1333" i="1"/>
  <c r="A1334" i="1"/>
  <c r="B1334" i="1"/>
  <c r="C1334" i="1"/>
  <c r="D1334" i="1"/>
  <c r="E1334" i="1"/>
  <c r="A1335" i="1"/>
  <c r="B1335" i="1"/>
  <c r="C1335" i="1"/>
  <c r="D1335" i="1"/>
  <c r="E1335" i="1"/>
  <c r="A1336" i="1"/>
  <c r="B1336" i="1"/>
  <c r="C1336" i="1"/>
  <c r="D1336" i="1"/>
  <c r="E1336" i="1"/>
  <c r="A1337" i="1"/>
  <c r="B1337" i="1"/>
  <c r="C1337" i="1"/>
  <c r="D1337" i="1"/>
  <c r="E1337" i="1"/>
  <c r="A1338" i="1"/>
  <c r="B1338" i="1"/>
  <c r="C1338" i="1"/>
  <c r="D1338" i="1"/>
  <c r="E1338" i="1"/>
  <c r="A1339" i="1"/>
  <c r="B1339" i="1"/>
  <c r="C1339" i="1"/>
  <c r="D1339" i="1"/>
  <c r="E1339" i="1"/>
  <c r="A1340" i="1"/>
  <c r="B1340" i="1"/>
  <c r="C1340" i="1"/>
  <c r="D1340" i="1"/>
  <c r="E1340" i="1"/>
  <c r="A1341" i="1"/>
  <c r="B1341" i="1"/>
  <c r="C1341" i="1"/>
  <c r="D1341" i="1"/>
  <c r="E1341" i="1"/>
  <c r="A1342" i="1"/>
  <c r="B1342" i="1"/>
  <c r="C1342" i="1"/>
  <c r="D1342" i="1"/>
  <c r="E1342" i="1"/>
  <c r="A1343" i="1"/>
  <c r="B1343" i="1"/>
  <c r="C1343" i="1"/>
  <c r="D1343" i="1"/>
  <c r="E1343" i="1"/>
  <c r="A1344" i="1"/>
  <c r="B1344" i="1"/>
  <c r="C1344" i="1"/>
  <c r="D1344" i="1"/>
  <c r="E1344" i="1"/>
  <c r="A1345" i="1"/>
  <c r="B1345" i="1"/>
  <c r="C1345" i="1"/>
  <c r="D1345" i="1"/>
  <c r="E1345" i="1"/>
  <c r="A1346" i="1"/>
  <c r="B1346" i="1"/>
  <c r="C1346" i="1"/>
  <c r="D1346" i="1"/>
  <c r="E1346" i="1"/>
  <c r="A1347" i="1"/>
  <c r="B1347" i="1"/>
  <c r="C1347" i="1"/>
  <c r="D1347" i="1"/>
  <c r="E1347" i="1"/>
  <c r="A1348" i="1"/>
  <c r="B1348" i="1"/>
  <c r="C1348" i="1"/>
  <c r="D1348" i="1"/>
  <c r="E1348" i="1"/>
  <c r="A1349" i="1"/>
  <c r="B1349" i="1"/>
  <c r="C1349" i="1"/>
  <c r="D1349" i="1"/>
  <c r="E1349" i="1"/>
  <c r="A1350" i="1"/>
  <c r="B1350" i="1"/>
  <c r="C1350" i="1"/>
  <c r="D1350" i="1"/>
  <c r="E1350" i="1"/>
  <c r="A1351" i="1"/>
  <c r="B1351" i="1"/>
  <c r="C1351" i="1"/>
  <c r="D1351" i="1"/>
  <c r="E1351" i="1"/>
  <c r="A1352" i="1"/>
  <c r="B1352" i="1"/>
  <c r="C1352" i="1"/>
  <c r="D1352" i="1"/>
  <c r="E1352" i="1"/>
  <c r="A1353" i="1"/>
  <c r="B1353" i="1"/>
  <c r="C1353" i="1"/>
  <c r="D1353" i="1"/>
  <c r="E1353" i="1"/>
  <c r="A1354" i="1"/>
  <c r="B1354" i="1"/>
  <c r="C1354" i="1"/>
  <c r="D1354" i="1"/>
  <c r="E1354" i="1"/>
  <c r="A1355" i="1"/>
  <c r="B1355" i="1"/>
  <c r="C1355" i="1"/>
  <c r="D1355" i="1"/>
  <c r="E1355" i="1"/>
  <c r="A1356" i="1"/>
  <c r="B1356" i="1"/>
  <c r="C1356" i="1"/>
  <c r="D1356" i="1"/>
  <c r="E1356" i="1"/>
  <c r="A1357" i="1"/>
  <c r="B1357" i="1"/>
  <c r="C1357" i="1"/>
  <c r="D1357" i="1"/>
  <c r="E1357" i="1"/>
  <c r="A1358" i="1"/>
  <c r="B1358" i="1"/>
  <c r="C1358" i="1"/>
  <c r="D1358" i="1"/>
  <c r="E1358" i="1"/>
  <c r="A1359" i="1"/>
  <c r="B1359" i="1"/>
  <c r="C1359" i="1"/>
  <c r="D1359" i="1"/>
  <c r="E1359" i="1"/>
  <c r="A1360" i="1"/>
  <c r="B1360" i="1"/>
  <c r="C1360" i="1"/>
  <c r="D1360" i="1"/>
  <c r="E1360" i="1"/>
  <c r="A1361" i="1"/>
  <c r="B1361" i="1"/>
  <c r="C1361" i="1"/>
  <c r="D1361" i="1"/>
  <c r="E1361" i="1"/>
  <c r="A1362" i="1"/>
  <c r="B1362" i="1"/>
  <c r="C1362" i="1"/>
  <c r="D1362" i="1"/>
  <c r="E1362" i="1"/>
  <c r="A1363" i="1"/>
  <c r="B1363" i="1"/>
  <c r="C1363" i="1"/>
  <c r="D1363" i="1"/>
  <c r="E1363" i="1"/>
  <c r="A1364" i="1"/>
  <c r="B1364" i="1"/>
  <c r="C1364" i="1"/>
  <c r="D1364" i="1"/>
  <c r="E1364" i="1"/>
  <c r="A1365" i="1"/>
  <c r="B1365" i="1"/>
  <c r="C1365" i="1"/>
  <c r="D1365" i="1"/>
  <c r="E1365" i="1"/>
  <c r="A1366" i="1"/>
  <c r="B1366" i="1"/>
  <c r="C1366" i="1"/>
  <c r="D1366" i="1"/>
  <c r="E1366" i="1"/>
  <c r="A1367" i="1"/>
  <c r="B1367" i="1"/>
  <c r="C1367" i="1"/>
  <c r="D1367" i="1"/>
  <c r="E1367" i="1"/>
  <c r="A1368" i="1"/>
  <c r="B1368" i="1"/>
  <c r="C1368" i="1"/>
  <c r="D1368" i="1"/>
  <c r="E1368" i="1"/>
  <c r="A1369" i="1"/>
  <c r="B1369" i="1"/>
  <c r="C1369" i="1"/>
  <c r="D1369" i="1"/>
  <c r="E1369" i="1"/>
  <c r="A1370" i="1"/>
  <c r="B1370" i="1"/>
  <c r="C1370" i="1"/>
  <c r="D1370" i="1"/>
  <c r="E1370" i="1"/>
  <c r="A1371" i="1"/>
  <c r="B1371" i="1"/>
  <c r="C1371" i="1"/>
  <c r="D1371" i="1"/>
  <c r="E1371" i="1"/>
  <c r="A1372" i="1"/>
  <c r="B1372" i="1"/>
  <c r="C1372" i="1"/>
  <c r="D1372" i="1"/>
  <c r="E1372" i="1"/>
  <c r="A1373" i="1"/>
  <c r="B1373" i="1"/>
  <c r="C1373" i="1"/>
  <c r="D1373" i="1"/>
  <c r="E1373" i="1"/>
  <c r="A1374" i="1"/>
  <c r="B1374" i="1"/>
  <c r="C1374" i="1"/>
  <c r="D1374" i="1"/>
  <c r="E1374" i="1"/>
  <c r="A1375" i="1"/>
  <c r="B1375" i="1"/>
  <c r="C1375" i="1"/>
  <c r="D1375" i="1"/>
  <c r="E1375" i="1"/>
  <c r="A1376" i="1"/>
  <c r="B1376" i="1"/>
  <c r="C1376" i="1"/>
  <c r="D1376" i="1"/>
  <c r="E1376" i="1"/>
  <c r="A1377" i="1"/>
  <c r="B1377" i="1"/>
  <c r="C1377" i="1"/>
  <c r="D1377" i="1"/>
  <c r="E1377" i="1"/>
  <c r="A1378" i="1"/>
  <c r="B1378" i="1"/>
  <c r="C1378" i="1"/>
  <c r="D1378" i="1"/>
  <c r="E1378" i="1"/>
  <c r="A1379" i="1"/>
  <c r="B1379" i="1"/>
  <c r="C1379" i="1"/>
  <c r="D1379" i="1"/>
  <c r="E1379" i="1"/>
  <c r="A1380" i="1"/>
  <c r="B1380" i="1"/>
  <c r="C1380" i="1"/>
  <c r="D1380" i="1"/>
  <c r="E1380" i="1"/>
  <c r="A1381" i="1"/>
  <c r="B1381" i="1"/>
  <c r="C1381" i="1"/>
  <c r="D1381" i="1"/>
  <c r="E1381" i="1"/>
  <c r="A1382" i="1"/>
  <c r="B1382" i="1"/>
  <c r="C1382" i="1"/>
  <c r="D1382" i="1"/>
  <c r="E1382" i="1"/>
  <c r="A1383" i="1"/>
  <c r="B1383" i="1"/>
  <c r="C1383" i="1"/>
  <c r="D1383" i="1"/>
  <c r="E1383" i="1"/>
  <c r="A1384" i="1"/>
  <c r="B1384" i="1"/>
  <c r="C1384" i="1"/>
  <c r="D1384" i="1"/>
  <c r="E1384" i="1"/>
  <c r="A1385" i="1"/>
  <c r="B1385" i="1"/>
  <c r="C1385" i="1"/>
  <c r="D1385" i="1"/>
  <c r="E1385" i="1"/>
  <c r="A1386" i="1"/>
  <c r="B1386" i="1"/>
  <c r="C1386" i="1"/>
  <c r="D1386" i="1"/>
  <c r="E1386" i="1"/>
  <c r="A1387" i="1"/>
  <c r="B1387" i="1"/>
  <c r="C1387" i="1"/>
  <c r="D1387" i="1"/>
  <c r="E1387" i="1"/>
  <c r="A1388" i="1"/>
  <c r="B1388" i="1"/>
  <c r="C1388" i="1"/>
  <c r="D1388" i="1"/>
  <c r="E1388" i="1"/>
  <c r="A1389" i="1"/>
  <c r="B1389" i="1"/>
  <c r="C1389" i="1"/>
  <c r="D1389" i="1"/>
  <c r="E1389" i="1"/>
  <c r="A1390" i="1"/>
  <c r="B1390" i="1"/>
  <c r="C1390" i="1"/>
  <c r="D1390" i="1"/>
  <c r="E1390" i="1"/>
  <c r="A1391" i="1"/>
  <c r="B1391" i="1"/>
  <c r="C1391" i="1"/>
  <c r="D1391" i="1"/>
  <c r="E1391" i="1"/>
  <c r="A1392" i="1"/>
  <c r="B1392" i="1"/>
  <c r="C1392" i="1"/>
  <c r="D1392" i="1"/>
  <c r="E1392" i="1"/>
  <c r="A1393" i="1"/>
  <c r="B1393" i="1"/>
  <c r="C1393" i="1"/>
  <c r="D1393" i="1"/>
  <c r="E1393" i="1"/>
  <c r="A1394" i="1"/>
  <c r="B1394" i="1"/>
  <c r="C1394" i="1"/>
  <c r="D1394" i="1"/>
  <c r="E1394" i="1"/>
  <c r="A1395" i="1"/>
  <c r="B1395" i="1"/>
  <c r="C1395" i="1"/>
  <c r="D1395" i="1"/>
  <c r="E1395" i="1"/>
  <c r="A1396" i="1"/>
  <c r="B1396" i="1"/>
  <c r="C1396" i="1"/>
  <c r="D1396" i="1"/>
  <c r="E1396" i="1"/>
  <c r="A1397" i="1"/>
  <c r="B1397" i="1"/>
  <c r="C1397" i="1"/>
  <c r="D1397" i="1"/>
  <c r="E1397" i="1"/>
  <c r="A1398" i="1"/>
  <c r="B1398" i="1"/>
  <c r="C1398" i="1"/>
  <c r="D1398" i="1"/>
  <c r="E1398" i="1"/>
  <c r="A1399" i="1"/>
  <c r="B1399" i="1"/>
  <c r="C1399" i="1"/>
  <c r="D1399" i="1"/>
  <c r="E1399" i="1"/>
  <c r="A1400" i="1"/>
  <c r="B1400" i="1"/>
  <c r="C1400" i="1"/>
  <c r="D1400" i="1"/>
  <c r="E1400" i="1"/>
  <c r="A1401" i="1"/>
  <c r="B1401" i="1"/>
  <c r="C1401" i="1"/>
  <c r="D1401" i="1"/>
  <c r="E1401" i="1"/>
  <c r="A1402" i="1"/>
  <c r="B1402" i="1"/>
  <c r="C1402" i="1"/>
  <c r="D1402" i="1"/>
  <c r="E1402" i="1"/>
  <c r="A1403" i="1"/>
  <c r="B1403" i="1"/>
  <c r="C1403" i="1"/>
  <c r="D1403" i="1"/>
  <c r="E1403" i="1"/>
  <c r="A1404" i="1"/>
  <c r="B1404" i="1"/>
  <c r="C1404" i="1"/>
  <c r="D1404" i="1"/>
  <c r="E1404" i="1"/>
  <c r="A1405" i="1"/>
  <c r="B1405" i="1"/>
  <c r="C1405" i="1"/>
  <c r="D1405" i="1"/>
  <c r="E1405" i="1"/>
  <c r="A1406" i="1"/>
  <c r="B1406" i="1"/>
  <c r="C1406" i="1"/>
  <c r="D1406" i="1"/>
  <c r="E1406" i="1"/>
  <c r="A1407" i="1"/>
  <c r="B1407" i="1"/>
  <c r="C1407" i="1"/>
  <c r="D1407" i="1"/>
  <c r="E1407" i="1"/>
  <c r="A1408" i="1"/>
  <c r="B1408" i="1"/>
  <c r="C1408" i="1"/>
  <c r="D1408" i="1"/>
  <c r="E1408" i="1"/>
  <c r="A1409" i="1"/>
  <c r="B1409" i="1"/>
  <c r="C1409" i="1"/>
  <c r="D1409" i="1"/>
  <c r="E1409" i="1"/>
  <c r="A1410" i="1"/>
  <c r="B1410" i="1"/>
  <c r="C1410" i="1"/>
  <c r="D1410" i="1"/>
  <c r="E1410" i="1"/>
  <c r="A1411" i="1"/>
  <c r="B1411" i="1"/>
  <c r="C1411" i="1"/>
  <c r="D1411" i="1"/>
  <c r="E1411" i="1"/>
  <c r="A1412" i="1"/>
  <c r="B1412" i="1"/>
  <c r="C1412" i="1"/>
  <c r="D1412" i="1"/>
  <c r="E1412" i="1"/>
  <c r="A1413" i="1"/>
  <c r="B1413" i="1"/>
  <c r="C1413" i="1"/>
  <c r="D1413" i="1"/>
  <c r="E1413" i="1"/>
  <c r="A1414" i="1"/>
  <c r="B1414" i="1"/>
  <c r="C1414" i="1"/>
  <c r="D1414" i="1"/>
  <c r="E1414" i="1"/>
  <c r="A1415" i="1"/>
  <c r="B1415" i="1"/>
  <c r="C1415" i="1"/>
  <c r="D1415" i="1"/>
  <c r="E1415" i="1"/>
  <c r="A1416" i="1"/>
  <c r="B1416" i="1"/>
  <c r="C1416" i="1"/>
  <c r="D1416" i="1"/>
  <c r="E1416" i="1"/>
  <c r="A1417" i="1"/>
  <c r="B1417" i="1"/>
  <c r="C1417" i="1"/>
  <c r="D1417" i="1"/>
  <c r="E1417" i="1"/>
</calcChain>
</file>

<file path=xl/sharedStrings.xml><?xml version="1.0" encoding="utf-8"?>
<sst xmlns="http://schemas.openxmlformats.org/spreadsheetml/2006/main" count="4349" uniqueCount="74">
  <si>
    <t>2022 Lincoln County Primary Election Recount</t>
  </si>
  <si>
    <t>5.13.14.1</t>
  </si>
  <si>
    <t>United States Senator - DEM (Vote For=1)</t>
  </si>
  <si>
    <t>Representative to the 118th United States Congress - District 4 - DEM (Vote For=1)</t>
  </si>
  <si>
    <t>Governor - DEM (Vote For=1)</t>
  </si>
  <si>
    <t>Secretary of State - DEM (Vote For=1)</t>
  </si>
  <si>
    <t>State Treasurer - DEM (Vote For=1)</t>
  </si>
  <si>
    <t>Attorney General - DEM (Vote For=1)</t>
  </si>
  <si>
    <t>State Board of Education Member - At Large - DEM (Vote For=1)</t>
  </si>
  <si>
    <t>Regent of the University of Colorado - Congressional District 4 - DEM (Vote For=1)</t>
  </si>
  <si>
    <t>State Senator - District 35 - DEM (Vote For=1)</t>
  </si>
  <si>
    <t>State Representative - District 56 - DEM (Vote For=1)</t>
  </si>
  <si>
    <t>United States Senator - REP (Vote For=1)</t>
  </si>
  <si>
    <t>Representative to the 118th United States Congress - District 4 - REP (Vote For=1)</t>
  </si>
  <si>
    <t>Governor - REP (Vote For=1)</t>
  </si>
  <si>
    <t>Secretary of State - REP (Vote For=1)</t>
  </si>
  <si>
    <t>State Treasurer - REP (Vote For=1)</t>
  </si>
  <si>
    <t>Attorney General - REP (Vote For=1)</t>
  </si>
  <si>
    <t>State Board of Education Member - At Large - REP (Vote For=1)</t>
  </si>
  <si>
    <t>Regent of the University of Colorado - Congressional District 4 - REP (Vote For=1)</t>
  </si>
  <si>
    <t>State Senator - District 35 - REP (Vote For=1)</t>
  </si>
  <si>
    <t>State Representative - District 56 - REP (Vote For=1)</t>
  </si>
  <si>
    <t>Lincoln County Commissioner District 1 - REP (Vote For=1)</t>
  </si>
  <si>
    <t>Lincoln County Clerk and Recorder - REP (Vote For=1)</t>
  </si>
  <si>
    <t>Lincoln County Treasurer - REP (Vote For=1)</t>
  </si>
  <si>
    <t>Lincoln County Assessor - REP (Vote For=1)</t>
  </si>
  <si>
    <t>Lincoln County Sheriff - REP (Vote For=1)</t>
  </si>
  <si>
    <t>Lincoln County Coroner - REP (Vote For=1)</t>
  </si>
  <si>
    <t>Michael Bennet</t>
  </si>
  <si>
    <t>Ike McCorkle</t>
  </si>
  <si>
    <t>Jared Polis</t>
  </si>
  <si>
    <t>Jena Griswold</t>
  </si>
  <si>
    <t>Dave Young</t>
  </si>
  <si>
    <t>Phil Weiser</t>
  </si>
  <si>
    <t>Kathy Plomer</t>
  </si>
  <si>
    <t>Jack Barrington</t>
  </si>
  <si>
    <t>Travis Star Nelson</t>
  </si>
  <si>
    <t>Kathleen J. Conway</t>
  </si>
  <si>
    <t>Ron Hanks</t>
  </si>
  <si>
    <t>Joe O'Dea</t>
  </si>
  <si>
    <t>Write-in</t>
  </si>
  <si>
    <t>Qualified Write-In Daniel Hendricks</t>
  </si>
  <si>
    <t>Robert Lewis</t>
  </si>
  <si>
    <t>Ken Buck</t>
  </si>
  <si>
    <t>Greg Lopez</t>
  </si>
  <si>
    <t>Heidi Ganahl</t>
  </si>
  <si>
    <t>Tina Peters</t>
  </si>
  <si>
    <t>Mike O'Donnell</t>
  </si>
  <si>
    <t>Pam Anderson</t>
  </si>
  <si>
    <t>Lang Sias</t>
  </si>
  <si>
    <t>John Kellner</t>
  </si>
  <si>
    <t>Dan Maloit</t>
  </si>
  <si>
    <t>Frank McNulty</t>
  </si>
  <si>
    <t>Rod Pelton</t>
  </si>
  <si>
    <t>Rod Bockenfeld</t>
  </si>
  <si>
    <t>Wayne E. Ewing</t>
  </si>
  <si>
    <t>Ed E. Schifferns</t>
  </si>
  <si>
    <t>Corinne M. Lengel</t>
  </si>
  <si>
    <t>James R. (Jim) Covington</t>
  </si>
  <si>
    <t>Jeremiah Higgins</t>
  </si>
  <si>
    <t>Tom Nestor</t>
  </si>
  <si>
    <t>Andrew S. Lorensen</t>
  </si>
  <si>
    <t>CvrNumber</t>
  </si>
  <si>
    <t>TabulatorNum</t>
  </si>
  <si>
    <t>BatchId</t>
  </si>
  <si>
    <t>RecordId</t>
  </si>
  <si>
    <t>ImprintedId</t>
  </si>
  <si>
    <t>CountingGroup</t>
  </si>
  <si>
    <t>PrecinctPortion</t>
  </si>
  <si>
    <t>BallotType</t>
  </si>
  <si>
    <t>DEM</t>
  </si>
  <si>
    <t>REP</t>
  </si>
  <si>
    <t>Regular</t>
  </si>
  <si>
    <t>101 (101)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</si>
</sst>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17"/>
  <sheetViews>
    <sheetView tabSelected="1" workbookViewId="0"/>
  </sheetViews>
  <sheetFormatPr defaultRowHeight="15" x14ac:dyDescent="0.25"/>
  <sheetData>
    <row r="1" spans="1:42" x14ac:dyDescent="0.25">
      <c r="A1" t="s">
        <v>0</v>
      </c>
      <c r="B1" t="s">
        <v>1</v>
      </c>
    </row>
    <row r="2" spans="1:42" x14ac:dyDescent="0.25">
      <c r="I2" t="s">
        <v>2</v>
      </c>
      <c r="J2" t="s">
        <v>3</v>
      </c>
      <c r="K2" t="s">
        <v>4</v>
      </c>
      <c r="L2" t="s">
        <v>5</v>
      </c>
      <c r="M2" t="s">
        <v>6</v>
      </c>
      <c r="N2" t="s">
        <v>7</v>
      </c>
      <c r="O2" t="s">
        <v>8</v>
      </c>
      <c r="P2" t="s">
        <v>9</v>
      </c>
      <c r="Q2" t="s">
        <v>10</v>
      </c>
      <c r="R2" t="s">
        <v>11</v>
      </c>
      <c r="S2" t="s">
        <v>12</v>
      </c>
      <c r="T2" t="s">
        <v>12</v>
      </c>
      <c r="U2" t="s">
        <v>12</v>
      </c>
      <c r="V2" t="s">
        <v>12</v>
      </c>
      <c r="W2" t="s">
        <v>13</v>
      </c>
      <c r="X2" t="s">
        <v>13</v>
      </c>
      <c r="Y2" t="s">
        <v>14</v>
      </c>
      <c r="Z2" t="s">
        <v>14</v>
      </c>
      <c r="AA2" t="s">
        <v>15</v>
      </c>
      <c r="AB2" t="s">
        <v>15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21</v>
      </c>
      <c r="AJ2" t="s">
        <v>22</v>
      </c>
      <c r="AK2" t="s">
        <v>22</v>
      </c>
      <c r="AL2" t="s">
        <v>23</v>
      </c>
      <c r="AM2" t="s">
        <v>24</v>
      </c>
      <c r="AN2" t="s">
        <v>25</v>
      </c>
      <c r="AO2" t="s">
        <v>26</v>
      </c>
      <c r="AP2" t="s">
        <v>27</v>
      </c>
    </row>
    <row r="3" spans="1:42" x14ac:dyDescent="0.25">
      <c r="I3" t="s">
        <v>28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t="s">
        <v>35</v>
      </c>
      <c r="Q3" t="s">
        <v>36</v>
      </c>
      <c r="R3" t="s">
        <v>37</v>
      </c>
      <c r="S3" t="s">
        <v>38</v>
      </c>
      <c r="T3" t="s">
        <v>39</v>
      </c>
      <c r="U3" t="s">
        <v>40</v>
      </c>
      <c r="V3" t="s">
        <v>41</v>
      </c>
      <c r="W3" t="s">
        <v>42</v>
      </c>
      <c r="X3" t="s">
        <v>43</v>
      </c>
      <c r="Y3" t="s">
        <v>44</v>
      </c>
      <c r="Z3" t="s">
        <v>45</v>
      </c>
      <c r="AA3" t="s">
        <v>46</v>
      </c>
      <c r="AB3" t="s">
        <v>47</v>
      </c>
      <c r="AC3" t="s">
        <v>48</v>
      </c>
      <c r="AD3" t="s">
        <v>49</v>
      </c>
      <c r="AE3" t="s">
        <v>50</v>
      </c>
      <c r="AF3" t="s">
        <v>51</v>
      </c>
      <c r="AG3" t="s">
        <v>52</v>
      </c>
      <c r="AH3" t="s">
        <v>53</v>
      </c>
      <c r="AI3" t="s">
        <v>54</v>
      </c>
      <c r="AJ3" t="s">
        <v>55</v>
      </c>
      <c r="AK3" t="s">
        <v>56</v>
      </c>
      <c r="AL3" t="s">
        <v>57</v>
      </c>
      <c r="AM3" t="s">
        <v>58</v>
      </c>
      <c r="AN3" t="s">
        <v>59</v>
      </c>
      <c r="AO3" t="s">
        <v>60</v>
      </c>
      <c r="AP3" t="s">
        <v>61</v>
      </c>
    </row>
    <row r="4" spans="1:42" x14ac:dyDescent="0.25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67</v>
      </c>
      <c r="G4" t="s">
        <v>68</v>
      </c>
      <c r="H4" t="s">
        <v>69</v>
      </c>
      <c r="I4" t="s">
        <v>70</v>
      </c>
      <c r="J4" t="s">
        <v>70</v>
      </c>
      <c r="K4" t="s">
        <v>70</v>
      </c>
      <c r="L4" t="s">
        <v>70</v>
      </c>
      <c r="M4" t="s">
        <v>70</v>
      </c>
      <c r="N4" t="s">
        <v>70</v>
      </c>
      <c r="O4" t="s">
        <v>70</v>
      </c>
      <c r="P4" t="s">
        <v>70</v>
      </c>
      <c r="Q4" t="s">
        <v>70</v>
      </c>
      <c r="R4" t="s">
        <v>70</v>
      </c>
      <c r="S4" t="s">
        <v>71</v>
      </c>
      <c r="T4" t="s">
        <v>71</v>
      </c>
      <c r="W4" t="s">
        <v>71</v>
      </c>
      <c r="X4" t="s">
        <v>71</v>
      </c>
      <c r="Y4" t="s">
        <v>71</v>
      </c>
      <c r="Z4" t="s">
        <v>71</v>
      </c>
      <c r="AA4" t="s">
        <v>71</v>
      </c>
      <c r="AB4" t="s">
        <v>71</v>
      </c>
      <c r="AC4" t="s">
        <v>71</v>
      </c>
      <c r="AD4" t="s">
        <v>71</v>
      </c>
      <c r="AE4" t="s">
        <v>71</v>
      </c>
      <c r="AF4" t="s">
        <v>71</v>
      </c>
      <c r="AG4" t="s">
        <v>71</v>
      </c>
      <c r="AH4" t="s">
        <v>71</v>
      </c>
      <c r="AI4" t="s">
        <v>71</v>
      </c>
      <c r="AJ4" t="s">
        <v>71</v>
      </c>
      <c r="AK4" t="s">
        <v>71</v>
      </c>
      <c r="AL4" t="s">
        <v>71</v>
      </c>
      <c r="AM4" t="s">
        <v>71</v>
      </c>
      <c r="AN4" t="s">
        <v>71</v>
      </c>
      <c r="AO4" t="s">
        <v>71</v>
      </c>
      <c r="AP4" t="s">
        <v>71</v>
      </c>
    </row>
    <row r="5" spans="1:42" x14ac:dyDescent="0.25">
      <c r="A5" t="str">
        <f>"1"</f>
        <v>1</v>
      </c>
      <c r="B5" t="str">
        <f t="shared" ref="B5:B68" si="0">"2"</f>
        <v>2</v>
      </c>
      <c r="C5" t="str">
        <f t="shared" ref="C5:C29" si="1">"1"</f>
        <v>1</v>
      </c>
      <c r="D5" t="str">
        <f>"12"</f>
        <v>12</v>
      </c>
      <c r="E5" t="str">
        <f>"2-1-12"</f>
        <v>2-1-12</v>
      </c>
      <c r="F5" t="s">
        <v>72</v>
      </c>
      <c r="G5" t="s">
        <v>73</v>
      </c>
      <c r="H5" t="s">
        <v>71</v>
      </c>
      <c r="S5">
        <v>0</v>
      </c>
      <c r="T5">
        <v>1</v>
      </c>
      <c r="U5">
        <v>0</v>
      </c>
      <c r="V5">
        <v>0</v>
      </c>
      <c r="W5">
        <v>1</v>
      </c>
      <c r="X5">
        <v>0</v>
      </c>
      <c r="Y5">
        <v>0</v>
      </c>
      <c r="Z5">
        <v>1</v>
      </c>
      <c r="AA5">
        <v>0</v>
      </c>
      <c r="AB5">
        <v>1</v>
      </c>
      <c r="AC5">
        <v>0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0</v>
      </c>
      <c r="AL5">
        <v>1</v>
      </c>
      <c r="AM5">
        <v>1</v>
      </c>
      <c r="AN5">
        <v>0</v>
      </c>
      <c r="AO5">
        <v>1</v>
      </c>
      <c r="AP5">
        <v>1</v>
      </c>
    </row>
    <row r="6" spans="1:42" x14ac:dyDescent="0.25">
      <c r="A6" t="str">
        <f>"2"</f>
        <v>2</v>
      </c>
      <c r="B6" t="str">
        <f t="shared" si="0"/>
        <v>2</v>
      </c>
      <c r="C6" t="str">
        <f t="shared" si="1"/>
        <v>1</v>
      </c>
      <c r="D6" t="str">
        <f>"11"</f>
        <v>11</v>
      </c>
      <c r="E6" t="str">
        <f>"2-1-11"</f>
        <v>2-1-11</v>
      </c>
      <c r="F6" t="s">
        <v>72</v>
      </c>
      <c r="G6" t="s">
        <v>73</v>
      </c>
      <c r="H6" t="s">
        <v>71</v>
      </c>
      <c r="S6">
        <v>1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0</v>
      </c>
      <c r="AB6">
        <v>0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0</v>
      </c>
      <c r="AL6">
        <v>1</v>
      </c>
      <c r="AM6">
        <v>1</v>
      </c>
      <c r="AN6">
        <v>1</v>
      </c>
      <c r="AO6">
        <v>1</v>
      </c>
      <c r="AP6">
        <v>1</v>
      </c>
    </row>
    <row r="7" spans="1:42" x14ac:dyDescent="0.25">
      <c r="A7" t="str">
        <f>"3"</f>
        <v>3</v>
      </c>
      <c r="B7" t="str">
        <f t="shared" si="0"/>
        <v>2</v>
      </c>
      <c r="C7" t="str">
        <f t="shared" si="1"/>
        <v>1</v>
      </c>
      <c r="D7" t="str">
        <f>"9"</f>
        <v>9</v>
      </c>
      <c r="E7" t="str">
        <f>"2-1-9"</f>
        <v>2-1-9</v>
      </c>
      <c r="F7" t="s">
        <v>72</v>
      </c>
      <c r="G7" t="s">
        <v>73</v>
      </c>
      <c r="H7" t="s">
        <v>70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</row>
    <row r="8" spans="1:42" x14ac:dyDescent="0.25">
      <c r="A8" t="str">
        <f>"4"</f>
        <v>4</v>
      </c>
      <c r="B8" t="str">
        <f t="shared" si="0"/>
        <v>2</v>
      </c>
      <c r="C8" t="str">
        <f t="shared" si="1"/>
        <v>1</v>
      </c>
      <c r="D8" t="str">
        <f>"5"</f>
        <v>5</v>
      </c>
      <c r="E8" t="str">
        <f>"2-1-5"</f>
        <v>2-1-5</v>
      </c>
      <c r="F8" t="s">
        <v>72</v>
      </c>
      <c r="G8" t="s">
        <v>73</v>
      </c>
      <c r="H8" t="s">
        <v>71</v>
      </c>
      <c r="S8">
        <v>1</v>
      </c>
      <c r="T8">
        <v>0</v>
      </c>
      <c r="U8">
        <v>0</v>
      </c>
      <c r="V8">
        <v>0</v>
      </c>
      <c r="W8">
        <v>1</v>
      </c>
      <c r="X8">
        <v>0</v>
      </c>
      <c r="Y8">
        <v>0</v>
      </c>
      <c r="Z8">
        <v>1</v>
      </c>
      <c r="AA8">
        <v>0</v>
      </c>
      <c r="AB8">
        <v>0</v>
      </c>
      <c r="AC8">
        <v>1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1</v>
      </c>
      <c r="AL8">
        <v>0</v>
      </c>
      <c r="AM8">
        <v>0</v>
      </c>
      <c r="AN8">
        <v>0</v>
      </c>
      <c r="AO8">
        <v>0</v>
      </c>
      <c r="AP8">
        <v>0</v>
      </c>
    </row>
    <row r="9" spans="1:42" x14ac:dyDescent="0.25">
      <c r="A9" t="str">
        <f>"5"</f>
        <v>5</v>
      </c>
      <c r="B9" t="str">
        <f t="shared" si="0"/>
        <v>2</v>
      </c>
      <c r="C9" t="str">
        <f t="shared" si="1"/>
        <v>1</v>
      </c>
      <c r="D9" t="str">
        <f>"22"</f>
        <v>22</v>
      </c>
      <c r="E9" t="str">
        <f>"2-1-22"</f>
        <v>2-1-22</v>
      </c>
      <c r="F9" t="s">
        <v>72</v>
      </c>
      <c r="G9" t="s">
        <v>73</v>
      </c>
      <c r="H9" t="s">
        <v>71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0</v>
      </c>
      <c r="AB9">
        <v>0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0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</row>
    <row r="10" spans="1:42" x14ac:dyDescent="0.25">
      <c r="A10" t="str">
        <f>"6"</f>
        <v>6</v>
      </c>
      <c r="B10" t="str">
        <f t="shared" si="0"/>
        <v>2</v>
      </c>
      <c r="C10" t="str">
        <f t="shared" si="1"/>
        <v>1</v>
      </c>
      <c r="D10" t="str">
        <f>"21"</f>
        <v>21</v>
      </c>
      <c r="E10" t="str">
        <f>"2-1-21"</f>
        <v>2-1-21</v>
      </c>
      <c r="F10" t="s">
        <v>72</v>
      </c>
      <c r="G10" t="s">
        <v>73</v>
      </c>
      <c r="H10" t="s">
        <v>70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</row>
    <row r="11" spans="1:42" x14ac:dyDescent="0.25">
      <c r="A11" t="str">
        <f>"7"</f>
        <v>7</v>
      </c>
      <c r="B11" t="str">
        <f t="shared" si="0"/>
        <v>2</v>
      </c>
      <c r="C11" t="str">
        <f t="shared" si="1"/>
        <v>1</v>
      </c>
      <c r="D11" t="str">
        <f>"18"</f>
        <v>18</v>
      </c>
      <c r="E11" t="str">
        <f>"2-1-18"</f>
        <v>2-1-18</v>
      </c>
      <c r="F11" t="s">
        <v>72</v>
      </c>
      <c r="G11" t="s">
        <v>73</v>
      </c>
      <c r="H11" t="s">
        <v>71</v>
      </c>
      <c r="S11">
        <v>1</v>
      </c>
      <c r="T11">
        <v>0</v>
      </c>
      <c r="U11">
        <v>0</v>
      </c>
      <c r="V11">
        <v>0</v>
      </c>
      <c r="W11">
        <v>1</v>
      </c>
      <c r="X11">
        <v>0</v>
      </c>
      <c r="Y11">
        <v>1</v>
      </c>
      <c r="Z11">
        <v>0</v>
      </c>
      <c r="AA11">
        <v>0</v>
      </c>
      <c r="AB11">
        <v>1</v>
      </c>
      <c r="AC11">
        <v>0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0</v>
      </c>
      <c r="AL11">
        <v>1</v>
      </c>
      <c r="AM11">
        <v>1</v>
      </c>
      <c r="AN11">
        <v>1</v>
      </c>
      <c r="AO11">
        <v>1</v>
      </c>
      <c r="AP11">
        <v>1</v>
      </c>
    </row>
    <row r="12" spans="1:42" x14ac:dyDescent="0.25">
      <c r="A12" t="str">
        <f>"8"</f>
        <v>8</v>
      </c>
      <c r="B12" t="str">
        <f t="shared" si="0"/>
        <v>2</v>
      </c>
      <c r="C12" t="str">
        <f t="shared" si="1"/>
        <v>1</v>
      </c>
      <c r="D12" t="str">
        <f>"17"</f>
        <v>17</v>
      </c>
      <c r="E12" t="str">
        <f>"2-1-17"</f>
        <v>2-1-17</v>
      </c>
      <c r="F12" t="s">
        <v>72</v>
      </c>
      <c r="G12" t="s">
        <v>73</v>
      </c>
      <c r="H12" t="s">
        <v>71</v>
      </c>
      <c r="S12">
        <v>1</v>
      </c>
      <c r="T12">
        <v>0</v>
      </c>
      <c r="U12">
        <v>0</v>
      </c>
      <c r="V12">
        <v>0</v>
      </c>
      <c r="W12">
        <v>0</v>
      </c>
      <c r="X12">
        <v>1</v>
      </c>
      <c r="Y12">
        <v>1</v>
      </c>
      <c r="Z12">
        <v>0</v>
      </c>
      <c r="AA12">
        <v>0</v>
      </c>
      <c r="AB12">
        <v>1</v>
      </c>
      <c r="AC12">
        <v>0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0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</row>
    <row r="13" spans="1:42" x14ac:dyDescent="0.25">
      <c r="A13" t="str">
        <f>"9"</f>
        <v>9</v>
      </c>
      <c r="B13" t="str">
        <f t="shared" si="0"/>
        <v>2</v>
      </c>
      <c r="C13" t="str">
        <f t="shared" si="1"/>
        <v>1</v>
      </c>
      <c r="D13" t="str">
        <f>"14"</f>
        <v>14</v>
      </c>
      <c r="E13" t="str">
        <f>"2-1-14"</f>
        <v>2-1-14</v>
      </c>
      <c r="F13" t="s">
        <v>72</v>
      </c>
      <c r="G13" t="s">
        <v>73</v>
      </c>
      <c r="H13" t="s">
        <v>71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0</v>
      </c>
      <c r="AB13">
        <v>1</v>
      </c>
      <c r="AC13">
        <v>0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0</v>
      </c>
      <c r="AK13">
        <v>0</v>
      </c>
      <c r="AL13">
        <v>1</v>
      </c>
      <c r="AM13">
        <v>1</v>
      </c>
      <c r="AN13">
        <v>1</v>
      </c>
      <c r="AO13">
        <v>1</v>
      </c>
      <c r="AP13">
        <v>1</v>
      </c>
    </row>
    <row r="14" spans="1:42" x14ac:dyDescent="0.25">
      <c r="A14" t="str">
        <f>"10"</f>
        <v>10</v>
      </c>
      <c r="B14" t="str">
        <f t="shared" si="0"/>
        <v>2</v>
      </c>
      <c r="C14" t="str">
        <f t="shared" si="1"/>
        <v>1</v>
      </c>
      <c r="D14" t="str">
        <f>"13"</f>
        <v>13</v>
      </c>
      <c r="E14" t="str">
        <f>"2-1-13"</f>
        <v>2-1-13</v>
      </c>
      <c r="F14" t="s">
        <v>72</v>
      </c>
      <c r="G14" t="s">
        <v>73</v>
      </c>
      <c r="H14" t="s">
        <v>71</v>
      </c>
      <c r="S14">
        <v>1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0</v>
      </c>
      <c r="AA14">
        <v>1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1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</row>
    <row r="15" spans="1:42" x14ac:dyDescent="0.25">
      <c r="A15" t="str">
        <f>"11"</f>
        <v>11</v>
      </c>
      <c r="B15" t="str">
        <f t="shared" si="0"/>
        <v>2</v>
      </c>
      <c r="C15" t="str">
        <f t="shared" si="1"/>
        <v>1</v>
      </c>
      <c r="D15" t="str">
        <f>"8"</f>
        <v>8</v>
      </c>
      <c r="E15" t="str">
        <f>"2-1-8"</f>
        <v>2-1-8</v>
      </c>
      <c r="F15" t="s">
        <v>72</v>
      </c>
      <c r="G15" t="s">
        <v>73</v>
      </c>
      <c r="H15" t="s">
        <v>71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1</v>
      </c>
      <c r="Z15">
        <v>0</v>
      </c>
      <c r="AA15">
        <v>0</v>
      </c>
      <c r="AB15">
        <v>1</v>
      </c>
      <c r="AC15">
        <v>0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0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</row>
    <row r="16" spans="1:42" x14ac:dyDescent="0.25">
      <c r="A16" t="str">
        <f>"12"</f>
        <v>12</v>
      </c>
      <c r="B16" t="str">
        <f t="shared" si="0"/>
        <v>2</v>
      </c>
      <c r="C16" t="str">
        <f t="shared" si="1"/>
        <v>1</v>
      </c>
      <c r="D16" t="str">
        <f>"3"</f>
        <v>3</v>
      </c>
      <c r="E16" t="str">
        <f>"2-1-3"</f>
        <v>2-1-3</v>
      </c>
      <c r="F16" t="s">
        <v>72</v>
      </c>
      <c r="G16" t="s">
        <v>73</v>
      </c>
      <c r="H16" t="s">
        <v>71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1</v>
      </c>
      <c r="Z16">
        <v>0</v>
      </c>
      <c r="AA16">
        <v>0</v>
      </c>
      <c r="AB16">
        <v>1</v>
      </c>
      <c r="AC16">
        <v>0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0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</row>
    <row r="17" spans="1:42" x14ac:dyDescent="0.25">
      <c r="A17" t="str">
        <f>"13"</f>
        <v>13</v>
      </c>
      <c r="B17" t="str">
        <f t="shared" si="0"/>
        <v>2</v>
      </c>
      <c r="C17" t="str">
        <f t="shared" si="1"/>
        <v>1</v>
      </c>
      <c r="D17" t="str">
        <f>"25"</f>
        <v>25</v>
      </c>
      <c r="E17" t="str">
        <f>"2-1-25"</f>
        <v>2-1-25</v>
      </c>
      <c r="F17" t="s">
        <v>72</v>
      </c>
      <c r="G17" t="s">
        <v>73</v>
      </c>
      <c r="H17" t="s">
        <v>71</v>
      </c>
      <c r="S17">
        <v>1</v>
      </c>
      <c r="T17">
        <v>0</v>
      </c>
      <c r="U17">
        <v>0</v>
      </c>
      <c r="V17">
        <v>0</v>
      </c>
      <c r="W17">
        <v>0</v>
      </c>
      <c r="X17">
        <v>1</v>
      </c>
      <c r="Y17">
        <v>1</v>
      </c>
      <c r="Z17">
        <v>0</v>
      </c>
      <c r="AA17">
        <v>1</v>
      </c>
      <c r="AB17">
        <v>0</v>
      </c>
      <c r="AC17">
        <v>0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0</v>
      </c>
      <c r="AL17">
        <v>1</v>
      </c>
      <c r="AM17">
        <v>1</v>
      </c>
      <c r="AN17">
        <v>1</v>
      </c>
      <c r="AO17">
        <v>1</v>
      </c>
      <c r="AP17">
        <v>1</v>
      </c>
    </row>
    <row r="18" spans="1:42" x14ac:dyDescent="0.25">
      <c r="A18" t="str">
        <f>"14"</f>
        <v>14</v>
      </c>
      <c r="B18" t="str">
        <f t="shared" si="0"/>
        <v>2</v>
      </c>
      <c r="C18" t="str">
        <f t="shared" si="1"/>
        <v>1</v>
      </c>
      <c r="D18" t="str">
        <f>"16"</f>
        <v>16</v>
      </c>
      <c r="E18" t="str">
        <f>"2-1-16"</f>
        <v>2-1-16</v>
      </c>
      <c r="F18" t="s">
        <v>72</v>
      </c>
      <c r="G18" t="s">
        <v>73</v>
      </c>
      <c r="H18" t="s">
        <v>71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1</v>
      </c>
      <c r="Z18">
        <v>0</v>
      </c>
      <c r="AA18">
        <v>0</v>
      </c>
      <c r="AB18">
        <v>1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1</v>
      </c>
      <c r="AL18">
        <v>0</v>
      </c>
      <c r="AM18">
        <v>0</v>
      </c>
      <c r="AN18">
        <v>1</v>
      </c>
      <c r="AO18">
        <v>1</v>
      </c>
      <c r="AP18">
        <v>0</v>
      </c>
    </row>
    <row r="19" spans="1:42" x14ac:dyDescent="0.25">
      <c r="A19" t="str">
        <f>"15"</f>
        <v>15</v>
      </c>
      <c r="B19" t="str">
        <f t="shared" si="0"/>
        <v>2</v>
      </c>
      <c r="C19" t="str">
        <f t="shared" si="1"/>
        <v>1</v>
      </c>
      <c r="D19" t="str">
        <f>"15"</f>
        <v>15</v>
      </c>
      <c r="E19" t="str">
        <f>"2-1-15"</f>
        <v>2-1-15</v>
      </c>
      <c r="F19" t="s">
        <v>72</v>
      </c>
      <c r="G19" t="s">
        <v>73</v>
      </c>
      <c r="H19" t="s">
        <v>71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1</v>
      </c>
      <c r="Z19">
        <v>0</v>
      </c>
      <c r="AA19">
        <v>0</v>
      </c>
      <c r="AB19">
        <v>0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0</v>
      </c>
      <c r="AL19">
        <v>1</v>
      </c>
      <c r="AM19">
        <v>1</v>
      </c>
      <c r="AN19">
        <v>1</v>
      </c>
      <c r="AO19">
        <v>1</v>
      </c>
      <c r="AP19">
        <v>1</v>
      </c>
    </row>
    <row r="20" spans="1:42" x14ac:dyDescent="0.25">
      <c r="A20" t="str">
        <f>"16"</f>
        <v>16</v>
      </c>
      <c r="B20" t="str">
        <f t="shared" si="0"/>
        <v>2</v>
      </c>
      <c r="C20" t="str">
        <f t="shared" si="1"/>
        <v>1</v>
      </c>
      <c r="D20" t="str">
        <f>"10"</f>
        <v>10</v>
      </c>
      <c r="E20" t="str">
        <f>"2-1-10"</f>
        <v>2-1-10</v>
      </c>
      <c r="F20" t="s">
        <v>72</v>
      </c>
      <c r="G20" t="s">
        <v>73</v>
      </c>
      <c r="H20" t="s">
        <v>71</v>
      </c>
      <c r="S20">
        <v>1</v>
      </c>
      <c r="T20">
        <v>0</v>
      </c>
      <c r="U20">
        <v>0</v>
      </c>
      <c r="V20">
        <v>0</v>
      </c>
      <c r="W20">
        <v>0</v>
      </c>
      <c r="X20">
        <v>1</v>
      </c>
      <c r="Y20">
        <v>1</v>
      </c>
      <c r="Z20">
        <v>0</v>
      </c>
      <c r="AA20">
        <v>0</v>
      </c>
      <c r="AB20">
        <v>0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0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</row>
    <row r="21" spans="1:42" x14ac:dyDescent="0.25">
      <c r="A21" t="str">
        <f>"17"</f>
        <v>17</v>
      </c>
      <c r="B21" t="str">
        <f t="shared" si="0"/>
        <v>2</v>
      </c>
      <c r="C21" t="str">
        <f t="shared" si="1"/>
        <v>1</v>
      </c>
      <c r="D21" t="str">
        <f>"7"</f>
        <v>7</v>
      </c>
      <c r="E21" t="str">
        <f>"2-1-7"</f>
        <v>2-1-7</v>
      </c>
      <c r="F21" t="s">
        <v>72</v>
      </c>
      <c r="G21" t="s">
        <v>73</v>
      </c>
      <c r="H21" t="s">
        <v>71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0</v>
      </c>
      <c r="AB21">
        <v>1</v>
      </c>
      <c r="AC21">
        <v>0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0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</row>
    <row r="22" spans="1:42" x14ac:dyDescent="0.25">
      <c r="A22" t="str">
        <f>"18"</f>
        <v>18</v>
      </c>
      <c r="B22" t="str">
        <f t="shared" si="0"/>
        <v>2</v>
      </c>
      <c r="C22" t="str">
        <f t="shared" si="1"/>
        <v>1</v>
      </c>
      <c r="D22" t="str">
        <f>"2"</f>
        <v>2</v>
      </c>
      <c r="E22" t="str">
        <f>"2-1-2"</f>
        <v>2-1-2</v>
      </c>
      <c r="F22" t="s">
        <v>72</v>
      </c>
      <c r="G22" t="s">
        <v>73</v>
      </c>
      <c r="H22" t="s">
        <v>71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0</v>
      </c>
      <c r="AB22">
        <v>1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1</v>
      </c>
      <c r="AI22">
        <v>0</v>
      </c>
      <c r="AJ22">
        <v>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</row>
    <row r="23" spans="1:42" x14ac:dyDescent="0.25">
      <c r="A23" t="str">
        <f>"19"</f>
        <v>19</v>
      </c>
      <c r="B23" t="str">
        <f t="shared" si="0"/>
        <v>2</v>
      </c>
      <c r="C23" t="str">
        <f t="shared" si="1"/>
        <v>1</v>
      </c>
      <c r="D23" t="str">
        <f>"24"</f>
        <v>24</v>
      </c>
      <c r="E23" t="str">
        <f>"2-1-24"</f>
        <v>2-1-24</v>
      </c>
      <c r="F23" t="s">
        <v>72</v>
      </c>
      <c r="G23" t="s">
        <v>73</v>
      </c>
      <c r="H23" t="s">
        <v>71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1</v>
      </c>
      <c r="Z23">
        <v>0</v>
      </c>
      <c r="AA23">
        <v>0</v>
      </c>
      <c r="AB23">
        <v>1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</row>
    <row r="24" spans="1:42" x14ac:dyDescent="0.25">
      <c r="A24" t="str">
        <f>"20"</f>
        <v>20</v>
      </c>
      <c r="B24" t="str">
        <f t="shared" si="0"/>
        <v>2</v>
      </c>
      <c r="C24" t="str">
        <f t="shared" si="1"/>
        <v>1</v>
      </c>
      <c r="D24" t="str">
        <f>"23"</f>
        <v>23</v>
      </c>
      <c r="E24" t="str">
        <f>"2-1-23"</f>
        <v>2-1-23</v>
      </c>
      <c r="F24" t="s">
        <v>72</v>
      </c>
      <c r="G24" t="s">
        <v>73</v>
      </c>
      <c r="H24" t="s">
        <v>71</v>
      </c>
      <c r="S24">
        <v>0</v>
      </c>
      <c r="T24">
        <v>1</v>
      </c>
      <c r="U24">
        <v>0</v>
      </c>
      <c r="V24">
        <v>0</v>
      </c>
      <c r="W24">
        <v>1</v>
      </c>
      <c r="X24">
        <v>0</v>
      </c>
      <c r="Y24">
        <v>0</v>
      </c>
      <c r="Z24">
        <v>1</v>
      </c>
      <c r="AA24">
        <v>1</v>
      </c>
      <c r="AB24">
        <v>0</v>
      </c>
      <c r="AC24">
        <v>0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0</v>
      </c>
      <c r="AL24">
        <v>1</v>
      </c>
      <c r="AM24">
        <v>1</v>
      </c>
      <c r="AN24">
        <v>1</v>
      </c>
      <c r="AO24">
        <v>1</v>
      </c>
      <c r="AP24">
        <v>1</v>
      </c>
    </row>
    <row r="25" spans="1:42" x14ac:dyDescent="0.25">
      <c r="A25" t="str">
        <f>"21"</f>
        <v>21</v>
      </c>
      <c r="B25" t="str">
        <f t="shared" si="0"/>
        <v>2</v>
      </c>
      <c r="C25" t="str">
        <f t="shared" si="1"/>
        <v>1</v>
      </c>
      <c r="D25" t="str">
        <f>"20"</f>
        <v>20</v>
      </c>
      <c r="E25" t="str">
        <f>"2-1-20"</f>
        <v>2-1-20</v>
      </c>
      <c r="F25" t="s">
        <v>72</v>
      </c>
      <c r="G25" t="s">
        <v>73</v>
      </c>
      <c r="H25" t="s">
        <v>71</v>
      </c>
      <c r="S25">
        <v>0</v>
      </c>
      <c r="T25">
        <v>1</v>
      </c>
      <c r="U25">
        <v>0</v>
      </c>
      <c r="V25">
        <v>0</v>
      </c>
      <c r="W25">
        <v>1</v>
      </c>
      <c r="X25">
        <v>0</v>
      </c>
      <c r="Y25">
        <v>0</v>
      </c>
      <c r="Z25">
        <v>1</v>
      </c>
      <c r="AA25">
        <v>1</v>
      </c>
      <c r="AB25">
        <v>0</v>
      </c>
      <c r="AC25">
        <v>0</v>
      </c>
      <c r="AD25">
        <v>1</v>
      </c>
      <c r="AE25">
        <v>1</v>
      </c>
      <c r="AF25">
        <v>1</v>
      </c>
      <c r="AG25">
        <v>1</v>
      </c>
      <c r="AH25">
        <v>0</v>
      </c>
      <c r="AI25">
        <v>1</v>
      </c>
      <c r="AJ25">
        <v>0</v>
      </c>
      <c r="AK25">
        <v>1</v>
      </c>
      <c r="AL25">
        <v>1</v>
      </c>
      <c r="AM25">
        <v>0</v>
      </c>
      <c r="AN25">
        <v>0</v>
      </c>
      <c r="AO25">
        <v>1</v>
      </c>
      <c r="AP25">
        <v>1</v>
      </c>
    </row>
    <row r="26" spans="1:42" x14ac:dyDescent="0.25">
      <c r="A26" t="str">
        <f>"22"</f>
        <v>22</v>
      </c>
      <c r="B26" t="str">
        <f t="shared" si="0"/>
        <v>2</v>
      </c>
      <c r="C26" t="str">
        <f t="shared" si="1"/>
        <v>1</v>
      </c>
      <c r="D26" t="str">
        <f>"19"</f>
        <v>19</v>
      </c>
      <c r="E26" t="str">
        <f>"2-1-19"</f>
        <v>2-1-19</v>
      </c>
      <c r="F26" t="s">
        <v>72</v>
      </c>
      <c r="G26" t="s">
        <v>73</v>
      </c>
      <c r="H26" t="s">
        <v>71</v>
      </c>
      <c r="S26">
        <v>1</v>
      </c>
      <c r="T26">
        <v>0</v>
      </c>
      <c r="U26">
        <v>0</v>
      </c>
      <c r="V26">
        <v>0</v>
      </c>
      <c r="W26">
        <v>1</v>
      </c>
      <c r="X26">
        <v>0</v>
      </c>
      <c r="Y26">
        <v>1</v>
      </c>
      <c r="Z26">
        <v>0</v>
      </c>
      <c r="AA26">
        <v>0</v>
      </c>
      <c r="AB26">
        <v>1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1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</row>
    <row r="27" spans="1:42" x14ac:dyDescent="0.25">
      <c r="A27" t="str">
        <f>"23"</f>
        <v>23</v>
      </c>
      <c r="B27" t="str">
        <f t="shared" si="0"/>
        <v>2</v>
      </c>
      <c r="C27" t="str">
        <f t="shared" si="1"/>
        <v>1</v>
      </c>
      <c r="D27" t="str">
        <f>"4"</f>
        <v>4</v>
      </c>
      <c r="E27" t="str">
        <f>"2-1-4"</f>
        <v>2-1-4</v>
      </c>
      <c r="F27" t="s">
        <v>72</v>
      </c>
      <c r="G27" t="s">
        <v>73</v>
      </c>
      <c r="H27" t="s">
        <v>71</v>
      </c>
      <c r="S27">
        <v>1</v>
      </c>
      <c r="T27">
        <v>0</v>
      </c>
      <c r="U27">
        <v>0</v>
      </c>
      <c r="V27">
        <v>0</v>
      </c>
      <c r="W27">
        <v>1</v>
      </c>
      <c r="X27">
        <v>0</v>
      </c>
      <c r="Y27">
        <v>1</v>
      </c>
      <c r="Z27">
        <v>0</v>
      </c>
      <c r="AA27">
        <v>0</v>
      </c>
      <c r="AB27">
        <v>1</v>
      </c>
      <c r="AC27">
        <v>0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0</v>
      </c>
      <c r="AL27">
        <v>1</v>
      </c>
      <c r="AM27">
        <v>1</v>
      </c>
      <c r="AN27">
        <v>1</v>
      </c>
      <c r="AO27">
        <v>1</v>
      </c>
      <c r="AP27">
        <v>1</v>
      </c>
    </row>
    <row r="28" spans="1:42" x14ac:dyDescent="0.25">
      <c r="A28" t="str">
        <f>"24"</f>
        <v>24</v>
      </c>
      <c r="B28" t="str">
        <f t="shared" si="0"/>
        <v>2</v>
      </c>
      <c r="C28" t="str">
        <f t="shared" si="1"/>
        <v>1</v>
      </c>
      <c r="D28" t="str">
        <f>"1"</f>
        <v>1</v>
      </c>
      <c r="E28" t="str">
        <f>"2-1-1"</f>
        <v>2-1-1</v>
      </c>
      <c r="F28" t="s">
        <v>72</v>
      </c>
      <c r="G28" t="s">
        <v>73</v>
      </c>
      <c r="H28" t="s">
        <v>71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1</v>
      </c>
      <c r="AK28">
        <v>0</v>
      </c>
      <c r="AL28">
        <v>1</v>
      </c>
      <c r="AM28">
        <v>1</v>
      </c>
      <c r="AN28">
        <v>1</v>
      </c>
      <c r="AO28">
        <v>1</v>
      </c>
      <c r="AP28">
        <v>1</v>
      </c>
    </row>
    <row r="29" spans="1:42" x14ac:dyDescent="0.25">
      <c r="A29" t="str">
        <f>"25"</f>
        <v>25</v>
      </c>
      <c r="B29" t="str">
        <f t="shared" si="0"/>
        <v>2</v>
      </c>
      <c r="C29" t="str">
        <f t="shared" si="1"/>
        <v>1</v>
      </c>
      <c r="D29" t="str">
        <f>"6"</f>
        <v>6</v>
      </c>
      <c r="E29" t="str">
        <f>"2-1-6"</f>
        <v>2-1-6</v>
      </c>
      <c r="F29" t="s">
        <v>72</v>
      </c>
      <c r="G29" t="s">
        <v>73</v>
      </c>
      <c r="H29" t="s">
        <v>71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0</v>
      </c>
      <c r="AL29">
        <v>1</v>
      </c>
      <c r="AM29">
        <v>1</v>
      </c>
      <c r="AN29">
        <v>1</v>
      </c>
      <c r="AO29">
        <v>1</v>
      </c>
      <c r="AP29">
        <v>1</v>
      </c>
    </row>
    <row r="30" spans="1:42" x14ac:dyDescent="0.25">
      <c r="A30" t="str">
        <f>"26"</f>
        <v>26</v>
      </c>
      <c r="B30" t="str">
        <f t="shared" si="0"/>
        <v>2</v>
      </c>
      <c r="C30" t="str">
        <f t="shared" ref="C30:C54" si="2">"2"</f>
        <v>2</v>
      </c>
      <c r="D30" t="str">
        <f>"25"</f>
        <v>25</v>
      </c>
      <c r="E30" t="str">
        <f>"2-2-25"</f>
        <v>2-2-25</v>
      </c>
      <c r="F30" t="s">
        <v>72</v>
      </c>
      <c r="G30" t="s">
        <v>73</v>
      </c>
      <c r="H30" t="s">
        <v>71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1</v>
      </c>
      <c r="Z30">
        <v>0</v>
      </c>
      <c r="AA30">
        <v>0</v>
      </c>
      <c r="AB30">
        <v>1</v>
      </c>
      <c r="AC30">
        <v>0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0</v>
      </c>
      <c r="AL30">
        <v>1</v>
      </c>
      <c r="AM30">
        <v>1</v>
      </c>
      <c r="AN30">
        <v>1</v>
      </c>
      <c r="AO30">
        <v>1</v>
      </c>
      <c r="AP30">
        <v>1</v>
      </c>
    </row>
    <row r="31" spans="1:42" x14ac:dyDescent="0.25">
      <c r="A31" t="str">
        <f>"27"</f>
        <v>27</v>
      </c>
      <c r="B31" t="str">
        <f t="shared" si="0"/>
        <v>2</v>
      </c>
      <c r="C31" t="str">
        <f t="shared" si="2"/>
        <v>2</v>
      </c>
      <c r="D31" t="str">
        <f>"18"</f>
        <v>18</v>
      </c>
      <c r="E31" t="str">
        <f>"2-2-18"</f>
        <v>2-2-18</v>
      </c>
      <c r="F31" t="s">
        <v>72</v>
      </c>
      <c r="G31" t="s">
        <v>73</v>
      </c>
      <c r="H31" t="s">
        <v>71</v>
      </c>
      <c r="S31">
        <v>1</v>
      </c>
      <c r="T31">
        <v>0</v>
      </c>
      <c r="U31">
        <v>0</v>
      </c>
      <c r="V31">
        <v>0</v>
      </c>
      <c r="W31">
        <v>0</v>
      </c>
      <c r="X31">
        <v>1</v>
      </c>
      <c r="Y31">
        <v>1</v>
      </c>
      <c r="Z31">
        <v>0</v>
      </c>
      <c r="AA31">
        <v>0</v>
      </c>
      <c r="AB31">
        <v>0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0</v>
      </c>
      <c r="AL31">
        <v>1</v>
      </c>
      <c r="AM31">
        <v>1</v>
      </c>
      <c r="AN31">
        <v>1</v>
      </c>
      <c r="AO31">
        <v>1</v>
      </c>
      <c r="AP31">
        <v>1</v>
      </c>
    </row>
    <row r="32" spans="1:42" x14ac:dyDescent="0.25">
      <c r="A32" t="str">
        <f>"28"</f>
        <v>28</v>
      </c>
      <c r="B32" t="str">
        <f t="shared" si="0"/>
        <v>2</v>
      </c>
      <c r="C32" t="str">
        <f t="shared" si="2"/>
        <v>2</v>
      </c>
      <c r="D32" t="str">
        <f>"17"</f>
        <v>17</v>
      </c>
      <c r="E32" t="str">
        <f>"2-2-17"</f>
        <v>2-2-17</v>
      </c>
      <c r="F32" t="s">
        <v>72</v>
      </c>
      <c r="G32" t="s">
        <v>73</v>
      </c>
      <c r="H32" t="s">
        <v>71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1</v>
      </c>
      <c r="AA32">
        <v>1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1</v>
      </c>
      <c r="AK32">
        <v>0</v>
      </c>
      <c r="AL32">
        <v>1</v>
      </c>
      <c r="AM32">
        <v>1</v>
      </c>
      <c r="AN32">
        <v>1</v>
      </c>
      <c r="AO32">
        <v>1</v>
      </c>
      <c r="AP32">
        <v>1</v>
      </c>
    </row>
    <row r="33" spans="1:42" x14ac:dyDescent="0.25">
      <c r="A33" t="str">
        <f>"29"</f>
        <v>29</v>
      </c>
      <c r="B33" t="str">
        <f t="shared" si="0"/>
        <v>2</v>
      </c>
      <c r="C33" t="str">
        <f t="shared" si="2"/>
        <v>2</v>
      </c>
      <c r="D33" t="str">
        <f>"11"</f>
        <v>11</v>
      </c>
      <c r="E33" t="str">
        <f>"2-2-11"</f>
        <v>2-2-11</v>
      </c>
      <c r="F33" t="s">
        <v>72</v>
      </c>
      <c r="G33" t="s">
        <v>73</v>
      </c>
      <c r="H33" t="s">
        <v>71</v>
      </c>
      <c r="S33">
        <v>1</v>
      </c>
      <c r="T33">
        <v>0</v>
      </c>
      <c r="U33">
        <v>0</v>
      </c>
      <c r="V33">
        <v>0</v>
      </c>
      <c r="W33">
        <v>0</v>
      </c>
      <c r="X33">
        <v>1</v>
      </c>
      <c r="Y33">
        <v>1</v>
      </c>
      <c r="Z33">
        <v>0</v>
      </c>
      <c r="AA33">
        <v>0</v>
      </c>
      <c r="AB33">
        <v>0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0</v>
      </c>
      <c r="AL33">
        <v>1</v>
      </c>
      <c r="AM33">
        <v>1</v>
      </c>
      <c r="AN33">
        <v>1</v>
      </c>
      <c r="AO33">
        <v>1</v>
      </c>
      <c r="AP33">
        <v>1</v>
      </c>
    </row>
    <row r="34" spans="1:42" x14ac:dyDescent="0.25">
      <c r="A34" t="str">
        <f>"30"</f>
        <v>30</v>
      </c>
      <c r="B34" t="str">
        <f t="shared" si="0"/>
        <v>2</v>
      </c>
      <c r="C34" t="str">
        <f t="shared" si="2"/>
        <v>2</v>
      </c>
      <c r="D34" t="str">
        <f>"7"</f>
        <v>7</v>
      </c>
      <c r="E34" t="str">
        <f>"2-2-7"</f>
        <v>2-2-7</v>
      </c>
      <c r="F34" t="s">
        <v>72</v>
      </c>
      <c r="G34" t="s">
        <v>73</v>
      </c>
      <c r="H34" t="s">
        <v>71</v>
      </c>
      <c r="S34">
        <v>1</v>
      </c>
      <c r="T34">
        <v>0</v>
      </c>
      <c r="U34">
        <v>0</v>
      </c>
      <c r="V34">
        <v>0</v>
      </c>
      <c r="W34">
        <v>0</v>
      </c>
      <c r="X34">
        <v>1</v>
      </c>
      <c r="Y34">
        <v>1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1</v>
      </c>
      <c r="AH34">
        <v>0</v>
      </c>
      <c r="AI34">
        <v>0</v>
      </c>
      <c r="AJ34">
        <v>0</v>
      </c>
      <c r="AK34">
        <v>1</v>
      </c>
      <c r="AL34">
        <v>0</v>
      </c>
      <c r="AM34">
        <v>1</v>
      </c>
      <c r="AN34">
        <v>0</v>
      </c>
      <c r="AO34">
        <v>1</v>
      </c>
      <c r="AP34">
        <v>1</v>
      </c>
    </row>
    <row r="35" spans="1:42" x14ac:dyDescent="0.25">
      <c r="A35" t="str">
        <f>"31"</f>
        <v>31</v>
      </c>
      <c r="B35" t="str">
        <f t="shared" si="0"/>
        <v>2</v>
      </c>
      <c r="C35" t="str">
        <f t="shared" si="2"/>
        <v>2</v>
      </c>
      <c r="D35" t="str">
        <f>"4"</f>
        <v>4</v>
      </c>
      <c r="E35" t="str">
        <f>"2-2-4"</f>
        <v>2-2-4</v>
      </c>
      <c r="F35" t="s">
        <v>72</v>
      </c>
      <c r="G35" t="s">
        <v>73</v>
      </c>
      <c r="H35" t="s">
        <v>71</v>
      </c>
      <c r="S35">
        <v>1</v>
      </c>
      <c r="T35">
        <v>0</v>
      </c>
      <c r="U35">
        <v>0</v>
      </c>
      <c r="V35">
        <v>0</v>
      </c>
      <c r="W35">
        <v>0</v>
      </c>
      <c r="X35">
        <v>1</v>
      </c>
      <c r="Y35">
        <v>1</v>
      </c>
      <c r="Z35">
        <v>0</v>
      </c>
      <c r="AA35">
        <v>0</v>
      </c>
      <c r="AB35">
        <v>0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0</v>
      </c>
      <c r="AL35">
        <v>1</v>
      </c>
      <c r="AM35">
        <v>1</v>
      </c>
      <c r="AN35">
        <v>1</v>
      </c>
      <c r="AO35">
        <v>1</v>
      </c>
      <c r="AP35">
        <v>1</v>
      </c>
    </row>
    <row r="36" spans="1:42" x14ac:dyDescent="0.25">
      <c r="A36" t="str">
        <f>"32"</f>
        <v>32</v>
      </c>
      <c r="B36" t="str">
        <f t="shared" si="0"/>
        <v>2</v>
      </c>
      <c r="C36" t="str">
        <f t="shared" si="2"/>
        <v>2</v>
      </c>
      <c r="D36" t="str">
        <f>"2"</f>
        <v>2</v>
      </c>
      <c r="E36" t="str">
        <f>"2-2-2"</f>
        <v>2-2-2</v>
      </c>
      <c r="F36" t="s">
        <v>72</v>
      </c>
      <c r="G36" t="s">
        <v>73</v>
      </c>
      <c r="H36" t="s">
        <v>71</v>
      </c>
      <c r="S36">
        <v>1</v>
      </c>
      <c r="T36">
        <v>0</v>
      </c>
      <c r="U36">
        <v>0</v>
      </c>
      <c r="V36">
        <v>0</v>
      </c>
      <c r="W36">
        <v>0</v>
      </c>
      <c r="X36">
        <v>1</v>
      </c>
      <c r="Y36">
        <v>1</v>
      </c>
      <c r="Z36">
        <v>0</v>
      </c>
      <c r="AA36">
        <v>0</v>
      </c>
      <c r="AB36">
        <v>0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0</v>
      </c>
      <c r="AL36">
        <v>0</v>
      </c>
      <c r="AM36">
        <v>0</v>
      </c>
      <c r="AN36">
        <v>0</v>
      </c>
      <c r="AO36">
        <v>1</v>
      </c>
      <c r="AP36">
        <v>0</v>
      </c>
    </row>
    <row r="37" spans="1:42" x14ac:dyDescent="0.25">
      <c r="A37" t="str">
        <f>"33"</f>
        <v>33</v>
      </c>
      <c r="B37" t="str">
        <f t="shared" si="0"/>
        <v>2</v>
      </c>
      <c r="C37" t="str">
        <f t="shared" si="2"/>
        <v>2</v>
      </c>
      <c r="D37" t="str">
        <f>"21"</f>
        <v>21</v>
      </c>
      <c r="E37" t="str">
        <f>"2-2-21"</f>
        <v>2-2-21</v>
      </c>
      <c r="F37" t="s">
        <v>72</v>
      </c>
      <c r="G37" t="s">
        <v>73</v>
      </c>
      <c r="H37" t="s">
        <v>71</v>
      </c>
      <c r="S37">
        <v>1</v>
      </c>
      <c r="T37">
        <v>0</v>
      </c>
      <c r="U37">
        <v>0</v>
      </c>
      <c r="V37">
        <v>0</v>
      </c>
      <c r="W37">
        <v>0</v>
      </c>
      <c r="X37">
        <v>1</v>
      </c>
      <c r="Y37">
        <v>1</v>
      </c>
      <c r="Z37">
        <v>0</v>
      </c>
      <c r="AA37">
        <v>0</v>
      </c>
      <c r="AB37">
        <v>0</v>
      </c>
      <c r="AC37">
        <v>1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1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</row>
    <row r="38" spans="1:42" x14ac:dyDescent="0.25">
      <c r="A38" t="str">
        <f>"34"</f>
        <v>34</v>
      </c>
      <c r="B38" t="str">
        <f t="shared" si="0"/>
        <v>2</v>
      </c>
      <c r="C38" t="str">
        <f t="shared" si="2"/>
        <v>2</v>
      </c>
      <c r="D38" t="str">
        <f>"20"</f>
        <v>20</v>
      </c>
      <c r="E38" t="str">
        <f>"2-2-20"</f>
        <v>2-2-20</v>
      </c>
      <c r="F38" t="s">
        <v>72</v>
      </c>
      <c r="G38" t="s">
        <v>73</v>
      </c>
      <c r="H38" t="s">
        <v>71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1</v>
      </c>
      <c r="Z38">
        <v>0</v>
      </c>
      <c r="AA38">
        <v>0</v>
      </c>
      <c r="AB38">
        <v>1</v>
      </c>
      <c r="AC38">
        <v>0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0</v>
      </c>
      <c r="AK38">
        <v>1</v>
      </c>
      <c r="AL38">
        <v>1</v>
      </c>
      <c r="AM38">
        <v>1</v>
      </c>
      <c r="AN38">
        <v>0</v>
      </c>
      <c r="AO38">
        <v>1</v>
      </c>
      <c r="AP38">
        <v>1</v>
      </c>
    </row>
    <row r="39" spans="1:42" x14ac:dyDescent="0.25">
      <c r="A39" t="str">
        <f>"35"</f>
        <v>35</v>
      </c>
      <c r="B39" t="str">
        <f t="shared" si="0"/>
        <v>2</v>
      </c>
      <c r="C39" t="str">
        <f t="shared" si="2"/>
        <v>2</v>
      </c>
      <c r="D39" t="str">
        <f>"13"</f>
        <v>13</v>
      </c>
      <c r="E39" t="str">
        <f>"2-2-13"</f>
        <v>2-2-13</v>
      </c>
      <c r="F39" t="s">
        <v>72</v>
      </c>
      <c r="G39" t="s">
        <v>73</v>
      </c>
      <c r="H39" t="s">
        <v>71</v>
      </c>
      <c r="S39">
        <v>1</v>
      </c>
      <c r="T39">
        <v>0</v>
      </c>
      <c r="U39">
        <v>0</v>
      </c>
      <c r="V39">
        <v>0</v>
      </c>
      <c r="W39">
        <v>1</v>
      </c>
      <c r="X39">
        <v>0</v>
      </c>
      <c r="Y39">
        <v>1</v>
      </c>
      <c r="Z39">
        <v>0</v>
      </c>
      <c r="AA39">
        <v>1</v>
      </c>
      <c r="AB39">
        <v>0</v>
      </c>
      <c r="AC39">
        <v>0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0</v>
      </c>
      <c r="AL39">
        <v>1</v>
      </c>
      <c r="AM39">
        <v>1</v>
      </c>
      <c r="AN39">
        <v>1</v>
      </c>
      <c r="AO39">
        <v>1</v>
      </c>
      <c r="AP39">
        <v>1</v>
      </c>
    </row>
    <row r="40" spans="1:42" x14ac:dyDescent="0.25">
      <c r="A40" t="str">
        <f>"36"</f>
        <v>36</v>
      </c>
      <c r="B40" t="str">
        <f t="shared" si="0"/>
        <v>2</v>
      </c>
      <c r="C40" t="str">
        <f t="shared" si="2"/>
        <v>2</v>
      </c>
      <c r="D40" t="str">
        <f>"5"</f>
        <v>5</v>
      </c>
      <c r="E40" t="str">
        <f>"2-2-5"</f>
        <v>2-2-5</v>
      </c>
      <c r="F40" t="s">
        <v>72</v>
      </c>
      <c r="G40" t="s">
        <v>73</v>
      </c>
      <c r="H40" t="s">
        <v>71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0</v>
      </c>
      <c r="AB40">
        <v>1</v>
      </c>
      <c r="AC40">
        <v>0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0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</row>
    <row r="41" spans="1:42" x14ac:dyDescent="0.25">
      <c r="A41" t="str">
        <f>"37"</f>
        <v>37</v>
      </c>
      <c r="B41" t="str">
        <f t="shared" si="0"/>
        <v>2</v>
      </c>
      <c r="C41" t="str">
        <f t="shared" si="2"/>
        <v>2</v>
      </c>
      <c r="D41" t="str">
        <f>"3"</f>
        <v>3</v>
      </c>
      <c r="E41" t="str">
        <f>"2-2-3"</f>
        <v>2-2-3</v>
      </c>
      <c r="F41" t="s">
        <v>72</v>
      </c>
      <c r="G41" t="s">
        <v>73</v>
      </c>
      <c r="H41" t="s">
        <v>71</v>
      </c>
      <c r="S41">
        <v>1</v>
      </c>
      <c r="T41">
        <v>0</v>
      </c>
      <c r="U41">
        <v>0</v>
      </c>
      <c r="V41">
        <v>0</v>
      </c>
      <c r="W41">
        <v>0</v>
      </c>
      <c r="X41">
        <v>1</v>
      </c>
      <c r="Y41">
        <v>1</v>
      </c>
      <c r="Z41">
        <v>0</v>
      </c>
      <c r="AA41">
        <v>0</v>
      </c>
      <c r="AB41">
        <v>0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0</v>
      </c>
      <c r="AL41">
        <v>1</v>
      </c>
      <c r="AM41">
        <v>1</v>
      </c>
      <c r="AN41">
        <v>1</v>
      </c>
      <c r="AO41">
        <v>1</v>
      </c>
      <c r="AP41">
        <v>1</v>
      </c>
    </row>
    <row r="42" spans="1:42" x14ac:dyDescent="0.25">
      <c r="A42" t="str">
        <f>"38"</f>
        <v>38</v>
      </c>
      <c r="B42" t="str">
        <f t="shared" si="0"/>
        <v>2</v>
      </c>
      <c r="C42" t="str">
        <f t="shared" si="2"/>
        <v>2</v>
      </c>
      <c r="D42" t="str">
        <f>"22"</f>
        <v>22</v>
      </c>
      <c r="E42" t="str">
        <f>"2-2-22"</f>
        <v>2-2-22</v>
      </c>
      <c r="F42" t="s">
        <v>72</v>
      </c>
      <c r="G42" t="s">
        <v>73</v>
      </c>
      <c r="H42" t="s">
        <v>71</v>
      </c>
      <c r="S42">
        <v>1</v>
      </c>
      <c r="T42">
        <v>0</v>
      </c>
      <c r="U42">
        <v>0</v>
      </c>
      <c r="V42">
        <v>0</v>
      </c>
      <c r="W42">
        <v>0</v>
      </c>
      <c r="X42">
        <v>1</v>
      </c>
      <c r="Y42">
        <v>1</v>
      </c>
      <c r="Z42">
        <v>0</v>
      </c>
      <c r="AA42">
        <v>0</v>
      </c>
      <c r="AB42">
        <v>0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0</v>
      </c>
      <c r="AL42">
        <v>1</v>
      </c>
      <c r="AM42">
        <v>1</v>
      </c>
      <c r="AN42">
        <v>1</v>
      </c>
      <c r="AO42">
        <v>1</v>
      </c>
      <c r="AP42">
        <v>1</v>
      </c>
    </row>
    <row r="43" spans="1:42" x14ac:dyDescent="0.25">
      <c r="A43" t="str">
        <f>"39"</f>
        <v>39</v>
      </c>
      <c r="B43" t="str">
        <f t="shared" si="0"/>
        <v>2</v>
      </c>
      <c r="C43" t="str">
        <f t="shared" si="2"/>
        <v>2</v>
      </c>
      <c r="D43" t="str">
        <f>"15"</f>
        <v>15</v>
      </c>
      <c r="E43" t="str">
        <f>"2-2-15"</f>
        <v>2-2-15</v>
      </c>
      <c r="F43" t="s">
        <v>72</v>
      </c>
      <c r="G43" t="s">
        <v>73</v>
      </c>
      <c r="H43" t="s">
        <v>71</v>
      </c>
      <c r="S43">
        <v>1</v>
      </c>
      <c r="T43">
        <v>0</v>
      </c>
      <c r="U43">
        <v>0</v>
      </c>
      <c r="V43">
        <v>0</v>
      </c>
      <c r="W43">
        <v>0</v>
      </c>
      <c r="X43">
        <v>1</v>
      </c>
      <c r="Y43">
        <v>1</v>
      </c>
      <c r="Z43">
        <v>0</v>
      </c>
      <c r="AA43">
        <v>0</v>
      </c>
      <c r="AB43">
        <v>0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0</v>
      </c>
      <c r="AL43">
        <v>1</v>
      </c>
      <c r="AM43">
        <v>1</v>
      </c>
      <c r="AN43">
        <v>1</v>
      </c>
      <c r="AO43">
        <v>1</v>
      </c>
      <c r="AP43">
        <v>1</v>
      </c>
    </row>
    <row r="44" spans="1:42" x14ac:dyDescent="0.25">
      <c r="A44" t="str">
        <f>"40"</f>
        <v>40</v>
      </c>
      <c r="B44" t="str">
        <f t="shared" si="0"/>
        <v>2</v>
      </c>
      <c r="C44" t="str">
        <f t="shared" si="2"/>
        <v>2</v>
      </c>
      <c r="D44" t="str">
        <f>"14"</f>
        <v>14</v>
      </c>
      <c r="E44" t="str">
        <f>"2-2-14"</f>
        <v>2-2-14</v>
      </c>
      <c r="F44" t="s">
        <v>72</v>
      </c>
      <c r="G44" t="s">
        <v>73</v>
      </c>
      <c r="H44" t="s">
        <v>71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1</v>
      </c>
      <c r="Z44">
        <v>0</v>
      </c>
      <c r="AA44">
        <v>0</v>
      </c>
      <c r="AB44">
        <v>1</v>
      </c>
      <c r="AC44">
        <v>0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0</v>
      </c>
      <c r="AL44">
        <v>0</v>
      </c>
      <c r="AM44">
        <v>0</v>
      </c>
      <c r="AN44">
        <v>1</v>
      </c>
      <c r="AO44">
        <v>1</v>
      </c>
      <c r="AP44">
        <v>1</v>
      </c>
    </row>
    <row r="45" spans="1:42" x14ac:dyDescent="0.25">
      <c r="A45" t="str">
        <f>"41"</f>
        <v>41</v>
      </c>
      <c r="B45" t="str">
        <f t="shared" si="0"/>
        <v>2</v>
      </c>
      <c r="C45" t="str">
        <f t="shared" si="2"/>
        <v>2</v>
      </c>
      <c r="D45" t="str">
        <f>"9"</f>
        <v>9</v>
      </c>
      <c r="E45" t="str">
        <f>"2-2-9"</f>
        <v>2-2-9</v>
      </c>
      <c r="F45" t="s">
        <v>72</v>
      </c>
      <c r="G45" t="s">
        <v>73</v>
      </c>
      <c r="H45" t="s">
        <v>71</v>
      </c>
      <c r="S45">
        <v>1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0</v>
      </c>
      <c r="AB45">
        <v>1</v>
      </c>
      <c r="AC45">
        <v>0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0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</row>
    <row r="46" spans="1:42" x14ac:dyDescent="0.25">
      <c r="A46" t="str">
        <f>"42"</f>
        <v>42</v>
      </c>
      <c r="B46" t="str">
        <f t="shared" si="0"/>
        <v>2</v>
      </c>
      <c r="C46" t="str">
        <f t="shared" si="2"/>
        <v>2</v>
      </c>
      <c r="D46" t="str">
        <f>"6"</f>
        <v>6</v>
      </c>
      <c r="E46" t="str">
        <f>"2-2-6"</f>
        <v>2-2-6</v>
      </c>
      <c r="F46" t="s">
        <v>72</v>
      </c>
      <c r="G46" t="s">
        <v>73</v>
      </c>
      <c r="H46" t="s">
        <v>71</v>
      </c>
      <c r="S46">
        <v>1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0</v>
      </c>
      <c r="AB46">
        <v>0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0</v>
      </c>
      <c r="AL46">
        <v>1</v>
      </c>
      <c r="AM46">
        <v>1</v>
      </c>
      <c r="AN46">
        <v>1</v>
      </c>
      <c r="AO46">
        <v>1</v>
      </c>
      <c r="AP46">
        <v>1</v>
      </c>
    </row>
    <row r="47" spans="1:42" x14ac:dyDescent="0.25">
      <c r="A47" t="str">
        <f>"43"</f>
        <v>43</v>
      </c>
      <c r="B47" t="str">
        <f t="shared" si="0"/>
        <v>2</v>
      </c>
      <c r="C47" t="str">
        <f t="shared" si="2"/>
        <v>2</v>
      </c>
      <c r="D47" t="str">
        <f>"1"</f>
        <v>1</v>
      </c>
      <c r="E47" t="str">
        <f>"2-2-1"</f>
        <v>2-2-1</v>
      </c>
      <c r="F47" t="s">
        <v>72</v>
      </c>
      <c r="G47" t="s">
        <v>73</v>
      </c>
      <c r="H47" t="s">
        <v>71</v>
      </c>
      <c r="S47">
        <v>1</v>
      </c>
      <c r="T47">
        <v>0</v>
      </c>
      <c r="U47">
        <v>0</v>
      </c>
      <c r="V47">
        <v>0</v>
      </c>
      <c r="W47">
        <v>0</v>
      </c>
      <c r="X47">
        <v>1</v>
      </c>
      <c r="Y47">
        <v>1</v>
      </c>
      <c r="Z47">
        <v>0</v>
      </c>
      <c r="AA47">
        <v>0</v>
      </c>
      <c r="AB47">
        <v>0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0</v>
      </c>
      <c r="AL47">
        <v>1</v>
      </c>
      <c r="AM47">
        <v>1</v>
      </c>
      <c r="AN47">
        <v>1</v>
      </c>
      <c r="AO47">
        <v>1</v>
      </c>
      <c r="AP47">
        <v>1</v>
      </c>
    </row>
    <row r="48" spans="1:42" x14ac:dyDescent="0.25">
      <c r="A48" t="str">
        <f>"44"</f>
        <v>44</v>
      </c>
      <c r="B48" t="str">
        <f t="shared" si="0"/>
        <v>2</v>
      </c>
      <c r="C48" t="str">
        <f t="shared" si="2"/>
        <v>2</v>
      </c>
      <c r="D48" t="str">
        <f>"24"</f>
        <v>24</v>
      </c>
      <c r="E48" t="str">
        <f>"2-2-24"</f>
        <v>2-2-24</v>
      </c>
      <c r="F48" t="s">
        <v>72</v>
      </c>
      <c r="G48" t="s">
        <v>73</v>
      </c>
      <c r="H48" t="s">
        <v>71</v>
      </c>
      <c r="S48">
        <v>1</v>
      </c>
      <c r="T48">
        <v>0</v>
      </c>
      <c r="U48">
        <v>0</v>
      </c>
      <c r="V48">
        <v>0</v>
      </c>
      <c r="W48">
        <v>0</v>
      </c>
      <c r="X48">
        <v>1</v>
      </c>
      <c r="Y48">
        <v>1</v>
      </c>
      <c r="Z48">
        <v>0</v>
      </c>
      <c r="AA48">
        <v>0</v>
      </c>
      <c r="AB48">
        <v>0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0</v>
      </c>
      <c r="AL48">
        <v>1</v>
      </c>
      <c r="AM48">
        <v>1</v>
      </c>
      <c r="AN48">
        <v>1</v>
      </c>
      <c r="AO48">
        <v>1</v>
      </c>
      <c r="AP48">
        <v>1</v>
      </c>
    </row>
    <row r="49" spans="1:42" x14ac:dyDescent="0.25">
      <c r="A49" t="str">
        <f>"45"</f>
        <v>45</v>
      </c>
      <c r="B49" t="str">
        <f t="shared" si="0"/>
        <v>2</v>
      </c>
      <c r="C49" t="str">
        <f t="shared" si="2"/>
        <v>2</v>
      </c>
      <c r="D49" t="str">
        <f>"19"</f>
        <v>19</v>
      </c>
      <c r="E49" t="str">
        <f>"2-2-19"</f>
        <v>2-2-19</v>
      </c>
      <c r="F49" t="s">
        <v>72</v>
      </c>
      <c r="G49" t="s">
        <v>73</v>
      </c>
      <c r="H49" t="s">
        <v>71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  <c r="AA49">
        <v>1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1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</row>
    <row r="50" spans="1:42" x14ac:dyDescent="0.25">
      <c r="A50" t="str">
        <f>"46"</f>
        <v>46</v>
      </c>
      <c r="B50" t="str">
        <f t="shared" si="0"/>
        <v>2</v>
      </c>
      <c r="C50" t="str">
        <f t="shared" si="2"/>
        <v>2</v>
      </c>
      <c r="D50" t="str">
        <f>"23"</f>
        <v>23</v>
      </c>
      <c r="E50" t="str">
        <f>"2-2-23"</f>
        <v>2-2-23</v>
      </c>
      <c r="F50" t="s">
        <v>72</v>
      </c>
      <c r="G50" t="s">
        <v>73</v>
      </c>
      <c r="H50" t="s">
        <v>71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1</v>
      </c>
      <c r="AK50">
        <v>0</v>
      </c>
      <c r="AL50">
        <v>1</v>
      </c>
      <c r="AM50">
        <v>1</v>
      </c>
      <c r="AN50">
        <v>1</v>
      </c>
      <c r="AO50">
        <v>1</v>
      </c>
      <c r="AP50">
        <v>0</v>
      </c>
    </row>
    <row r="51" spans="1:42" x14ac:dyDescent="0.25">
      <c r="A51" t="str">
        <f>"47"</f>
        <v>47</v>
      </c>
      <c r="B51" t="str">
        <f t="shared" si="0"/>
        <v>2</v>
      </c>
      <c r="C51" t="str">
        <f t="shared" si="2"/>
        <v>2</v>
      </c>
      <c r="D51" t="str">
        <f>"8"</f>
        <v>8</v>
      </c>
      <c r="E51" t="str">
        <f>"2-2-8"</f>
        <v>2-2-8</v>
      </c>
      <c r="F51" t="s">
        <v>72</v>
      </c>
      <c r="G51" t="s">
        <v>73</v>
      </c>
      <c r="H51" t="s">
        <v>71</v>
      </c>
      <c r="S51">
        <v>1</v>
      </c>
      <c r="T51">
        <v>0</v>
      </c>
      <c r="U51">
        <v>0</v>
      </c>
      <c r="V51">
        <v>0</v>
      </c>
      <c r="W51">
        <v>0</v>
      </c>
      <c r="X51">
        <v>1</v>
      </c>
      <c r="Y51">
        <v>1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1</v>
      </c>
      <c r="AL51">
        <v>0</v>
      </c>
      <c r="AM51">
        <v>0</v>
      </c>
      <c r="AN51">
        <v>0</v>
      </c>
      <c r="AO51">
        <v>0</v>
      </c>
      <c r="AP51">
        <v>0</v>
      </c>
    </row>
    <row r="52" spans="1:42" x14ac:dyDescent="0.25">
      <c r="A52" t="str">
        <f>"48"</f>
        <v>48</v>
      </c>
      <c r="B52" t="str">
        <f t="shared" si="0"/>
        <v>2</v>
      </c>
      <c r="C52" t="str">
        <f t="shared" si="2"/>
        <v>2</v>
      </c>
      <c r="D52" t="str">
        <f>"16"</f>
        <v>16</v>
      </c>
      <c r="E52" t="str">
        <f>"2-2-16"</f>
        <v>2-2-16</v>
      </c>
      <c r="F52" t="s">
        <v>72</v>
      </c>
      <c r="G52" t="s">
        <v>73</v>
      </c>
      <c r="H52" t="s">
        <v>71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1</v>
      </c>
      <c r="AK52">
        <v>0</v>
      </c>
      <c r="AL52">
        <v>1</v>
      </c>
      <c r="AM52">
        <v>1</v>
      </c>
      <c r="AN52">
        <v>1</v>
      </c>
      <c r="AO52">
        <v>1</v>
      </c>
      <c r="AP52">
        <v>1</v>
      </c>
    </row>
    <row r="53" spans="1:42" x14ac:dyDescent="0.25">
      <c r="A53" t="str">
        <f>"49"</f>
        <v>49</v>
      </c>
      <c r="B53" t="str">
        <f t="shared" si="0"/>
        <v>2</v>
      </c>
      <c r="C53" t="str">
        <f t="shared" si="2"/>
        <v>2</v>
      </c>
      <c r="D53" t="str">
        <f>"12"</f>
        <v>12</v>
      </c>
      <c r="E53" t="str">
        <f>"2-2-12"</f>
        <v>2-2-12</v>
      </c>
      <c r="F53" t="s">
        <v>72</v>
      </c>
      <c r="G53" t="s">
        <v>73</v>
      </c>
      <c r="H53" t="s">
        <v>71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0</v>
      </c>
      <c r="AB53">
        <v>0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0</v>
      </c>
      <c r="AI53">
        <v>0</v>
      </c>
      <c r="AJ53">
        <v>1</v>
      </c>
      <c r="AK53">
        <v>0</v>
      </c>
      <c r="AL53">
        <v>0</v>
      </c>
      <c r="AM53">
        <v>0</v>
      </c>
      <c r="AN53">
        <v>0</v>
      </c>
      <c r="AO53">
        <v>1</v>
      </c>
      <c r="AP53">
        <v>0</v>
      </c>
    </row>
    <row r="54" spans="1:42" x14ac:dyDescent="0.25">
      <c r="A54" t="str">
        <f>"50"</f>
        <v>50</v>
      </c>
      <c r="B54" t="str">
        <f t="shared" si="0"/>
        <v>2</v>
      </c>
      <c r="C54" t="str">
        <f t="shared" si="2"/>
        <v>2</v>
      </c>
      <c r="D54" t="str">
        <f>"10"</f>
        <v>10</v>
      </c>
      <c r="E54" t="str">
        <f>"2-2-10"</f>
        <v>2-2-10</v>
      </c>
      <c r="F54" t="s">
        <v>72</v>
      </c>
      <c r="G54" t="s">
        <v>73</v>
      </c>
      <c r="H54" t="s">
        <v>71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1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</row>
    <row r="55" spans="1:42" x14ac:dyDescent="0.25">
      <c r="A55" t="str">
        <f>"51"</f>
        <v>51</v>
      </c>
      <c r="B55" t="str">
        <f t="shared" si="0"/>
        <v>2</v>
      </c>
      <c r="C55" t="str">
        <f t="shared" ref="C55:C79" si="3">"3"</f>
        <v>3</v>
      </c>
      <c r="D55" t="str">
        <f>"22"</f>
        <v>22</v>
      </c>
      <c r="E55" t="str">
        <f>"2-3-22"</f>
        <v>2-3-22</v>
      </c>
      <c r="F55" t="s">
        <v>72</v>
      </c>
      <c r="G55" t="s">
        <v>73</v>
      </c>
      <c r="H55" t="s">
        <v>71</v>
      </c>
      <c r="S55">
        <v>0</v>
      </c>
      <c r="T55">
        <v>1</v>
      </c>
      <c r="U55">
        <v>0</v>
      </c>
      <c r="V55">
        <v>0</v>
      </c>
      <c r="W55">
        <v>1</v>
      </c>
      <c r="X55">
        <v>0</v>
      </c>
      <c r="Y55">
        <v>1</v>
      </c>
      <c r="Z55">
        <v>0</v>
      </c>
      <c r="AA55">
        <v>0</v>
      </c>
      <c r="AB55">
        <v>1</v>
      </c>
      <c r="AC55">
        <v>0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0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</row>
    <row r="56" spans="1:42" x14ac:dyDescent="0.25">
      <c r="A56" t="str">
        <f>"52"</f>
        <v>52</v>
      </c>
      <c r="B56" t="str">
        <f t="shared" si="0"/>
        <v>2</v>
      </c>
      <c r="C56" t="str">
        <f t="shared" si="3"/>
        <v>3</v>
      </c>
      <c r="D56" t="str">
        <f>"21"</f>
        <v>21</v>
      </c>
      <c r="E56" t="str">
        <f>"2-3-21"</f>
        <v>2-3-21</v>
      </c>
      <c r="F56" t="s">
        <v>72</v>
      </c>
      <c r="G56" t="s">
        <v>73</v>
      </c>
      <c r="H56" t="s">
        <v>71</v>
      </c>
      <c r="S56">
        <v>1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0</v>
      </c>
      <c r="AB56">
        <v>1</v>
      </c>
      <c r="AC56">
        <v>0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0</v>
      </c>
      <c r="AL56">
        <v>1</v>
      </c>
      <c r="AM56">
        <v>1</v>
      </c>
      <c r="AN56">
        <v>1</v>
      </c>
      <c r="AO56">
        <v>1</v>
      </c>
      <c r="AP56">
        <v>1</v>
      </c>
    </row>
    <row r="57" spans="1:42" x14ac:dyDescent="0.25">
      <c r="A57" t="str">
        <f>"53"</f>
        <v>53</v>
      </c>
      <c r="B57" t="str">
        <f t="shared" si="0"/>
        <v>2</v>
      </c>
      <c r="C57" t="str">
        <f t="shared" si="3"/>
        <v>3</v>
      </c>
      <c r="D57" t="str">
        <f>"14"</f>
        <v>14</v>
      </c>
      <c r="E57" t="str">
        <f>"2-3-14"</f>
        <v>2-3-14</v>
      </c>
      <c r="F57" t="s">
        <v>72</v>
      </c>
      <c r="G57" t="s">
        <v>73</v>
      </c>
      <c r="H57" t="s">
        <v>71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0</v>
      </c>
      <c r="AB57">
        <v>1</v>
      </c>
      <c r="AC57">
        <v>0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0</v>
      </c>
      <c r="AL57">
        <v>1</v>
      </c>
      <c r="AM57">
        <v>1</v>
      </c>
      <c r="AN57">
        <v>1</v>
      </c>
      <c r="AO57">
        <v>1</v>
      </c>
      <c r="AP57">
        <v>1</v>
      </c>
    </row>
    <row r="58" spans="1:42" x14ac:dyDescent="0.25">
      <c r="A58" t="str">
        <f>"54"</f>
        <v>54</v>
      </c>
      <c r="B58" t="str">
        <f t="shared" si="0"/>
        <v>2</v>
      </c>
      <c r="C58" t="str">
        <f t="shared" si="3"/>
        <v>3</v>
      </c>
      <c r="D58" t="str">
        <f>"13"</f>
        <v>13</v>
      </c>
      <c r="E58" t="str">
        <f>"2-3-13"</f>
        <v>2-3-13</v>
      </c>
      <c r="F58" t="s">
        <v>72</v>
      </c>
      <c r="G58" t="s">
        <v>73</v>
      </c>
      <c r="H58" t="s">
        <v>71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0</v>
      </c>
      <c r="AB58">
        <v>0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0</v>
      </c>
      <c r="AL58">
        <v>1</v>
      </c>
      <c r="AM58">
        <v>1</v>
      </c>
      <c r="AN58">
        <v>1</v>
      </c>
      <c r="AO58">
        <v>1</v>
      </c>
      <c r="AP58">
        <v>1</v>
      </c>
    </row>
    <row r="59" spans="1:42" x14ac:dyDescent="0.25">
      <c r="A59" t="str">
        <f>"55"</f>
        <v>55</v>
      </c>
      <c r="B59" t="str">
        <f t="shared" si="0"/>
        <v>2</v>
      </c>
      <c r="C59" t="str">
        <f t="shared" si="3"/>
        <v>3</v>
      </c>
      <c r="D59" t="str">
        <f>"9"</f>
        <v>9</v>
      </c>
      <c r="E59" t="str">
        <f>"2-3-9"</f>
        <v>2-3-9</v>
      </c>
      <c r="F59" t="s">
        <v>72</v>
      </c>
      <c r="G59" t="s">
        <v>73</v>
      </c>
      <c r="H59" t="s">
        <v>71</v>
      </c>
      <c r="S59">
        <v>0</v>
      </c>
      <c r="T59">
        <v>1</v>
      </c>
      <c r="U59">
        <v>0</v>
      </c>
      <c r="V59">
        <v>0</v>
      </c>
      <c r="W59">
        <v>1</v>
      </c>
      <c r="X59">
        <v>0</v>
      </c>
      <c r="Y59">
        <v>0</v>
      </c>
      <c r="Z59">
        <v>0</v>
      </c>
      <c r="AA59">
        <v>0</v>
      </c>
      <c r="AB59">
        <v>0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0</v>
      </c>
      <c r="AK59">
        <v>1</v>
      </c>
      <c r="AL59">
        <v>1</v>
      </c>
      <c r="AM59">
        <v>1</v>
      </c>
      <c r="AN59">
        <v>0</v>
      </c>
      <c r="AO59">
        <v>1</v>
      </c>
      <c r="AP59">
        <v>1</v>
      </c>
    </row>
    <row r="60" spans="1:42" x14ac:dyDescent="0.25">
      <c r="A60" t="str">
        <f>"56"</f>
        <v>56</v>
      </c>
      <c r="B60" t="str">
        <f t="shared" si="0"/>
        <v>2</v>
      </c>
      <c r="C60" t="str">
        <f t="shared" si="3"/>
        <v>3</v>
      </c>
      <c r="D60" t="str">
        <f>"5"</f>
        <v>5</v>
      </c>
      <c r="E60" t="str">
        <f>"2-3-5"</f>
        <v>2-3-5</v>
      </c>
      <c r="F60" t="s">
        <v>72</v>
      </c>
      <c r="G60" t="s">
        <v>73</v>
      </c>
      <c r="H60" t="s">
        <v>71</v>
      </c>
      <c r="S60">
        <v>1</v>
      </c>
      <c r="T60">
        <v>0</v>
      </c>
      <c r="U60">
        <v>0</v>
      </c>
      <c r="V60">
        <v>0</v>
      </c>
      <c r="W60">
        <v>1</v>
      </c>
      <c r="X60">
        <v>0</v>
      </c>
      <c r="Y60">
        <v>1</v>
      </c>
      <c r="Z60">
        <v>0</v>
      </c>
      <c r="AA60">
        <v>0</v>
      </c>
      <c r="AB60">
        <v>0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0</v>
      </c>
      <c r="AL60">
        <v>1</v>
      </c>
      <c r="AM60">
        <v>0</v>
      </c>
      <c r="AN60">
        <v>0</v>
      </c>
      <c r="AO60">
        <v>1</v>
      </c>
      <c r="AP60">
        <v>1</v>
      </c>
    </row>
    <row r="61" spans="1:42" x14ac:dyDescent="0.25">
      <c r="A61" t="str">
        <f>"57"</f>
        <v>57</v>
      </c>
      <c r="B61" t="str">
        <f t="shared" si="0"/>
        <v>2</v>
      </c>
      <c r="C61" t="str">
        <f t="shared" si="3"/>
        <v>3</v>
      </c>
      <c r="D61" t="str">
        <f>"25"</f>
        <v>25</v>
      </c>
      <c r="E61" t="str">
        <f>"2-3-25"</f>
        <v>2-3-25</v>
      </c>
      <c r="F61" t="s">
        <v>72</v>
      </c>
      <c r="G61" t="s">
        <v>73</v>
      </c>
      <c r="H61" t="s">
        <v>71</v>
      </c>
      <c r="S61">
        <v>1</v>
      </c>
      <c r="T61">
        <v>0</v>
      </c>
      <c r="U61">
        <v>0</v>
      </c>
      <c r="V61">
        <v>0</v>
      </c>
      <c r="W61">
        <v>0</v>
      </c>
      <c r="X61">
        <v>1</v>
      </c>
      <c r="Y61">
        <v>1</v>
      </c>
      <c r="Z61">
        <v>0</v>
      </c>
      <c r="AA61">
        <v>0</v>
      </c>
      <c r="AB61">
        <v>0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0</v>
      </c>
      <c r="AL61">
        <v>1</v>
      </c>
      <c r="AM61">
        <v>1</v>
      </c>
      <c r="AN61">
        <v>1</v>
      </c>
      <c r="AO61">
        <v>1</v>
      </c>
      <c r="AP61">
        <v>1</v>
      </c>
    </row>
    <row r="62" spans="1:42" x14ac:dyDescent="0.25">
      <c r="A62" t="str">
        <f>"58"</f>
        <v>58</v>
      </c>
      <c r="B62" t="str">
        <f t="shared" si="0"/>
        <v>2</v>
      </c>
      <c r="C62" t="str">
        <f t="shared" si="3"/>
        <v>3</v>
      </c>
      <c r="D62" t="str">
        <f>"18"</f>
        <v>18</v>
      </c>
      <c r="E62" t="str">
        <f>"2-3-18"</f>
        <v>2-3-18</v>
      </c>
      <c r="F62" t="s">
        <v>72</v>
      </c>
      <c r="G62" t="s">
        <v>73</v>
      </c>
      <c r="H62" t="s">
        <v>71</v>
      </c>
      <c r="S62">
        <v>1</v>
      </c>
      <c r="T62">
        <v>0</v>
      </c>
      <c r="U62">
        <v>0</v>
      </c>
      <c r="V62">
        <v>0</v>
      </c>
      <c r="W62">
        <v>1</v>
      </c>
      <c r="X62">
        <v>0</v>
      </c>
      <c r="Y62">
        <v>1</v>
      </c>
      <c r="Z62">
        <v>0</v>
      </c>
      <c r="AA62">
        <v>0</v>
      </c>
      <c r="AB62">
        <v>0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0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</row>
    <row r="63" spans="1:42" x14ac:dyDescent="0.25">
      <c r="A63" t="str">
        <f>"59"</f>
        <v>59</v>
      </c>
      <c r="B63" t="str">
        <f t="shared" si="0"/>
        <v>2</v>
      </c>
      <c r="C63" t="str">
        <f t="shared" si="3"/>
        <v>3</v>
      </c>
      <c r="D63" t="str">
        <f>"17"</f>
        <v>17</v>
      </c>
      <c r="E63" t="str">
        <f>"2-3-17"</f>
        <v>2-3-17</v>
      </c>
      <c r="F63" t="s">
        <v>72</v>
      </c>
      <c r="G63" t="s">
        <v>73</v>
      </c>
      <c r="H63" t="s">
        <v>71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0</v>
      </c>
      <c r="AB63">
        <v>1</v>
      </c>
      <c r="AC63">
        <v>0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0</v>
      </c>
      <c r="AL63">
        <v>1</v>
      </c>
      <c r="AM63">
        <v>1</v>
      </c>
      <c r="AN63">
        <v>1</v>
      </c>
      <c r="AO63">
        <v>1</v>
      </c>
      <c r="AP63">
        <v>1</v>
      </c>
    </row>
    <row r="64" spans="1:42" x14ac:dyDescent="0.25">
      <c r="A64" t="str">
        <f>"60"</f>
        <v>60</v>
      </c>
      <c r="B64" t="str">
        <f t="shared" si="0"/>
        <v>2</v>
      </c>
      <c r="C64" t="str">
        <f t="shared" si="3"/>
        <v>3</v>
      </c>
      <c r="D64" t="str">
        <f>"12"</f>
        <v>12</v>
      </c>
      <c r="E64" t="str">
        <f>"2-3-12"</f>
        <v>2-3-12</v>
      </c>
      <c r="F64" t="s">
        <v>72</v>
      </c>
      <c r="G64" t="s">
        <v>73</v>
      </c>
      <c r="H64" t="s">
        <v>70</v>
      </c>
      <c r="I64">
        <v>1</v>
      </c>
      <c r="J64">
        <v>1</v>
      </c>
      <c r="K64">
        <v>1</v>
      </c>
      <c r="L64">
        <v>1</v>
      </c>
      <c r="M64">
        <v>0</v>
      </c>
      <c r="N64">
        <v>0</v>
      </c>
      <c r="O64">
        <v>0</v>
      </c>
      <c r="P64">
        <v>1</v>
      </c>
      <c r="Q64">
        <v>1</v>
      </c>
      <c r="R64">
        <v>1</v>
      </c>
    </row>
    <row r="65" spans="1:42" x14ac:dyDescent="0.25">
      <c r="A65" t="str">
        <f>"61"</f>
        <v>61</v>
      </c>
      <c r="B65" t="str">
        <f t="shared" si="0"/>
        <v>2</v>
      </c>
      <c r="C65" t="str">
        <f t="shared" si="3"/>
        <v>3</v>
      </c>
      <c r="D65" t="str">
        <f>"6"</f>
        <v>6</v>
      </c>
      <c r="E65" t="str">
        <f>"2-3-6"</f>
        <v>2-3-6</v>
      </c>
      <c r="F65" t="s">
        <v>72</v>
      </c>
      <c r="G65" t="s">
        <v>73</v>
      </c>
      <c r="H65" t="s">
        <v>71</v>
      </c>
      <c r="S65">
        <v>1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0</v>
      </c>
      <c r="AB65">
        <v>1</v>
      </c>
      <c r="AC65">
        <v>0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0</v>
      </c>
      <c r="AL65">
        <v>1</v>
      </c>
      <c r="AM65">
        <v>1</v>
      </c>
      <c r="AN65">
        <v>1</v>
      </c>
      <c r="AO65">
        <v>1</v>
      </c>
      <c r="AP65">
        <v>1</v>
      </c>
    </row>
    <row r="66" spans="1:42" x14ac:dyDescent="0.25">
      <c r="A66" t="str">
        <f>"62"</f>
        <v>62</v>
      </c>
      <c r="B66" t="str">
        <f t="shared" si="0"/>
        <v>2</v>
      </c>
      <c r="C66" t="str">
        <f t="shared" si="3"/>
        <v>3</v>
      </c>
      <c r="D66" t="str">
        <f>"3"</f>
        <v>3</v>
      </c>
      <c r="E66" t="str">
        <f>"2-3-3"</f>
        <v>2-3-3</v>
      </c>
      <c r="F66" t="s">
        <v>72</v>
      </c>
      <c r="G66" t="s">
        <v>73</v>
      </c>
      <c r="H66" t="s">
        <v>71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0</v>
      </c>
      <c r="AB66">
        <v>0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0</v>
      </c>
      <c r="AL66">
        <v>1</v>
      </c>
      <c r="AM66">
        <v>1</v>
      </c>
      <c r="AN66">
        <v>1</v>
      </c>
      <c r="AO66">
        <v>1</v>
      </c>
      <c r="AP66">
        <v>1</v>
      </c>
    </row>
    <row r="67" spans="1:42" x14ac:dyDescent="0.25">
      <c r="A67" t="str">
        <f>"63"</f>
        <v>63</v>
      </c>
      <c r="B67" t="str">
        <f t="shared" si="0"/>
        <v>2</v>
      </c>
      <c r="C67" t="str">
        <f t="shared" si="3"/>
        <v>3</v>
      </c>
      <c r="D67" t="str">
        <f>"24"</f>
        <v>24</v>
      </c>
      <c r="E67" t="str">
        <f>"2-3-24"</f>
        <v>2-3-24</v>
      </c>
      <c r="F67" t="s">
        <v>72</v>
      </c>
      <c r="G67" t="s">
        <v>73</v>
      </c>
      <c r="H67" t="s">
        <v>70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</row>
    <row r="68" spans="1:42" x14ac:dyDescent="0.25">
      <c r="A68" t="str">
        <f>"64"</f>
        <v>64</v>
      </c>
      <c r="B68" t="str">
        <f t="shared" si="0"/>
        <v>2</v>
      </c>
      <c r="C68" t="str">
        <f t="shared" si="3"/>
        <v>3</v>
      </c>
      <c r="D68" t="str">
        <f>"23"</f>
        <v>23</v>
      </c>
      <c r="E68" t="str">
        <f>"2-3-23"</f>
        <v>2-3-23</v>
      </c>
      <c r="F68" t="s">
        <v>72</v>
      </c>
      <c r="G68" t="s">
        <v>73</v>
      </c>
      <c r="H68" t="s">
        <v>71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1</v>
      </c>
      <c r="Z68">
        <v>0</v>
      </c>
      <c r="AA68">
        <v>1</v>
      </c>
      <c r="AB68">
        <v>0</v>
      </c>
      <c r="AC68">
        <v>0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0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</row>
    <row r="69" spans="1:42" x14ac:dyDescent="0.25">
      <c r="A69" t="str">
        <f>"65"</f>
        <v>65</v>
      </c>
      <c r="B69" t="str">
        <f t="shared" ref="B69:B132" si="4">"2"</f>
        <v>2</v>
      </c>
      <c r="C69" t="str">
        <f t="shared" si="3"/>
        <v>3</v>
      </c>
      <c r="D69" t="str">
        <f>"16"</f>
        <v>16</v>
      </c>
      <c r="E69" t="str">
        <f>"2-3-16"</f>
        <v>2-3-16</v>
      </c>
      <c r="F69" t="s">
        <v>72</v>
      </c>
      <c r="G69" t="s">
        <v>73</v>
      </c>
      <c r="H69" t="s">
        <v>71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0</v>
      </c>
      <c r="AB69">
        <v>0</v>
      </c>
      <c r="AC69">
        <v>1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1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</row>
    <row r="70" spans="1:42" x14ac:dyDescent="0.25">
      <c r="A70" t="str">
        <f>"66"</f>
        <v>66</v>
      </c>
      <c r="B70" t="str">
        <f t="shared" si="4"/>
        <v>2</v>
      </c>
      <c r="C70" t="str">
        <f t="shared" si="3"/>
        <v>3</v>
      </c>
      <c r="D70" t="str">
        <f>"15"</f>
        <v>15</v>
      </c>
      <c r="E70" t="str">
        <f>"2-3-15"</f>
        <v>2-3-15</v>
      </c>
      <c r="F70" t="s">
        <v>72</v>
      </c>
      <c r="G70" t="s">
        <v>73</v>
      </c>
      <c r="H70" t="s">
        <v>71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0</v>
      </c>
      <c r="AB70">
        <v>0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0</v>
      </c>
      <c r="AL70">
        <v>1</v>
      </c>
      <c r="AM70">
        <v>1</v>
      </c>
      <c r="AN70">
        <v>1</v>
      </c>
      <c r="AO70">
        <v>1</v>
      </c>
      <c r="AP70">
        <v>1</v>
      </c>
    </row>
    <row r="71" spans="1:42" x14ac:dyDescent="0.25">
      <c r="A71" t="str">
        <f>"67"</f>
        <v>67</v>
      </c>
      <c r="B71" t="str">
        <f t="shared" si="4"/>
        <v>2</v>
      </c>
      <c r="C71" t="str">
        <f t="shared" si="3"/>
        <v>3</v>
      </c>
      <c r="D71" t="str">
        <f>"10"</f>
        <v>10</v>
      </c>
      <c r="E71" t="str">
        <f>"2-3-10"</f>
        <v>2-3-10</v>
      </c>
      <c r="F71" t="s">
        <v>72</v>
      </c>
      <c r="G71" t="s">
        <v>73</v>
      </c>
      <c r="H71" t="s">
        <v>71</v>
      </c>
      <c r="S71">
        <v>0</v>
      </c>
      <c r="T71">
        <v>1</v>
      </c>
      <c r="U71">
        <v>0</v>
      </c>
      <c r="V71">
        <v>0</v>
      </c>
      <c r="W71">
        <v>1</v>
      </c>
      <c r="X71">
        <v>0</v>
      </c>
      <c r="Y71">
        <v>1</v>
      </c>
      <c r="Z71">
        <v>0</v>
      </c>
      <c r="AA71">
        <v>0</v>
      </c>
      <c r="AB71">
        <v>1</v>
      </c>
      <c r="AC71">
        <v>0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0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</row>
    <row r="72" spans="1:42" x14ac:dyDescent="0.25">
      <c r="A72" t="str">
        <f>"68"</f>
        <v>68</v>
      </c>
      <c r="B72" t="str">
        <f t="shared" si="4"/>
        <v>2</v>
      </c>
      <c r="C72" t="str">
        <f t="shared" si="3"/>
        <v>3</v>
      </c>
      <c r="D72" t="str">
        <f>"7"</f>
        <v>7</v>
      </c>
      <c r="E72" t="str">
        <f>"2-3-7"</f>
        <v>2-3-7</v>
      </c>
      <c r="F72" t="s">
        <v>72</v>
      </c>
      <c r="G72" t="s">
        <v>73</v>
      </c>
      <c r="H72" t="s">
        <v>71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1</v>
      </c>
      <c r="Z72">
        <v>0</v>
      </c>
      <c r="AA72">
        <v>0</v>
      </c>
      <c r="AB72">
        <v>1</v>
      </c>
      <c r="AC72">
        <v>0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0</v>
      </c>
      <c r="AL72">
        <v>1</v>
      </c>
      <c r="AM72">
        <v>1</v>
      </c>
      <c r="AN72">
        <v>1</v>
      </c>
      <c r="AO72">
        <v>1</v>
      </c>
      <c r="AP72">
        <v>1</v>
      </c>
    </row>
    <row r="73" spans="1:42" x14ac:dyDescent="0.25">
      <c r="A73" t="str">
        <f>"69"</f>
        <v>69</v>
      </c>
      <c r="B73" t="str">
        <f t="shared" si="4"/>
        <v>2</v>
      </c>
      <c r="C73" t="str">
        <f t="shared" si="3"/>
        <v>3</v>
      </c>
      <c r="D73" t="str">
        <f>"20"</f>
        <v>20</v>
      </c>
      <c r="E73" t="str">
        <f>"2-3-20"</f>
        <v>2-3-20</v>
      </c>
      <c r="F73" t="s">
        <v>72</v>
      </c>
      <c r="G73" t="s">
        <v>73</v>
      </c>
      <c r="H73" t="s">
        <v>71</v>
      </c>
      <c r="S73">
        <v>1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1</v>
      </c>
      <c r="AA73">
        <v>1</v>
      </c>
      <c r="AB73">
        <v>0</v>
      </c>
      <c r="AC73">
        <v>0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0</v>
      </c>
      <c r="AL73">
        <v>1</v>
      </c>
      <c r="AM73">
        <v>1</v>
      </c>
      <c r="AN73">
        <v>1</v>
      </c>
      <c r="AO73">
        <v>1</v>
      </c>
      <c r="AP73">
        <v>1</v>
      </c>
    </row>
    <row r="74" spans="1:42" x14ac:dyDescent="0.25">
      <c r="A74" t="str">
        <f>"70"</f>
        <v>70</v>
      </c>
      <c r="B74" t="str">
        <f t="shared" si="4"/>
        <v>2</v>
      </c>
      <c r="C74" t="str">
        <f t="shared" si="3"/>
        <v>3</v>
      </c>
      <c r="D74" t="str">
        <f>"19"</f>
        <v>19</v>
      </c>
      <c r="E74" t="str">
        <f>"2-3-19"</f>
        <v>2-3-19</v>
      </c>
      <c r="F74" t="s">
        <v>72</v>
      </c>
      <c r="G74" t="s">
        <v>73</v>
      </c>
      <c r="H74" t="s">
        <v>71</v>
      </c>
      <c r="S74">
        <v>1</v>
      </c>
      <c r="T74">
        <v>0</v>
      </c>
      <c r="U74">
        <v>0</v>
      </c>
      <c r="V74">
        <v>0</v>
      </c>
      <c r="W74">
        <v>0</v>
      </c>
      <c r="X74">
        <v>1</v>
      </c>
      <c r="Y74">
        <v>1</v>
      </c>
      <c r="Z74">
        <v>0</v>
      </c>
      <c r="AA74">
        <v>0</v>
      </c>
      <c r="AB74">
        <v>0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0</v>
      </c>
      <c r="AL74">
        <v>0</v>
      </c>
      <c r="AM74">
        <v>0</v>
      </c>
      <c r="AN74">
        <v>0</v>
      </c>
      <c r="AO74">
        <v>1</v>
      </c>
      <c r="AP74">
        <v>0</v>
      </c>
    </row>
    <row r="75" spans="1:42" x14ac:dyDescent="0.25">
      <c r="A75" t="str">
        <f>"71"</f>
        <v>71</v>
      </c>
      <c r="B75" t="str">
        <f t="shared" si="4"/>
        <v>2</v>
      </c>
      <c r="C75" t="str">
        <f t="shared" si="3"/>
        <v>3</v>
      </c>
      <c r="D75" t="str">
        <f>"11"</f>
        <v>11</v>
      </c>
      <c r="E75" t="str">
        <f>"2-3-11"</f>
        <v>2-3-11</v>
      </c>
      <c r="F75" t="s">
        <v>72</v>
      </c>
      <c r="G75" t="s">
        <v>73</v>
      </c>
      <c r="H75" t="s">
        <v>71</v>
      </c>
      <c r="S75">
        <v>1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1</v>
      </c>
      <c r="AB75">
        <v>0</v>
      </c>
      <c r="AC75">
        <v>0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0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</row>
    <row r="76" spans="1:42" x14ac:dyDescent="0.25">
      <c r="A76" t="str">
        <f>"72"</f>
        <v>72</v>
      </c>
      <c r="B76" t="str">
        <f t="shared" si="4"/>
        <v>2</v>
      </c>
      <c r="C76" t="str">
        <f t="shared" si="3"/>
        <v>3</v>
      </c>
      <c r="D76" t="str">
        <f>"4"</f>
        <v>4</v>
      </c>
      <c r="E76" t="str">
        <f>"2-3-4"</f>
        <v>2-3-4</v>
      </c>
      <c r="F76" t="s">
        <v>72</v>
      </c>
      <c r="G76" t="s">
        <v>73</v>
      </c>
      <c r="H76" t="s">
        <v>71</v>
      </c>
      <c r="S76">
        <v>1</v>
      </c>
      <c r="T76">
        <v>0</v>
      </c>
      <c r="U76">
        <v>0</v>
      </c>
      <c r="V76">
        <v>0</v>
      </c>
      <c r="W76">
        <v>1</v>
      </c>
      <c r="X76">
        <v>0</v>
      </c>
      <c r="Y76">
        <v>0</v>
      </c>
      <c r="Z76">
        <v>1</v>
      </c>
      <c r="AA76">
        <v>0</v>
      </c>
      <c r="AB76">
        <v>0</v>
      </c>
      <c r="AC76">
        <v>1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</row>
    <row r="77" spans="1:42" x14ac:dyDescent="0.25">
      <c r="A77" t="str">
        <f>"73"</f>
        <v>73</v>
      </c>
      <c r="B77" t="str">
        <f t="shared" si="4"/>
        <v>2</v>
      </c>
      <c r="C77" t="str">
        <f t="shared" si="3"/>
        <v>3</v>
      </c>
      <c r="D77" t="str">
        <f>"1"</f>
        <v>1</v>
      </c>
      <c r="E77" t="str">
        <f>"2-3-1"</f>
        <v>2-3-1</v>
      </c>
      <c r="F77" t="s">
        <v>72</v>
      </c>
      <c r="G77" t="s">
        <v>73</v>
      </c>
      <c r="H77" t="s">
        <v>71</v>
      </c>
      <c r="S77">
        <v>1</v>
      </c>
      <c r="T77">
        <v>0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1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</row>
    <row r="78" spans="1:42" x14ac:dyDescent="0.25">
      <c r="A78" t="str">
        <f>"74"</f>
        <v>74</v>
      </c>
      <c r="B78" t="str">
        <f t="shared" si="4"/>
        <v>2</v>
      </c>
      <c r="C78" t="str">
        <f t="shared" si="3"/>
        <v>3</v>
      </c>
      <c r="D78" t="str">
        <f>"8"</f>
        <v>8</v>
      </c>
      <c r="E78" t="str">
        <f>"2-3-8"</f>
        <v>2-3-8</v>
      </c>
      <c r="F78" t="s">
        <v>72</v>
      </c>
      <c r="G78" t="s">
        <v>73</v>
      </c>
      <c r="H78" t="s">
        <v>71</v>
      </c>
      <c r="S78">
        <v>1</v>
      </c>
      <c r="T78">
        <v>0</v>
      </c>
      <c r="U78">
        <v>0</v>
      </c>
      <c r="V78">
        <v>0</v>
      </c>
      <c r="W78">
        <v>1</v>
      </c>
      <c r="X78">
        <v>0</v>
      </c>
      <c r="Y78">
        <v>0</v>
      </c>
      <c r="Z78">
        <v>1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1</v>
      </c>
      <c r="AK78">
        <v>0</v>
      </c>
      <c r="AL78">
        <v>0</v>
      </c>
      <c r="AM78">
        <v>0</v>
      </c>
      <c r="AN78">
        <v>0</v>
      </c>
      <c r="AO78">
        <v>1</v>
      </c>
      <c r="AP78">
        <v>0</v>
      </c>
    </row>
    <row r="79" spans="1:42" x14ac:dyDescent="0.25">
      <c r="A79" t="str">
        <f>"75"</f>
        <v>75</v>
      </c>
      <c r="B79" t="str">
        <f t="shared" si="4"/>
        <v>2</v>
      </c>
      <c r="C79" t="str">
        <f t="shared" si="3"/>
        <v>3</v>
      </c>
      <c r="D79" t="str">
        <f>"2"</f>
        <v>2</v>
      </c>
      <c r="E79" t="str">
        <f>"2-3-2"</f>
        <v>2-3-2</v>
      </c>
      <c r="F79" t="s">
        <v>72</v>
      </c>
      <c r="G79" t="s">
        <v>73</v>
      </c>
      <c r="H79" t="s">
        <v>71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1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1</v>
      </c>
      <c r="AK79">
        <v>0</v>
      </c>
      <c r="AL79">
        <v>0</v>
      </c>
      <c r="AM79">
        <v>0</v>
      </c>
      <c r="AN79">
        <v>0</v>
      </c>
      <c r="AO79">
        <v>1</v>
      </c>
      <c r="AP79">
        <v>0</v>
      </c>
    </row>
    <row r="80" spans="1:42" x14ac:dyDescent="0.25">
      <c r="A80" t="str">
        <f>"76"</f>
        <v>76</v>
      </c>
      <c r="B80" t="str">
        <f t="shared" si="4"/>
        <v>2</v>
      </c>
      <c r="C80" t="str">
        <f t="shared" ref="C80:C104" si="5">"4"</f>
        <v>4</v>
      </c>
      <c r="D80" t="str">
        <f>"22"</f>
        <v>22</v>
      </c>
      <c r="E80" t="str">
        <f>"2-4-22"</f>
        <v>2-4-22</v>
      </c>
      <c r="F80" t="s">
        <v>72</v>
      </c>
      <c r="G80" t="s">
        <v>73</v>
      </c>
      <c r="H80" t="s">
        <v>71</v>
      </c>
      <c r="S80">
        <v>1</v>
      </c>
      <c r="T80">
        <v>0</v>
      </c>
      <c r="U80">
        <v>0</v>
      </c>
      <c r="V80">
        <v>0</v>
      </c>
      <c r="W80">
        <v>0</v>
      </c>
      <c r="X80">
        <v>1</v>
      </c>
      <c r="Y80">
        <v>1</v>
      </c>
      <c r="Z80">
        <v>0</v>
      </c>
      <c r="AA80">
        <v>0</v>
      </c>
      <c r="AB80">
        <v>1</v>
      </c>
      <c r="AC80">
        <v>0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0</v>
      </c>
      <c r="AL80">
        <v>1</v>
      </c>
      <c r="AM80">
        <v>1</v>
      </c>
      <c r="AN80">
        <v>1</v>
      </c>
      <c r="AO80">
        <v>1</v>
      </c>
      <c r="AP80">
        <v>1</v>
      </c>
    </row>
    <row r="81" spans="1:42" x14ac:dyDescent="0.25">
      <c r="A81" t="str">
        <f>"77"</f>
        <v>77</v>
      </c>
      <c r="B81" t="str">
        <f t="shared" si="4"/>
        <v>2</v>
      </c>
      <c r="C81" t="str">
        <f t="shared" si="5"/>
        <v>4</v>
      </c>
      <c r="D81" t="str">
        <f>"21"</f>
        <v>21</v>
      </c>
      <c r="E81" t="str">
        <f>"2-4-21"</f>
        <v>2-4-21</v>
      </c>
      <c r="F81" t="s">
        <v>72</v>
      </c>
      <c r="G81" t="s">
        <v>73</v>
      </c>
      <c r="H81" t="s">
        <v>71</v>
      </c>
      <c r="S81">
        <v>1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1</v>
      </c>
      <c r="AA81">
        <v>1</v>
      </c>
      <c r="AB81">
        <v>0</v>
      </c>
      <c r="AC81">
        <v>0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0</v>
      </c>
      <c r="AL81">
        <v>0</v>
      </c>
      <c r="AM81">
        <v>1</v>
      </c>
      <c r="AN81">
        <v>1</v>
      </c>
      <c r="AO81">
        <v>1</v>
      </c>
      <c r="AP81">
        <v>1</v>
      </c>
    </row>
    <row r="82" spans="1:42" x14ac:dyDescent="0.25">
      <c r="A82" t="str">
        <f>"78"</f>
        <v>78</v>
      </c>
      <c r="B82" t="str">
        <f t="shared" si="4"/>
        <v>2</v>
      </c>
      <c r="C82" t="str">
        <f t="shared" si="5"/>
        <v>4</v>
      </c>
      <c r="D82" t="str">
        <f>"14"</f>
        <v>14</v>
      </c>
      <c r="E82" t="str">
        <f>"2-4-14"</f>
        <v>2-4-14</v>
      </c>
      <c r="F82" t="s">
        <v>72</v>
      </c>
      <c r="G82" t="s">
        <v>73</v>
      </c>
      <c r="H82" t="s">
        <v>71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0</v>
      </c>
      <c r="AB82">
        <v>0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0</v>
      </c>
      <c r="AL82">
        <v>1</v>
      </c>
      <c r="AM82">
        <v>1</v>
      </c>
      <c r="AN82">
        <v>1</v>
      </c>
      <c r="AO82">
        <v>1</v>
      </c>
      <c r="AP82">
        <v>1</v>
      </c>
    </row>
    <row r="83" spans="1:42" x14ac:dyDescent="0.25">
      <c r="A83" t="str">
        <f>"79"</f>
        <v>79</v>
      </c>
      <c r="B83" t="str">
        <f t="shared" si="4"/>
        <v>2</v>
      </c>
      <c r="C83" t="str">
        <f t="shared" si="5"/>
        <v>4</v>
      </c>
      <c r="D83" t="str">
        <f>"13"</f>
        <v>13</v>
      </c>
      <c r="E83" t="str">
        <f>"2-4-13"</f>
        <v>2-4-13</v>
      </c>
      <c r="F83" t="s">
        <v>72</v>
      </c>
      <c r="G83" t="s">
        <v>73</v>
      </c>
      <c r="H83" t="s">
        <v>71</v>
      </c>
      <c r="S83">
        <v>1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1</v>
      </c>
      <c r="AK83">
        <v>0</v>
      </c>
      <c r="AL83">
        <v>0</v>
      </c>
      <c r="AM83">
        <v>1</v>
      </c>
      <c r="AN83">
        <v>1</v>
      </c>
      <c r="AO83">
        <v>1</v>
      </c>
      <c r="AP83">
        <v>1</v>
      </c>
    </row>
    <row r="84" spans="1:42" x14ac:dyDescent="0.25">
      <c r="A84" t="str">
        <f>"80"</f>
        <v>80</v>
      </c>
      <c r="B84" t="str">
        <f t="shared" si="4"/>
        <v>2</v>
      </c>
      <c r="C84" t="str">
        <f t="shared" si="5"/>
        <v>4</v>
      </c>
      <c r="D84" t="str">
        <f>"9"</f>
        <v>9</v>
      </c>
      <c r="E84" t="str">
        <f>"2-4-9"</f>
        <v>2-4-9</v>
      </c>
      <c r="F84" t="s">
        <v>72</v>
      </c>
      <c r="G84" t="s">
        <v>73</v>
      </c>
      <c r="H84" t="s">
        <v>71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0</v>
      </c>
      <c r="AB84">
        <v>0</v>
      </c>
      <c r="AC84">
        <v>1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</row>
    <row r="85" spans="1:42" x14ac:dyDescent="0.25">
      <c r="A85" t="str">
        <f>"81"</f>
        <v>81</v>
      </c>
      <c r="B85" t="str">
        <f t="shared" si="4"/>
        <v>2</v>
      </c>
      <c r="C85" t="str">
        <f t="shared" si="5"/>
        <v>4</v>
      </c>
      <c r="D85" t="str">
        <f>"5"</f>
        <v>5</v>
      </c>
      <c r="E85" t="str">
        <f>"2-4-5"</f>
        <v>2-4-5</v>
      </c>
      <c r="F85" t="s">
        <v>72</v>
      </c>
      <c r="G85" t="s">
        <v>73</v>
      </c>
      <c r="H85" t="s">
        <v>71</v>
      </c>
      <c r="S85">
        <v>1</v>
      </c>
      <c r="T85">
        <v>0</v>
      </c>
      <c r="U85">
        <v>0</v>
      </c>
      <c r="V85">
        <v>0</v>
      </c>
      <c r="W85">
        <v>0</v>
      </c>
      <c r="X85">
        <v>1</v>
      </c>
      <c r="Y85">
        <v>1</v>
      </c>
      <c r="Z85">
        <v>0</v>
      </c>
      <c r="AA85">
        <v>0</v>
      </c>
      <c r="AB85">
        <v>1</v>
      </c>
      <c r="AC85">
        <v>0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0</v>
      </c>
      <c r="AL85">
        <v>1</v>
      </c>
      <c r="AM85">
        <v>1</v>
      </c>
      <c r="AN85">
        <v>1</v>
      </c>
      <c r="AO85">
        <v>1</v>
      </c>
      <c r="AP85">
        <v>1</v>
      </c>
    </row>
    <row r="86" spans="1:42" x14ac:dyDescent="0.25">
      <c r="A86" t="str">
        <f>"82"</f>
        <v>82</v>
      </c>
      <c r="B86" t="str">
        <f t="shared" si="4"/>
        <v>2</v>
      </c>
      <c r="C86" t="str">
        <f t="shared" si="5"/>
        <v>4</v>
      </c>
      <c r="D86" t="str">
        <f>"2"</f>
        <v>2</v>
      </c>
      <c r="E86" t="str">
        <f>"2-4-2"</f>
        <v>2-4-2</v>
      </c>
      <c r="F86" t="s">
        <v>72</v>
      </c>
      <c r="G86" t="s">
        <v>73</v>
      </c>
      <c r="H86" t="s">
        <v>71</v>
      </c>
      <c r="S86">
        <v>1</v>
      </c>
      <c r="T86">
        <v>0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1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1</v>
      </c>
      <c r="AK86">
        <v>0</v>
      </c>
      <c r="AL86">
        <v>0</v>
      </c>
      <c r="AM86">
        <v>1</v>
      </c>
      <c r="AN86">
        <v>1</v>
      </c>
      <c r="AO86">
        <v>1</v>
      </c>
      <c r="AP86">
        <v>1</v>
      </c>
    </row>
    <row r="87" spans="1:42" x14ac:dyDescent="0.25">
      <c r="A87" t="str">
        <f>"83"</f>
        <v>83</v>
      </c>
      <c r="B87" t="str">
        <f t="shared" si="4"/>
        <v>2</v>
      </c>
      <c r="C87" t="str">
        <f t="shared" si="5"/>
        <v>4</v>
      </c>
      <c r="D87" t="str">
        <f>"24"</f>
        <v>24</v>
      </c>
      <c r="E87" t="str">
        <f>"2-4-24"</f>
        <v>2-4-24</v>
      </c>
      <c r="F87" t="s">
        <v>72</v>
      </c>
      <c r="G87" t="s">
        <v>73</v>
      </c>
      <c r="H87" t="s">
        <v>71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0</v>
      </c>
      <c r="AB87">
        <v>0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0</v>
      </c>
      <c r="AL87">
        <v>1</v>
      </c>
      <c r="AM87">
        <v>1</v>
      </c>
      <c r="AN87">
        <v>1</v>
      </c>
      <c r="AO87">
        <v>1</v>
      </c>
      <c r="AP87">
        <v>1</v>
      </c>
    </row>
    <row r="88" spans="1:42" x14ac:dyDescent="0.25">
      <c r="A88" t="str">
        <f>"84"</f>
        <v>84</v>
      </c>
      <c r="B88" t="str">
        <f t="shared" si="4"/>
        <v>2</v>
      </c>
      <c r="C88" t="str">
        <f t="shared" si="5"/>
        <v>4</v>
      </c>
      <c r="D88" t="str">
        <f>"23"</f>
        <v>23</v>
      </c>
      <c r="E88" t="str">
        <f>"2-4-23"</f>
        <v>2-4-23</v>
      </c>
      <c r="F88" t="s">
        <v>72</v>
      </c>
      <c r="G88" t="s">
        <v>73</v>
      </c>
      <c r="H88" t="s">
        <v>70</v>
      </c>
      <c r="I88">
        <v>1</v>
      </c>
      <c r="J88">
        <v>0</v>
      </c>
      <c r="K88">
        <v>1</v>
      </c>
      <c r="L88">
        <v>1</v>
      </c>
      <c r="M88">
        <v>1</v>
      </c>
      <c r="N88">
        <v>1</v>
      </c>
      <c r="O88">
        <v>0</v>
      </c>
      <c r="P88">
        <v>0</v>
      </c>
      <c r="Q88">
        <v>0</v>
      </c>
      <c r="R88">
        <v>0</v>
      </c>
    </row>
    <row r="89" spans="1:42" x14ac:dyDescent="0.25">
      <c r="A89" t="str">
        <f>"85"</f>
        <v>85</v>
      </c>
      <c r="B89" t="str">
        <f t="shared" si="4"/>
        <v>2</v>
      </c>
      <c r="C89" t="str">
        <f t="shared" si="5"/>
        <v>4</v>
      </c>
      <c r="D89" t="str">
        <f>"16"</f>
        <v>16</v>
      </c>
      <c r="E89" t="str">
        <f>"2-4-16"</f>
        <v>2-4-16</v>
      </c>
      <c r="F89" t="s">
        <v>72</v>
      </c>
      <c r="G89" t="s">
        <v>73</v>
      </c>
      <c r="H89" t="s">
        <v>71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0</v>
      </c>
      <c r="AB89">
        <v>1</v>
      </c>
      <c r="AC89">
        <v>0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0</v>
      </c>
      <c r="AL89">
        <v>1</v>
      </c>
      <c r="AM89">
        <v>1</v>
      </c>
      <c r="AN89">
        <v>1</v>
      </c>
      <c r="AO89">
        <v>1</v>
      </c>
      <c r="AP89">
        <v>1</v>
      </c>
    </row>
    <row r="90" spans="1:42" x14ac:dyDescent="0.25">
      <c r="A90" t="str">
        <f>"86"</f>
        <v>86</v>
      </c>
      <c r="B90" t="str">
        <f t="shared" si="4"/>
        <v>2</v>
      </c>
      <c r="C90" t="str">
        <f t="shared" si="5"/>
        <v>4</v>
      </c>
      <c r="D90" t="str">
        <f>"15"</f>
        <v>15</v>
      </c>
      <c r="E90" t="str">
        <f>"2-4-15"</f>
        <v>2-4-15</v>
      </c>
      <c r="F90" t="s">
        <v>72</v>
      </c>
      <c r="G90" t="s">
        <v>73</v>
      </c>
      <c r="H90" t="s">
        <v>71</v>
      </c>
      <c r="S90">
        <v>1</v>
      </c>
      <c r="T90">
        <v>0</v>
      </c>
      <c r="U90">
        <v>0</v>
      </c>
      <c r="V90">
        <v>0</v>
      </c>
      <c r="W90">
        <v>0</v>
      </c>
      <c r="X90">
        <v>1</v>
      </c>
      <c r="Y90">
        <v>1</v>
      </c>
      <c r="Z90">
        <v>0</v>
      </c>
      <c r="AA90">
        <v>0</v>
      </c>
      <c r="AB90">
        <v>1</v>
      </c>
      <c r="AC90">
        <v>0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0</v>
      </c>
      <c r="AL90">
        <v>1</v>
      </c>
      <c r="AM90">
        <v>1</v>
      </c>
      <c r="AN90">
        <v>1</v>
      </c>
      <c r="AO90">
        <v>1</v>
      </c>
      <c r="AP90">
        <v>1</v>
      </c>
    </row>
    <row r="91" spans="1:42" x14ac:dyDescent="0.25">
      <c r="A91" t="str">
        <f>"87"</f>
        <v>87</v>
      </c>
      <c r="B91" t="str">
        <f t="shared" si="4"/>
        <v>2</v>
      </c>
      <c r="C91" t="str">
        <f t="shared" si="5"/>
        <v>4</v>
      </c>
      <c r="D91" t="str">
        <f>"10"</f>
        <v>10</v>
      </c>
      <c r="E91" t="str">
        <f>"2-4-10"</f>
        <v>2-4-10</v>
      </c>
      <c r="F91" t="s">
        <v>72</v>
      </c>
      <c r="G91" t="s">
        <v>73</v>
      </c>
      <c r="H91" t="s">
        <v>71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0</v>
      </c>
      <c r="AB91">
        <v>1</v>
      </c>
      <c r="AC91">
        <v>0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0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</row>
    <row r="92" spans="1:42" x14ac:dyDescent="0.25">
      <c r="A92" t="str">
        <f>"88"</f>
        <v>88</v>
      </c>
      <c r="B92" t="str">
        <f t="shared" si="4"/>
        <v>2</v>
      </c>
      <c r="C92" t="str">
        <f t="shared" si="5"/>
        <v>4</v>
      </c>
      <c r="D92" t="str">
        <f>"6"</f>
        <v>6</v>
      </c>
      <c r="E92" t="str">
        <f>"2-4-6"</f>
        <v>2-4-6</v>
      </c>
      <c r="F92" t="s">
        <v>72</v>
      </c>
      <c r="G92" t="s">
        <v>73</v>
      </c>
      <c r="H92" t="s">
        <v>71</v>
      </c>
      <c r="S92">
        <v>1</v>
      </c>
      <c r="T92">
        <v>0</v>
      </c>
      <c r="U92">
        <v>0</v>
      </c>
      <c r="V92">
        <v>0</v>
      </c>
      <c r="W92">
        <v>0</v>
      </c>
      <c r="X92">
        <v>1</v>
      </c>
      <c r="Y92">
        <v>1</v>
      </c>
      <c r="Z92">
        <v>0</v>
      </c>
      <c r="AA92">
        <v>0</v>
      </c>
      <c r="AB92">
        <v>1</v>
      </c>
      <c r="AC92">
        <v>0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0</v>
      </c>
      <c r="AL92">
        <v>1</v>
      </c>
      <c r="AM92">
        <v>1</v>
      </c>
      <c r="AN92">
        <v>1</v>
      </c>
      <c r="AO92">
        <v>1</v>
      </c>
      <c r="AP92">
        <v>1</v>
      </c>
    </row>
    <row r="93" spans="1:42" x14ac:dyDescent="0.25">
      <c r="A93" t="str">
        <f>"89"</f>
        <v>89</v>
      </c>
      <c r="B93" t="str">
        <f t="shared" si="4"/>
        <v>2</v>
      </c>
      <c r="C93" t="str">
        <f t="shared" si="5"/>
        <v>4</v>
      </c>
      <c r="D93" t="str">
        <f>"1"</f>
        <v>1</v>
      </c>
      <c r="E93" t="str">
        <f>"2-4-1"</f>
        <v>2-4-1</v>
      </c>
      <c r="F93" t="s">
        <v>72</v>
      </c>
      <c r="G93" t="s">
        <v>73</v>
      </c>
      <c r="H93" t="s">
        <v>71</v>
      </c>
      <c r="S93">
        <v>1</v>
      </c>
      <c r="T93">
        <v>0</v>
      </c>
      <c r="U93">
        <v>0</v>
      </c>
      <c r="V93">
        <v>0</v>
      </c>
      <c r="W93">
        <v>0</v>
      </c>
      <c r="X93">
        <v>1</v>
      </c>
      <c r="Y93">
        <v>1</v>
      </c>
      <c r="Z93">
        <v>0</v>
      </c>
      <c r="AA93">
        <v>0</v>
      </c>
      <c r="AB93">
        <v>1</v>
      </c>
      <c r="AC93">
        <v>0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0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</row>
    <row r="94" spans="1:42" x14ac:dyDescent="0.25">
      <c r="A94" t="str">
        <f>"90"</f>
        <v>90</v>
      </c>
      <c r="B94" t="str">
        <f t="shared" si="4"/>
        <v>2</v>
      </c>
      <c r="C94" t="str">
        <f t="shared" si="5"/>
        <v>4</v>
      </c>
      <c r="D94" t="str">
        <f>"18"</f>
        <v>18</v>
      </c>
      <c r="E94" t="str">
        <f>"2-4-18"</f>
        <v>2-4-18</v>
      </c>
      <c r="F94" t="s">
        <v>72</v>
      </c>
      <c r="G94" t="s">
        <v>73</v>
      </c>
      <c r="H94" t="s">
        <v>71</v>
      </c>
      <c r="S94">
        <v>1</v>
      </c>
      <c r="T94">
        <v>0</v>
      </c>
      <c r="U94">
        <v>0</v>
      </c>
      <c r="V94">
        <v>0</v>
      </c>
      <c r="W94">
        <v>0</v>
      </c>
      <c r="X94">
        <v>1</v>
      </c>
      <c r="Y94">
        <v>1</v>
      </c>
      <c r="Z94">
        <v>0</v>
      </c>
      <c r="AA94">
        <v>0</v>
      </c>
      <c r="AB94">
        <v>1</v>
      </c>
      <c r="AC94">
        <v>0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0</v>
      </c>
      <c r="AK94">
        <v>0</v>
      </c>
      <c r="AL94">
        <v>1</v>
      </c>
      <c r="AM94">
        <v>1</v>
      </c>
      <c r="AN94">
        <v>1</v>
      </c>
      <c r="AO94">
        <v>1</v>
      </c>
      <c r="AP94">
        <v>1</v>
      </c>
    </row>
    <row r="95" spans="1:42" x14ac:dyDescent="0.25">
      <c r="A95" t="str">
        <f>"91"</f>
        <v>91</v>
      </c>
      <c r="B95" t="str">
        <f t="shared" si="4"/>
        <v>2</v>
      </c>
      <c r="C95" t="str">
        <f t="shared" si="5"/>
        <v>4</v>
      </c>
      <c r="D95" t="str">
        <f>"17"</f>
        <v>17</v>
      </c>
      <c r="E95" t="str">
        <f>"2-4-17"</f>
        <v>2-4-17</v>
      </c>
      <c r="F95" t="s">
        <v>72</v>
      </c>
      <c r="G95" t="s">
        <v>73</v>
      </c>
      <c r="H95" t="s">
        <v>71</v>
      </c>
      <c r="S95">
        <v>0</v>
      </c>
      <c r="T95">
        <v>1</v>
      </c>
      <c r="U95">
        <v>0</v>
      </c>
      <c r="V95">
        <v>0</v>
      </c>
      <c r="W95">
        <v>1</v>
      </c>
      <c r="X95">
        <v>0</v>
      </c>
      <c r="Y95">
        <v>1</v>
      </c>
      <c r="Z95">
        <v>0</v>
      </c>
      <c r="AA95">
        <v>0</v>
      </c>
      <c r="AB95">
        <v>0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0</v>
      </c>
      <c r="AL95">
        <v>1</v>
      </c>
      <c r="AM95">
        <v>0</v>
      </c>
      <c r="AN95">
        <v>0</v>
      </c>
      <c r="AO95">
        <v>1</v>
      </c>
      <c r="AP95">
        <v>1</v>
      </c>
    </row>
    <row r="96" spans="1:42" x14ac:dyDescent="0.25">
      <c r="A96" t="str">
        <f>"92"</f>
        <v>92</v>
      </c>
      <c r="B96" t="str">
        <f t="shared" si="4"/>
        <v>2</v>
      </c>
      <c r="C96" t="str">
        <f t="shared" si="5"/>
        <v>4</v>
      </c>
      <c r="D96" t="str">
        <f>"11"</f>
        <v>11</v>
      </c>
      <c r="E96" t="str">
        <f>"2-4-11"</f>
        <v>2-4-11</v>
      </c>
      <c r="F96" t="s">
        <v>72</v>
      </c>
      <c r="G96" t="s">
        <v>73</v>
      </c>
      <c r="H96" t="s">
        <v>71</v>
      </c>
      <c r="S96">
        <v>1</v>
      </c>
      <c r="T96">
        <v>0</v>
      </c>
      <c r="U96">
        <v>0</v>
      </c>
      <c r="V96">
        <v>0</v>
      </c>
      <c r="W96">
        <v>0</v>
      </c>
      <c r="X96">
        <v>1</v>
      </c>
      <c r="Y96">
        <v>1</v>
      </c>
      <c r="Z96">
        <v>0</v>
      </c>
      <c r="AA96">
        <v>0</v>
      </c>
      <c r="AB96">
        <v>1</v>
      </c>
      <c r="AC96">
        <v>0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0</v>
      </c>
      <c r="AL96">
        <v>1</v>
      </c>
      <c r="AM96">
        <v>1</v>
      </c>
      <c r="AN96">
        <v>1</v>
      </c>
      <c r="AO96">
        <v>1</v>
      </c>
      <c r="AP96">
        <v>1</v>
      </c>
    </row>
    <row r="97" spans="1:42" x14ac:dyDescent="0.25">
      <c r="A97" t="str">
        <f>"93"</f>
        <v>93</v>
      </c>
      <c r="B97" t="str">
        <f t="shared" si="4"/>
        <v>2</v>
      </c>
      <c r="C97" t="str">
        <f t="shared" si="5"/>
        <v>4</v>
      </c>
      <c r="D97" t="str">
        <f>"7"</f>
        <v>7</v>
      </c>
      <c r="E97" t="str">
        <f>"2-4-7"</f>
        <v>2-4-7</v>
      </c>
      <c r="F97" t="s">
        <v>72</v>
      </c>
      <c r="G97" t="s">
        <v>73</v>
      </c>
      <c r="H97" t="s">
        <v>71</v>
      </c>
      <c r="S97">
        <v>1</v>
      </c>
      <c r="T97">
        <v>0</v>
      </c>
      <c r="U97">
        <v>0</v>
      </c>
      <c r="V97">
        <v>0</v>
      </c>
      <c r="W97">
        <v>0</v>
      </c>
      <c r="X97">
        <v>1</v>
      </c>
      <c r="Y97">
        <v>1</v>
      </c>
      <c r="Z97">
        <v>0</v>
      </c>
      <c r="AA97">
        <v>0</v>
      </c>
      <c r="AB97">
        <v>1</v>
      </c>
      <c r="AC97">
        <v>0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0</v>
      </c>
      <c r="AL97">
        <v>1</v>
      </c>
      <c r="AM97">
        <v>1</v>
      </c>
      <c r="AN97">
        <v>1</v>
      </c>
      <c r="AO97">
        <v>1</v>
      </c>
      <c r="AP97">
        <v>1</v>
      </c>
    </row>
    <row r="98" spans="1:42" x14ac:dyDescent="0.25">
      <c r="A98" t="str">
        <f>"94"</f>
        <v>94</v>
      </c>
      <c r="B98" t="str">
        <f t="shared" si="4"/>
        <v>2</v>
      </c>
      <c r="C98" t="str">
        <f t="shared" si="5"/>
        <v>4</v>
      </c>
      <c r="D98" t="str">
        <f>"25"</f>
        <v>25</v>
      </c>
      <c r="E98" t="str">
        <f>"2-4-25"</f>
        <v>2-4-25</v>
      </c>
      <c r="F98" t="s">
        <v>72</v>
      </c>
      <c r="G98" t="s">
        <v>73</v>
      </c>
      <c r="H98" t="s">
        <v>71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0</v>
      </c>
      <c r="AB98">
        <v>1</v>
      </c>
      <c r="AC98">
        <v>0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0</v>
      </c>
      <c r="AL98">
        <v>1</v>
      </c>
      <c r="AM98">
        <v>1</v>
      </c>
      <c r="AN98">
        <v>1</v>
      </c>
      <c r="AO98">
        <v>1</v>
      </c>
      <c r="AP98">
        <v>1</v>
      </c>
    </row>
    <row r="99" spans="1:42" x14ac:dyDescent="0.25">
      <c r="A99" t="str">
        <f>"95"</f>
        <v>95</v>
      </c>
      <c r="B99" t="str">
        <f t="shared" si="4"/>
        <v>2</v>
      </c>
      <c r="C99" t="str">
        <f t="shared" si="5"/>
        <v>4</v>
      </c>
      <c r="D99" t="str">
        <f>"20"</f>
        <v>20</v>
      </c>
      <c r="E99" t="str">
        <f>"2-4-20"</f>
        <v>2-4-20</v>
      </c>
      <c r="F99" t="s">
        <v>72</v>
      </c>
      <c r="G99" t="s">
        <v>73</v>
      </c>
      <c r="H99" t="s">
        <v>70</v>
      </c>
      <c r="I99">
        <v>1</v>
      </c>
      <c r="J99">
        <v>0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</row>
    <row r="100" spans="1:42" x14ac:dyDescent="0.25">
      <c r="A100" t="str">
        <f>"96"</f>
        <v>96</v>
      </c>
      <c r="B100" t="str">
        <f t="shared" si="4"/>
        <v>2</v>
      </c>
      <c r="C100" t="str">
        <f t="shared" si="5"/>
        <v>4</v>
      </c>
      <c r="D100" t="str">
        <f>"19"</f>
        <v>19</v>
      </c>
      <c r="E100" t="str">
        <f>"2-4-19"</f>
        <v>2-4-19</v>
      </c>
      <c r="F100" t="s">
        <v>72</v>
      </c>
      <c r="G100" t="s">
        <v>73</v>
      </c>
      <c r="H100" t="s">
        <v>71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0</v>
      </c>
      <c r="AB100">
        <v>0</v>
      </c>
      <c r="AC100">
        <v>1</v>
      </c>
      <c r="AD100">
        <v>0</v>
      </c>
      <c r="AE100">
        <v>0</v>
      </c>
      <c r="AF100">
        <v>1</v>
      </c>
      <c r="AG100">
        <v>1</v>
      </c>
      <c r="AH100">
        <v>1</v>
      </c>
      <c r="AI100">
        <v>1</v>
      </c>
      <c r="AJ100">
        <v>0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</row>
    <row r="101" spans="1:42" x14ac:dyDescent="0.25">
      <c r="A101" t="str">
        <f>"97"</f>
        <v>97</v>
      </c>
      <c r="B101" t="str">
        <f t="shared" si="4"/>
        <v>2</v>
      </c>
      <c r="C101" t="str">
        <f t="shared" si="5"/>
        <v>4</v>
      </c>
      <c r="D101" t="str">
        <f>"12"</f>
        <v>12</v>
      </c>
      <c r="E101" t="str">
        <f>"2-4-12"</f>
        <v>2-4-12</v>
      </c>
      <c r="F101" t="s">
        <v>72</v>
      </c>
      <c r="G101" t="s">
        <v>73</v>
      </c>
      <c r="H101" t="s">
        <v>71</v>
      </c>
      <c r="S101">
        <v>0</v>
      </c>
      <c r="T101">
        <v>1</v>
      </c>
      <c r="U101">
        <v>0</v>
      </c>
      <c r="V101">
        <v>0</v>
      </c>
      <c r="W101">
        <v>1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0</v>
      </c>
      <c r="AK101">
        <v>1</v>
      </c>
      <c r="AL101">
        <v>1</v>
      </c>
      <c r="AM101">
        <v>0</v>
      </c>
      <c r="AN101">
        <v>0</v>
      </c>
      <c r="AO101">
        <v>1</v>
      </c>
      <c r="AP101">
        <v>1</v>
      </c>
    </row>
    <row r="102" spans="1:42" x14ac:dyDescent="0.25">
      <c r="A102" t="str">
        <f>"98"</f>
        <v>98</v>
      </c>
      <c r="B102" t="str">
        <f t="shared" si="4"/>
        <v>2</v>
      </c>
      <c r="C102" t="str">
        <f t="shared" si="5"/>
        <v>4</v>
      </c>
      <c r="D102" t="str">
        <f>"8"</f>
        <v>8</v>
      </c>
      <c r="E102" t="str">
        <f>"2-4-8"</f>
        <v>2-4-8</v>
      </c>
      <c r="F102" t="s">
        <v>72</v>
      </c>
      <c r="G102" t="s">
        <v>73</v>
      </c>
      <c r="H102" t="s">
        <v>71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1</v>
      </c>
      <c r="Z102">
        <v>0</v>
      </c>
      <c r="AA102">
        <v>1</v>
      </c>
      <c r="AB102">
        <v>0</v>
      </c>
      <c r="AC102">
        <v>0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0</v>
      </c>
      <c r="AL102">
        <v>1</v>
      </c>
      <c r="AM102">
        <v>1</v>
      </c>
      <c r="AN102">
        <v>1</v>
      </c>
      <c r="AO102">
        <v>1</v>
      </c>
      <c r="AP102">
        <v>1</v>
      </c>
    </row>
    <row r="103" spans="1:42" x14ac:dyDescent="0.25">
      <c r="A103" t="str">
        <f>"99"</f>
        <v>99</v>
      </c>
      <c r="B103" t="str">
        <f t="shared" si="4"/>
        <v>2</v>
      </c>
      <c r="C103" t="str">
        <f t="shared" si="5"/>
        <v>4</v>
      </c>
      <c r="D103" t="str">
        <f>"4"</f>
        <v>4</v>
      </c>
      <c r="E103" t="str">
        <f>"2-4-4"</f>
        <v>2-4-4</v>
      </c>
      <c r="F103" t="s">
        <v>72</v>
      </c>
      <c r="G103" t="s">
        <v>73</v>
      </c>
      <c r="H103" t="s">
        <v>71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0</v>
      </c>
      <c r="AB103">
        <v>0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0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</row>
    <row r="104" spans="1:42" x14ac:dyDescent="0.25">
      <c r="A104" t="str">
        <f>"100"</f>
        <v>100</v>
      </c>
      <c r="B104" t="str">
        <f t="shared" si="4"/>
        <v>2</v>
      </c>
      <c r="C104" t="str">
        <f t="shared" si="5"/>
        <v>4</v>
      </c>
      <c r="D104" t="str">
        <f>"3"</f>
        <v>3</v>
      </c>
      <c r="E104" t="str">
        <f>"2-4-3"</f>
        <v>2-4-3</v>
      </c>
      <c r="F104" t="s">
        <v>72</v>
      </c>
      <c r="G104" t="s">
        <v>73</v>
      </c>
      <c r="H104" t="s">
        <v>71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1</v>
      </c>
      <c r="AK104">
        <v>0</v>
      </c>
      <c r="AL104">
        <v>1</v>
      </c>
      <c r="AM104">
        <v>1</v>
      </c>
      <c r="AN104">
        <v>0</v>
      </c>
      <c r="AO104">
        <v>1</v>
      </c>
      <c r="AP104">
        <v>0</v>
      </c>
    </row>
    <row r="105" spans="1:42" x14ac:dyDescent="0.25">
      <c r="A105" t="str">
        <f>"101"</f>
        <v>101</v>
      </c>
      <c r="B105" t="str">
        <f t="shared" si="4"/>
        <v>2</v>
      </c>
      <c r="C105" t="str">
        <f t="shared" ref="C105:C129" si="6">"5"</f>
        <v>5</v>
      </c>
      <c r="D105" t="str">
        <f>"22"</f>
        <v>22</v>
      </c>
      <c r="E105" t="str">
        <f>"2-5-22"</f>
        <v>2-5-22</v>
      </c>
      <c r="F105" t="s">
        <v>72</v>
      </c>
      <c r="G105" t="s">
        <v>73</v>
      </c>
      <c r="H105" t="s">
        <v>71</v>
      </c>
      <c r="S105">
        <v>1</v>
      </c>
      <c r="T105">
        <v>0</v>
      </c>
      <c r="U105">
        <v>0</v>
      </c>
      <c r="V105">
        <v>0</v>
      </c>
      <c r="W105">
        <v>1</v>
      </c>
      <c r="X105">
        <v>0</v>
      </c>
      <c r="Y105">
        <v>0</v>
      </c>
      <c r="Z105">
        <v>1</v>
      </c>
      <c r="AA105">
        <v>1</v>
      </c>
      <c r="AB105">
        <v>0</v>
      </c>
      <c r="AC105">
        <v>0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0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</row>
    <row r="106" spans="1:42" x14ac:dyDescent="0.25">
      <c r="A106" t="str">
        <f>"102"</f>
        <v>102</v>
      </c>
      <c r="B106" t="str">
        <f t="shared" si="4"/>
        <v>2</v>
      </c>
      <c r="C106" t="str">
        <f t="shared" si="6"/>
        <v>5</v>
      </c>
      <c r="D106" t="str">
        <f>"21"</f>
        <v>21</v>
      </c>
      <c r="E106" t="str">
        <f>"2-5-21"</f>
        <v>2-5-21</v>
      </c>
      <c r="F106" t="s">
        <v>72</v>
      </c>
      <c r="G106" t="s">
        <v>73</v>
      </c>
      <c r="H106" t="s">
        <v>70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</row>
    <row r="107" spans="1:42" x14ac:dyDescent="0.25">
      <c r="A107" t="str">
        <f>"103"</f>
        <v>103</v>
      </c>
      <c r="B107" t="str">
        <f t="shared" si="4"/>
        <v>2</v>
      </c>
      <c r="C107" t="str">
        <f t="shared" si="6"/>
        <v>5</v>
      </c>
      <c r="D107" t="str">
        <f>"14"</f>
        <v>14</v>
      </c>
      <c r="E107" t="str">
        <f>"2-5-14"</f>
        <v>2-5-14</v>
      </c>
      <c r="F107" t="s">
        <v>72</v>
      </c>
      <c r="G107" t="s">
        <v>73</v>
      </c>
      <c r="H107" t="s">
        <v>71</v>
      </c>
      <c r="S107">
        <v>1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0</v>
      </c>
      <c r="Z107">
        <v>1</v>
      </c>
      <c r="AA107">
        <v>1</v>
      </c>
      <c r="AB107">
        <v>0</v>
      </c>
      <c r="AC107">
        <v>0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0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</row>
    <row r="108" spans="1:42" x14ac:dyDescent="0.25">
      <c r="A108" t="str">
        <f>"104"</f>
        <v>104</v>
      </c>
      <c r="B108" t="str">
        <f t="shared" si="4"/>
        <v>2</v>
      </c>
      <c r="C108" t="str">
        <f t="shared" si="6"/>
        <v>5</v>
      </c>
      <c r="D108" t="str">
        <f>"13"</f>
        <v>13</v>
      </c>
      <c r="E108" t="str">
        <f>"2-5-13"</f>
        <v>2-5-13</v>
      </c>
      <c r="F108" t="s">
        <v>72</v>
      </c>
      <c r="G108" t="s">
        <v>73</v>
      </c>
      <c r="H108" t="s">
        <v>71</v>
      </c>
      <c r="S108">
        <v>1</v>
      </c>
      <c r="T108">
        <v>0</v>
      </c>
      <c r="U108">
        <v>0</v>
      </c>
      <c r="V108">
        <v>0</v>
      </c>
      <c r="W108">
        <v>1</v>
      </c>
      <c r="X108">
        <v>0</v>
      </c>
      <c r="Y108">
        <v>1</v>
      </c>
      <c r="Z108">
        <v>0</v>
      </c>
      <c r="AA108">
        <v>0</v>
      </c>
      <c r="AB108">
        <v>1</v>
      </c>
      <c r="AC108">
        <v>0</v>
      </c>
      <c r="AD108">
        <v>1</v>
      </c>
      <c r="AE108">
        <v>0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0</v>
      </c>
      <c r="AL108">
        <v>1</v>
      </c>
      <c r="AM108">
        <v>1</v>
      </c>
      <c r="AN108">
        <v>1</v>
      </c>
      <c r="AO108">
        <v>1</v>
      </c>
      <c r="AP108">
        <v>1</v>
      </c>
    </row>
    <row r="109" spans="1:42" x14ac:dyDescent="0.25">
      <c r="A109" t="str">
        <f>"105"</f>
        <v>105</v>
      </c>
      <c r="B109" t="str">
        <f t="shared" si="4"/>
        <v>2</v>
      </c>
      <c r="C109" t="str">
        <f t="shared" si="6"/>
        <v>5</v>
      </c>
      <c r="D109" t="str">
        <f>"9"</f>
        <v>9</v>
      </c>
      <c r="E109" t="str">
        <f>"2-5-9"</f>
        <v>2-5-9</v>
      </c>
      <c r="F109" t="s">
        <v>72</v>
      </c>
      <c r="G109" t="s">
        <v>73</v>
      </c>
      <c r="H109" t="s">
        <v>71</v>
      </c>
      <c r="S109">
        <v>1</v>
      </c>
      <c r="T109">
        <v>0</v>
      </c>
      <c r="U109">
        <v>0</v>
      </c>
      <c r="V109">
        <v>0</v>
      </c>
      <c r="W109">
        <v>1</v>
      </c>
      <c r="X109">
        <v>0</v>
      </c>
      <c r="Y109">
        <v>0</v>
      </c>
      <c r="Z109">
        <v>1</v>
      </c>
      <c r="AA109">
        <v>1</v>
      </c>
      <c r="AB109">
        <v>0</v>
      </c>
      <c r="AC109">
        <v>0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0</v>
      </c>
      <c r="AL109">
        <v>1</v>
      </c>
      <c r="AM109">
        <v>1</v>
      </c>
      <c r="AN109">
        <v>1</v>
      </c>
      <c r="AO109">
        <v>1</v>
      </c>
      <c r="AP109">
        <v>1</v>
      </c>
    </row>
    <row r="110" spans="1:42" x14ac:dyDescent="0.25">
      <c r="A110" t="str">
        <f>"106"</f>
        <v>106</v>
      </c>
      <c r="B110" t="str">
        <f t="shared" si="4"/>
        <v>2</v>
      </c>
      <c r="C110" t="str">
        <f t="shared" si="6"/>
        <v>5</v>
      </c>
      <c r="D110" t="str">
        <f>"5"</f>
        <v>5</v>
      </c>
      <c r="E110" t="str">
        <f>"2-5-5"</f>
        <v>2-5-5</v>
      </c>
      <c r="F110" t="s">
        <v>72</v>
      </c>
      <c r="G110" t="s">
        <v>73</v>
      </c>
      <c r="H110" t="s">
        <v>71</v>
      </c>
      <c r="S110">
        <v>1</v>
      </c>
      <c r="T110">
        <v>0</v>
      </c>
      <c r="U110">
        <v>0</v>
      </c>
      <c r="V110">
        <v>0</v>
      </c>
      <c r="W110">
        <v>1</v>
      </c>
      <c r="X110">
        <v>0</v>
      </c>
      <c r="Y110">
        <v>1</v>
      </c>
      <c r="Z110">
        <v>0</v>
      </c>
      <c r="AA110">
        <v>0</v>
      </c>
      <c r="AB110">
        <v>1</v>
      </c>
      <c r="AC110">
        <v>0</v>
      </c>
      <c r="AD110">
        <v>1</v>
      </c>
      <c r="AE110">
        <v>0</v>
      </c>
      <c r="AF110">
        <v>1</v>
      </c>
      <c r="AG110">
        <v>0</v>
      </c>
      <c r="AH110">
        <v>1</v>
      </c>
      <c r="AI110">
        <v>1</v>
      </c>
      <c r="AJ110">
        <v>1</v>
      </c>
      <c r="AK110">
        <v>0</v>
      </c>
      <c r="AL110">
        <v>1</v>
      </c>
      <c r="AM110">
        <v>1</v>
      </c>
      <c r="AN110">
        <v>1</v>
      </c>
      <c r="AO110">
        <v>1</v>
      </c>
      <c r="AP110">
        <v>1</v>
      </c>
    </row>
    <row r="111" spans="1:42" x14ac:dyDescent="0.25">
      <c r="A111" t="str">
        <f>"107"</f>
        <v>107</v>
      </c>
      <c r="B111" t="str">
        <f t="shared" si="4"/>
        <v>2</v>
      </c>
      <c r="C111" t="str">
        <f t="shared" si="6"/>
        <v>5</v>
      </c>
      <c r="D111" t="str">
        <f>"2"</f>
        <v>2</v>
      </c>
      <c r="E111" t="str">
        <f>"2-5-2"</f>
        <v>2-5-2</v>
      </c>
      <c r="F111" t="s">
        <v>72</v>
      </c>
      <c r="G111" t="s">
        <v>73</v>
      </c>
      <c r="H111" t="s">
        <v>71</v>
      </c>
      <c r="S111">
        <v>1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1</v>
      </c>
      <c r="Z111">
        <v>0</v>
      </c>
      <c r="AA111">
        <v>1</v>
      </c>
      <c r="AB111">
        <v>0</v>
      </c>
      <c r="AC111">
        <v>0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0</v>
      </c>
      <c r="AL111">
        <v>1</v>
      </c>
      <c r="AM111">
        <v>1</v>
      </c>
      <c r="AN111">
        <v>1</v>
      </c>
      <c r="AO111">
        <v>1</v>
      </c>
      <c r="AP111">
        <v>1</v>
      </c>
    </row>
    <row r="112" spans="1:42" x14ac:dyDescent="0.25">
      <c r="A112" t="str">
        <f>"108"</f>
        <v>108</v>
      </c>
      <c r="B112" t="str">
        <f t="shared" si="4"/>
        <v>2</v>
      </c>
      <c r="C112" t="str">
        <f t="shared" si="6"/>
        <v>5</v>
      </c>
      <c r="D112" t="str">
        <f>"18"</f>
        <v>18</v>
      </c>
      <c r="E112" t="str">
        <f>"2-5-18"</f>
        <v>2-5-18</v>
      </c>
      <c r="F112" t="s">
        <v>72</v>
      </c>
      <c r="G112" t="s">
        <v>73</v>
      </c>
      <c r="H112" t="s">
        <v>70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</row>
    <row r="113" spans="1:42" x14ac:dyDescent="0.25">
      <c r="A113" t="str">
        <f>"109"</f>
        <v>109</v>
      </c>
      <c r="B113" t="str">
        <f t="shared" si="4"/>
        <v>2</v>
      </c>
      <c r="C113" t="str">
        <f t="shared" si="6"/>
        <v>5</v>
      </c>
      <c r="D113" t="str">
        <f>"17"</f>
        <v>17</v>
      </c>
      <c r="E113" t="str">
        <f>"2-5-17"</f>
        <v>2-5-17</v>
      </c>
      <c r="F113" t="s">
        <v>72</v>
      </c>
      <c r="G113" t="s">
        <v>73</v>
      </c>
      <c r="H113" t="s">
        <v>71</v>
      </c>
      <c r="S113">
        <v>0</v>
      </c>
      <c r="T113">
        <v>1</v>
      </c>
      <c r="U113">
        <v>0</v>
      </c>
      <c r="V113">
        <v>0</v>
      </c>
      <c r="W113">
        <v>1</v>
      </c>
      <c r="X113">
        <v>0</v>
      </c>
      <c r="Y113">
        <v>0</v>
      </c>
      <c r="Z113">
        <v>1</v>
      </c>
      <c r="AA113">
        <v>0</v>
      </c>
      <c r="AB113">
        <v>1</v>
      </c>
      <c r="AC113">
        <v>0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0</v>
      </c>
      <c r="AL113">
        <v>1</v>
      </c>
      <c r="AM113">
        <v>1</v>
      </c>
      <c r="AN113">
        <v>1</v>
      </c>
      <c r="AO113">
        <v>1</v>
      </c>
      <c r="AP113">
        <v>1</v>
      </c>
    </row>
    <row r="114" spans="1:42" x14ac:dyDescent="0.25">
      <c r="A114" t="str">
        <f>"110"</f>
        <v>110</v>
      </c>
      <c r="B114" t="str">
        <f t="shared" si="4"/>
        <v>2</v>
      </c>
      <c r="C114" t="str">
        <f t="shared" si="6"/>
        <v>5</v>
      </c>
      <c r="D114" t="str">
        <f>"11"</f>
        <v>11</v>
      </c>
      <c r="E114" t="str">
        <f>"2-5-11"</f>
        <v>2-5-11</v>
      </c>
      <c r="F114" t="s">
        <v>72</v>
      </c>
      <c r="G114" t="s">
        <v>73</v>
      </c>
      <c r="H114" t="s">
        <v>71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1</v>
      </c>
      <c r="Z114">
        <v>0</v>
      </c>
      <c r="AA114">
        <v>0</v>
      </c>
      <c r="AB114">
        <v>1</v>
      </c>
      <c r="AC114">
        <v>0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0</v>
      </c>
      <c r="AL114">
        <v>1</v>
      </c>
      <c r="AM114">
        <v>1</v>
      </c>
      <c r="AN114">
        <v>1</v>
      </c>
      <c r="AO114">
        <v>1</v>
      </c>
      <c r="AP114">
        <v>1</v>
      </c>
    </row>
    <row r="115" spans="1:42" x14ac:dyDescent="0.25">
      <c r="A115" t="str">
        <f>"111"</f>
        <v>111</v>
      </c>
      <c r="B115" t="str">
        <f t="shared" si="4"/>
        <v>2</v>
      </c>
      <c r="C115" t="str">
        <f t="shared" si="6"/>
        <v>5</v>
      </c>
      <c r="D115" t="str">
        <f>"6"</f>
        <v>6</v>
      </c>
      <c r="E115" t="str">
        <f>"2-5-6"</f>
        <v>2-5-6</v>
      </c>
      <c r="F115" t="s">
        <v>72</v>
      </c>
      <c r="G115" t="s">
        <v>73</v>
      </c>
      <c r="H115" t="s">
        <v>71</v>
      </c>
      <c r="S115">
        <v>1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1</v>
      </c>
      <c r="Z115">
        <v>0</v>
      </c>
      <c r="AA115">
        <v>1</v>
      </c>
      <c r="AB115">
        <v>0</v>
      </c>
      <c r="AC115">
        <v>0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0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</row>
    <row r="116" spans="1:42" x14ac:dyDescent="0.25">
      <c r="A116" t="str">
        <f>"112"</f>
        <v>112</v>
      </c>
      <c r="B116" t="str">
        <f t="shared" si="4"/>
        <v>2</v>
      </c>
      <c r="C116" t="str">
        <f t="shared" si="6"/>
        <v>5</v>
      </c>
      <c r="D116" t="str">
        <f>"1"</f>
        <v>1</v>
      </c>
      <c r="E116" t="str">
        <f>"2-5-1"</f>
        <v>2-5-1</v>
      </c>
      <c r="F116" t="s">
        <v>72</v>
      </c>
      <c r="G116" t="s">
        <v>73</v>
      </c>
      <c r="H116" t="s">
        <v>71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0</v>
      </c>
      <c r="AB116">
        <v>1</v>
      </c>
      <c r="AC116">
        <v>0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0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</row>
    <row r="117" spans="1:42" x14ac:dyDescent="0.25">
      <c r="A117" t="str">
        <f>"113"</f>
        <v>113</v>
      </c>
      <c r="B117" t="str">
        <f t="shared" si="4"/>
        <v>2</v>
      </c>
      <c r="C117" t="str">
        <f t="shared" si="6"/>
        <v>5</v>
      </c>
      <c r="D117" t="str">
        <f>"23"</f>
        <v>23</v>
      </c>
      <c r="E117" t="str">
        <f>"2-5-23"</f>
        <v>2-5-23</v>
      </c>
      <c r="F117" t="s">
        <v>72</v>
      </c>
      <c r="G117" t="s">
        <v>73</v>
      </c>
      <c r="H117" t="s">
        <v>71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0</v>
      </c>
      <c r="AB117">
        <v>1</v>
      </c>
      <c r="AC117">
        <v>0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0</v>
      </c>
      <c r="AL117">
        <v>1</v>
      </c>
      <c r="AM117">
        <v>1</v>
      </c>
      <c r="AN117">
        <v>1</v>
      </c>
      <c r="AO117">
        <v>1</v>
      </c>
      <c r="AP117">
        <v>1</v>
      </c>
    </row>
    <row r="118" spans="1:42" x14ac:dyDescent="0.25">
      <c r="A118" t="str">
        <f>"114"</f>
        <v>114</v>
      </c>
      <c r="B118" t="str">
        <f t="shared" si="4"/>
        <v>2</v>
      </c>
      <c r="C118" t="str">
        <f t="shared" si="6"/>
        <v>5</v>
      </c>
      <c r="D118" t="str">
        <f>"16"</f>
        <v>16</v>
      </c>
      <c r="E118" t="str">
        <f>"2-5-16"</f>
        <v>2-5-16</v>
      </c>
      <c r="F118" t="s">
        <v>72</v>
      </c>
      <c r="G118" t="s">
        <v>73</v>
      </c>
      <c r="H118" t="s">
        <v>71</v>
      </c>
      <c r="S118">
        <v>0</v>
      </c>
      <c r="T118">
        <v>1</v>
      </c>
      <c r="U118">
        <v>0</v>
      </c>
      <c r="V118">
        <v>0</v>
      </c>
      <c r="W118">
        <v>0</v>
      </c>
      <c r="X118">
        <v>1</v>
      </c>
      <c r="Y118">
        <v>1</v>
      </c>
      <c r="Z118">
        <v>0</v>
      </c>
      <c r="AA118">
        <v>0</v>
      </c>
      <c r="AB118">
        <v>1</v>
      </c>
      <c r="AC118">
        <v>0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0</v>
      </c>
      <c r="AL118">
        <v>1</v>
      </c>
      <c r="AM118">
        <v>1</v>
      </c>
      <c r="AN118">
        <v>1</v>
      </c>
      <c r="AO118">
        <v>1</v>
      </c>
      <c r="AP118">
        <v>1</v>
      </c>
    </row>
    <row r="119" spans="1:42" x14ac:dyDescent="0.25">
      <c r="A119" t="str">
        <f>"115"</f>
        <v>115</v>
      </c>
      <c r="B119" t="str">
        <f t="shared" si="4"/>
        <v>2</v>
      </c>
      <c r="C119" t="str">
        <f t="shared" si="6"/>
        <v>5</v>
      </c>
      <c r="D119" t="str">
        <f>"15"</f>
        <v>15</v>
      </c>
      <c r="E119" t="str">
        <f>"2-5-15"</f>
        <v>2-5-15</v>
      </c>
      <c r="F119" t="s">
        <v>72</v>
      </c>
      <c r="G119" t="s">
        <v>73</v>
      </c>
      <c r="H119" t="s">
        <v>71</v>
      </c>
      <c r="S119">
        <v>0</v>
      </c>
      <c r="T119">
        <v>1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0</v>
      </c>
      <c r="AB119">
        <v>0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0</v>
      </c>
      <c r="AL119">
        <v>1</v>
      </c>
      <c r="AM119">
        <v>1</v>
      </c>
      <c r="AN119">
        <v>1</v>
      </c>
      <c r="AO119">
        <v>1</v>
      </c>
      <c r="AP119">
        <v>1</v>
      </c>
    </row>
    <row r="120" spans="1:42" x14ac:dyDescent="0.25">
      <c r="A120" t="str">
        <f>"116"</f>
        <v>116</v>
      </c>
      <c r="B120" t="str">
        <f t="shared" si="4"/>
        <v>2</v>
      </c>
      <c r="C120" t="str">
        <f t="shared" si="6"/>
        <v>5</v>
      </c>
      <c r="D120" t="str">
        <f>"10"</f>
        <v>10</v>
      </c>
      <c r="E120" t="str">
        <f>"2-5-10"</f>
        <v>2-5-10</v>
      </c>
      <c r="F120" t="s">
        <v>72</v>
      </c>
      <c r="G120" t="s">
        <v>73</v>
      </c>
      <c r="H120" t="s">
        <v>71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0</v>
      </c>
      <c r="AB120">
        <v>0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0</v>
      </c>
      <c r="AL120">
        <v>1</v>
      </c>
      <c r="AM120">
        <v>1</v>
      </c>
      <c r="AN120">
        <v>1</v>
      </c>
      <c r="AO120">
        <v>1</v>
      </c>
      <c r="AP120">
        <v>1</v>
      </c>
    </row>
    <row r="121" spans="1:42" x14ac:dyDescent="0.25">
      <c r="A121" t="str">
        <f>"117"</f>
        <v>117</v>
      </c>
      <c r="B121" t="str">
        <f t="shared" si="4"/>
        <v>2</v>
      </c>
      <c r="C121" t="str">
        <f t="shared" si="6"/>
        <v>5</v>
      </c>
      <c r="D121" t="str">
        <f>"7"</f>
        <v>7</v>
      </c>
      <c r="E121" t="str">
        <f>"2-5-7"</f>
        <v>2-5-7</v>
      </c>
      <c r="F121" t="s">
        <v>72</v>
      </c>
      <c r="G121" t="s">
        <v>73</v>
      </c>
      <c r="H121" t="s">
        <v>71</v>
      </c>
      <c r="S121">
        <v>1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1</v>
      </c>
      <c r="Z121">
        <v>0</v>
      </c>
      <c r="AA121">
        <v>0</v>
      </c>
      <c r="AB121">
        <v>1</v>
      </c>
      <c r="AC121">
        <v>0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0</v>
      </c>
      <c r="AL121">
        <v>1</v>
      </c>
      <c r="AM121">
        <v>1</v>
      </c>
      <c r="AN121">
        <v>1</v>
      </c>
      <c r="AO121">
        <v>1</v>
      </c>
      <c r="AP121">
        <v>1</v>
      </c>
    </row>
    <row r="122" spans="1:42" x14ac:dyDescent="0.25">
      <c r="A122" t="str">
        <f>"118"</f>
        <v>118</v>
      </c>
      <c r="B122" t="str">
        <f t="shared" si="4"/>
        <v>2</v>
      </c>
      <c r="C122" t="str">
        <f t="shared" si="6"/>
        <v>5</v>
      </c>
      <c r="D122" t="str">
        <f>"3"</f>
        <v>3</v>
      </c>
      <c r="E122" t="str">
        <f>"2-5-3"</f>
        <v>2-5-3</v>
      </c>
      <c r="F122" t="s">
        <v>72</v>
      </c>
      <c r="G122" t="s">
        <v>73</v>
      </c>
      <c r="H122" t="s">
        <v>71</v>
      </c>
      <c r="S122">
        <v>1</v>
      </c>
      <c r="T122">
        <v>0</v>
      </c>
      <c r="U122">
        <v>0</v>
      </c>
      <c r="V122">
        <v>0</v>
      </c>
      <c r="W122">
        <v>1</v>
      </c>
      <c r="X122">
        <v>0</v>
      </c>
      <c r="Y122">
        <v>1</v>
      </c>
      <c r="Z122">
        <v>0</v>
      </c>
      <c r="AA122">
        <v>1</v>
      </c>
      <c r="AB122">
        <v>0</v>
      </c>
      <c r="AC122">
        <v>0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0</v>
      </c>
      <c r="AL122">
        <v>1</v>
      </c>
      <c r="AM122">
        <v>1</v>
      </c>
      <c r="AN122">
        <v>1</v>
      </c>
      <c r="AO122">
        <v>1</v>
      </c>
      <c r="AP122">
        <v>1</v>
      </c>
    </row>
    <row r="123" spans="1:42" x14ac:dyDescent="0.25">
      <c r="A123" t="str">
        <f>"119"</f>
        <v>119</v>
      </c>
      <c r="B123" t="str">
        <f t="shared" si="4"/>
        <v>2</v>
      </c>
      <c r="C123" t="str">
        <f t="shared" si="6"/>
        <v>5</v>
      </c>
      <c r="D123" t="str">
        <f>"25"</f>
        <v>25</v>
      </c>
      <c r="E123" t="str">
        <f>"2-5-25"</f>
        <v>2-5-25</v>
      </c>
      <c r="F123" t="s">
        <v>72</v>
      </c>
      <c r="G123" t="s">
        <v>73</v>
      </c>
      <c r="H123" t="s">
        <v>71</v>
      </c>
      <c r="S123">
        <v>1</v>
      </c>
      <c r="T123">
        <v>0</v>
      </c>
      <c r="U123">
        <v>0</v>
      </c>
      <c r="V123">
        <v>0</v>
      </c>
      <c r="W123">
        <v>1</v>
      </c>
      <c r="X123">
        <v>0</v>
      </c>
      <c r="Y123">
        <v>1</v>
      </c>
      <c r="Z123">
        <v>0</v>
      </c>
      <c r="AA123">
        <v>0</v>
      </c>
      <c r="AB123">
        <v>1</v>
      </c>
      <c r="AC123">
        <v>0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0</v>
      </c>
      <c r="AL123">
        <v>1</v>
      </c>
      <c r="AM123">
        <v>1</v>
      </c>
      <c r="AN123">
        <v>1</v>
      </c>
      <c r="AO123">
        <v>1</v>
      </c>
      <c r="AP123">
        <v>1</v>
      </c>
    </row>
    <row r="124" spans="1:42" x14ac:dyDescent="0.25">
      <c r="A124" t="str">
        <f>"120"</f>
        <v>120</v>
      </c>
      <c r="B124" t="str">
        <f t="shared" si="4"/>
        <v>2</v>
      </c>
      <c r="C124" t="str">
        <f t="shared" si="6"/>
        <v>5</v>
      </c>
      <c r="D124" t="str">
        <f>"20"</f>
        <v>20</v>
      </c>
      <c r="E124" t="str">
        <f>"2-5-20"</f>
        <v>2-5-20</v>
      </c>
      <c r="F124" t="s">
        <v>72</v>
      </c>
      <c r="G124" t="s">
        <v>73</v>
      </c>
      <c r="H124" t="s">
        <v>71</v>
      </c>
      <c r="S124">
        <v>1</v>
      </c>
      <c r="T124">
        <v>0</v>
      </c>
      <c r="U124">
        <v>0</v>
      </c>
      <c r="V124">
        <v>0</v>
      </c>
      <c r="W124">
        <v>1</v>
      </c>
      <c r="X124">
        <v>0</v>
      </c>
      <c r="Y124">
        <v>1</v>
      </c>
      <c r="Z124">
        <v>0</v>
      </c>
      <c r="AA124">
        <v>0</v>
      </c>
      <c r="AB124">
        <v>1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1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</row>
    <row r="125" spans="1:42" x14ac:dyDescent="0.25">
      <c r="A125" t="str">
        <f>"121"</f>
        <v>121</v>
      </c>
      <c r="B125" t="str">
        <f t="shared" si="4"/>
        <v>2</v>
      </c>
      <c r="C125" t="str">
        <f t="shared" si="6"/>
        <v>5</v>
      </c>
      <c r="D125" t="str">
        <f>"12"</f>
        <v>12</v>
      </c>
      <c r="E125" t="str">
        <f>"2-5-12"</f>
        <v>2-5-12</v>
      </c>
      <c r="F125" t="s">
        <v>72</v>
      </c>
      <c r="G125" t="s">
        <v>73</v>
      </c>
      <c r="H125" t="s">
        <v>71</v>
      </c>
      <c r="S125">
        <v>1</v>
      </c>
      <c r="T125">
        <v>0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0</v>
      </c>
      <c r="AB125">
        <v>0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0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</row>
    <row r="126" spans="1:42" x14ac:dyDescent="0.25">
      <c r="A126" t="str">
        <f>"122"</f>
        <v>122</v>
      </c>
      <c r="B126" t="str">
        <f t="shared" si="4"/>
        <v>2</v>
      </c>
      <c r="C126" t="str">
        <f t="shared" si="6"/>
        <v>5</v>
      </c>
      <c r="D126" t="str">
        <f>"8"</f>
        <v>8</v>
      </c>
      <c r="E126" t="str">
        <f>"2-5-8"</f>
        <v>2-5-8</v>
      </c>
      <c r="F126" t="s">
        <v>72</v>
      </c>
      <c r="G126" t="s">
        <v>73</v>
      </c>
      <c r="H126" t="s">
        <v>71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1</v>
      </c>
      <c r="Z126">
        <v>0</v>
      </c>
      <c r="AA126">
        <v>0</v>
      </c>
      <c r="AB126">
        <v>1</v>
      </c>
      <c r="AC126">
        <v>0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0</v>
      </c>
      <c r="AL126">
        <v>1</v>
      </c>
      <c r="AM126">
        <v>1</v>
      </c>
      <c r="AN126">
        <v>1</v>
      </c>
      <c r="AO126">
        <v>1</v>
      </c>
      <c r="AP126">
        <v>1</v>
      </c>
    </row>
    <row r="127" spans="1:42" x14ac:dyDescent="0.25">
      <c r="A127" t="str">
        <f>"123"</f>
        <v>123</v>
      </c>
      <c r="B127" t="str">
        <f t="shared" si="4"/>
        <v>2</v>
      </c>
      <c r="C127" t="str">
        <f t="shared" si="6"/>
        <v>5</v>
      </c>
      <c r="D127" t="str">
        <f>"4"</f>
        <v>4</v>
      </c>
      <c r="E127" t="str">
        <f>"2-5-4"</f>
        <v>2-5-4</v>
      </c>
      <c r="F127" t="s">
        <v>72</v>
      </c>
      <c r="G127" t="s">
        <v>73</v>
      </c>
      <c r="H127" t="s">
        <v>71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1</v>
      </c>
      <c r="Z127">
        <v>0</v>
      </c>
      <c r="AA127">
        <v>0</v>
      </c>
      <c r="AB127">
        <v>1</v>
      </c>
      <c r="AC127">
        <v>0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0</v>
      </c>
      <c r="AL127">
        <v>1</v>
      </c>
      <c r="AM127">
        <v>1</v>
      </c>
      <c r="AN127">
        <v>1</v>
      </c>
      <c r="AO127">
        <v>1</v>
      </c>
      <c r="AP127">
        <v>1</v>
      </c>
    </row>
    <row r="128" spans="1:42" x14ac:dyDescent="0.25">
      <c r="A128" t="str">
        <f>"124"</f>
        <v>124</v>
      </c>
      <c r="B128" t="str">
        <f t="shared" si="4"/>
        <v>2</v>
      </c>
      <c r="C128" t="str">
        <f t="shared" si="6"/>
        <v>5</v>
      </c>
      <c r="D128" t="str">
        <f>"19"</f>
        <v>19</v>
      </c>
      <c r="E128" t="str">
        <f>"2-5-19"</f>
        <v>2-5-19</v>
      </c>
      <c r="F128" t="s">
        <v>72</v>
      </c>
      <c r="G128" t="s">
        <v>73</v>
      </c>
      <c r="H128" t="s">
        <v>71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1</v>
      </c>
      <c r="AL128">
        <v>0</v>
      </c>
      <c r="AM128">
        <v>0</v>
      </c>
      <c r="AN128">
        <v>0</v>
      </c>
      <c r="AO128">
        <v>0</v>
      </c>
      <c r="AP128">
        <v>0</v>
      </c>
    </row>
    <row r="129" spans="1:42" x14ac:dyDescent="0.25">
      <c r="A129" t="str">
        <f>"125"</f>
        <v>125</v>
      </c>
      <c r="B129" t="str">
        <f t="shared" si="4"/>
        <v>2</v>
      </c>
      <c r="C129" t="str">
        <f t="shared" si="6"/>
        <v>5</v>
      </c>
      <c r="D129" t="str">
        <f>"24"</f>
        <v>24</v>
      </c>
      <c r="E129" t="str">
        <f>"2-5-24"</f>
        <v>2-5-24</v>
      </c>
      <c r="F129" t="s">
        <v>72</v>
      </c>
      <c r="G129" t="s">
        <v>73</v>
      </c>
      <c r="H129" t="s">
        <v>71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1</v>
      </c>
      <c r="AL129">
        <v>1</v>
      </c>
      <c r="AM129">
        <v>0</v>
      </c>
      <c r="AN129">
        <v>0</v>
      </c>
      <c r="AO129">
        <v>1</v>
      </c>
      <c r="AP129">
        <v>0</v>
      </c>
    </row>
    <row r="130" spans="1:42" x14ac:dyDescent="0.25">
      <c r="A130" t="str">
        <f>"126"</f>
        <v>126</v>
      </c>
      <c r="B130" t="str">
        <f t="shared" si="4"/>
        <v>2</v>
      </c>
      <c r="C130" t="str">
        <f t="shared" ref="C130:C154" si="7">"6"</f>
        <v>6</v>
      </c>
      <c r="D130" t="str">
        <f>"22"</f>
        <v>22</v>
      </c>
      <c r="E130" t="str">
        <f>"2-6-22"</f>
        <v>2-6-22</v>
      </c>
      <c r="F130" t="s">
        <v>72</v>
      </c>
      <c r="G130" t="s">
        <v>73</v>
      </c>
      <c r="H130" t="s">
        <v>71</v>
      </c>
      <c r="S130">
        <v>1</v>
      </c>
      <c r="T130">
        <v>0</v>
      </c>
      <c r="U130">
        <v>0</v>
      </c>
      <c r="V130">
        <v>0</v>
      </c>
      <c r="W130">
        <v>1</v>
      </c>
      <c r="X130">
        <v>0</v>
      </c>
      <c r="Y130">
        <v>0</v>
      </c>
      <c r="Z130">
        <v>1</v>
      </c>
      <c r="AA130">
        <v>1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1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</row>
    <row r="131" spans="1:42" x14ac:dyDescent="0.25">
      <c r="A131" t="str">
        <f>"127"</f>
        <v>127</v>
      </c>
      <c r="B131" t="str">
        <f t="shared" si="4"/>
        <v>2</v>
      </c>
      <c r="C131" t="str">
        <f t="shared" si="7"/>
        <v>6</v>
      </c>
      <c r="D131" t="str">
        <f>"21"</f>
        <v>21</v>
      </c>
      <c r="E131" t="str">
        <f>"2-6-21"</f>
        <v>2-6-21</v>
      </c>
      <c r="F131" t="s">
        <v>72</v>
      </c>
      <c r="G131" t="s">
        <v>73</v>
      </c>
      <c r="H131" t="s">
        <v>71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0</v>
      </c>
      <c r="AB131">
        <v>0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0</v>
      </c>
      <c r="AL131">
        <v>1</v>
      </c>
      <c r="AM131">
        <v>1</v>
      </c>
      <c r="AN131">
        <v>1</v>
      </c>
      <c r="AO131">
        <v>1</v>
      </c>
      <c r="AP131">
        <v>1</v>
      </c>
    </row>
    <row r="132" spans="1:42" x14ac:dyDescent="0.25">
      <c r="A132" t="str">
        <f>"128"</f>
        <v>128</v>
      </c>
      <c r="B132" t="str">
        <f t="shared" si="4"/>
        <v>2</v>
      </c>
      <c r="C132" t="str">
        <f t="shared" si="7"/>
        <v>6</v>
      </c>
      <c r="D132" t="str">
        <f>"14"</f>
        <v>14</v>
      </c>
      <c r="E132" t="str">
        <f>"2-6-14"</f>
        <v>2-6-14</v>
      </c>
      <c r="F132" t="s">
        <v>72</v>
      </c>
      <c r="G132" t="s">
        <v>73</v>
      </c>
      <c r="H132" t="s">
        <v>71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0</v>
      </c>
      <c r="AB132">
        <v>0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0</v>
      </c>
      <c r="AL132">
        <v>1</v>
      </c>
      <c r="AM132">
        <v>1</v>
      </c>
      <c r="AN132">
        <v>1</v>
      </c>
      <c r="AO132">
        <v>1</v>
      </c>
      <c r="AP132">
        <v>1</v>
      </c>
    </row>
    <row r="133" spans="1:42" x14ac:dyDescent="0.25">
      <c r="A133" t="str">
        <f>"129"</f>
        <v>129</v>
      </c>
      <c r="B133" t="str">
        <f t="shared" ref="B133:B196" si="8">"2"</f>
        <v>2</v>
      </c>
      <c r="C133" t="str">
        <f t="shared" si="7"/>
        <v>6</v>
      </c>
      <c r="D133" t="str">
        <f>"13"</f>
        <v>13</v>
      </c>
      <c r="E133" t="str">
        <f>"2-6-13"</f>
        <v>2-6-13</v>
      </c>
      <c r="F133" t="s">
        <v>72</v>
      </c>
      <c r="G133" t="s">
        <v>73</v>
      </c>
      <c r="H133" t="s">
        <v>71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1</v>
      </c>
      <c r="Z133">
        <v>0</v>
      </c>
      <c r="AA133">
        <v>0</v>
      </c>
      <c r="AB133">
        <v>0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0</v>
      </c>
      <c r="AL133">
        <v>1</v>
      </c>
      <c r="AM133">
        <v>1</v>
      </c>
      <c r="AN133">
        <v>1</v>
      </c>
      <c r="AO133">
        <v>1</v>
      </c>
      <c r="AP133">
        <v>1</v>
      </c>
    </row>
    <row r="134" spans="1:42" x14ac:dyDescent="0.25">
      <c r="A134" t="str">
        <f>"130"</f>
        <v>130</v>
      </c>
      <c r="B134" t="str">
        <f t="shared" si="8"/>
        <v>2</v>
      </c>
      <c r="C134" t="str">
        <f t="shared" si="7"/>
        <v>6</v>
      </c>
      <c r="D134" t="str">
        <f>"5"</f>
        <v>5</v>
      </c>
      <c r="E134" t="str">
        <f>"2-6-5"</f>
        <v>2-6-5</v>
      </c>
      <c r="F134" t="s">
        <v>72</v>
      </c>
      <c r="G134" t="s">
        <v>73</v>
      </c>
      <c r="H134" t="s">
        <v>71</v>
      </c>
      <c r="S134">
        <v>1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1</v>
      </c>
      <c r="AB134">
        <v>0</v>
      </c>
      <c r="AC134">
        <v>0</v>
      </c>
      <c r="AD134">
        <v>1</v>
      </c>
      <c r="AE134">
        <v>1</v>
      </c>
      <c r="AF134">
        <v>0</v>
      </c>
      <c r="AG134">
        <v>0</v>
      </c>
      <c r="AH134">
        <v>1</v>
      </c>
      <c r="AI134">
        <v>1</v>
      </c>
      <c r="AJ134">
        <v>1</v>
      </c>
      <c r="AK134">
        <v>0</v>
      </c>
      <c r="AL134">
        <v>1</v>
      </c>
      <c r="AM134">
        <v>1</v>
      </c>
      <c r="AN134">
        <v>1</v>
      </c>
      <c r="AO134">
        <v>1</v>
      </c>
      <c r="AP134">
        <v>1</v>
      </c>
    </row>
    <row r="135" spans="1:42" x14ac:dyDescent="0.25">
      <c r="A135" t="str">
        <f>"131"</f>
        <v>131</v>
      </c>
      <c r="B135" t="str">
        <f t="shared" si="8"/>
        <v>2</v>
      </c>
      <c r="C135" t="str">
        <f t="shared" si="7"/>
        <v>6</v>
      </c>
      <c r="D135" t="str">
        <f>"1"</f>
        <v>1</v>
      </c>
      <c r="E135" t="str">
        <f>"2-6-1"</f>
        <v>2-6-1</v>
      </c>
      <c r="F135" t="s">
        <v>72</v>
      </c>
      <c r="G135" t="s">
        <v>73</v>
      </c>
      <c r="H135" t="s">
        <v>71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1</v>
      </c>
      <c r="Z135">
        <v>0</v>
      </c>
      <c r="AA135">
        <v>0</v>
      </c>
      <c r="AB135">
        <v>0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0</v>
      </c>
      <c r="AL135">
        <v>1</v>
      </c>
      <c r="AM135">
        <v>1</v>
      </c>
      <c r="AN135">
        <v>1</v>
      </c>
      <c r="AO135">
        <v>1</v>
      </c>
      <c r="AP135">
        <v>1</v>
      </c>
    </row>
    <row r="136" spans="1:42" x14ac:dyDescent="0.25">
      <c r="A136" t="str">
        <f>"132"</f>
        <v>132</v>
      </c>
      <c r="B136" t="str">
        <f t="shared" si="8"/>
        <v>2</v>
      </c>
      <c r="C136" t="str">
        <f t="shared" si="7"/>
        <v>6</v>
      </c>
      <c r="D136" t="str">
        <f>"24"</f>
        <v>24</v>
      </c>
      <c r="E136" t="str">
        <f>"2-6-24"</f>
        <v>2-6-24</v>
      </c>
      <c r="F136" t="s">
        <v>72</v>
      </c>
      <c r="G136" t="s">
        <v>73</v>
      </c>
      <c r="H136" t="s">
        <v>71</v>
      </c>
      <c r="S136">
        <v>0</v>
      </c>
      <c r="T136">
        <v>1</v>
      </c>
      <c r="U136">
        <v>0</v>
      </c>
      <c r="V136">
        <v>0</v>
      </c>
      <c r="W136">
        <v>1</v>
      </c>
      <c r="X136">
        <v>0</v>
      </c>
      <c r="Y136">
        <v>0</v>
      </c>
      <c r="Z136">
        <v>1</v>
      </c>
      <c r="AA136">
        <v>0</v>
      </c>
      <c r="AB136">
        <v>1</v>
      </c>
      <c r="AC136">
        <v>0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0</v>
      </c>
      <c r="AK136">
        <v>0</v>
      </c>
      <c r="AL136">
        <v>1</v>
      </c>
      <c r="AM136">
        <v>1</v>
      </c>
      <c r="AN136">
        <v>1</v>
      </c>
      <c r="AO136">
        <v>1</v>
      </c>
      <c r="AP136">
        <v>1</v>
      </c>
    </row>
    <row r="137" spans="1:42" x14ac:dyDescent="0.25">
      <c r="A137" t="str">
        <f>"133"</f>
        <v>133</v>
      </c>
      <c r="B137" t="str">
        <f t="shared" si="8"/>
        <v>2</v>
      </c>
      <c r="C137" t="str">
        <f t="shared" si="7"/>
        <v>6</v>
      </c>
      <c r="D137" t="str">
        <f>"23"</f>
        <v>23</v>
      </c>
      <c r="E137" t="str">
        <f>"2-6-23"</f>
        <v>2-6-23</v>
      </c>
      <c r="F137" t="s">
        <v>72</v>
      </c>
      <c r="G137" t="s">
        <v>73</v>
      </c>
      <c r="H137" t="s">
        <v>71</v>
      </c>
      <c r="S137">
        <v>1</v>
      </c>
      <c r="T137">
        <v>0</v>
      </c>
      <c r="U137">
        <v>0</v>
      </c>
      <c r="V137">
        <v>0</v>
      </c>
      <c r="W137">
        <v>1</v>
      </c>
      <c r="X137">
        <v>0</v>
      </c>
      <c r="Y137">
        <v>1</v>
      </c>
      <c r="Z137">
        <v>0</v>
      </c>
      <c r="AA137">
        <v>0</v>
      </c>
      <c r="AB137">
        <v>1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1</v>
      </c>
      <c r="AK137">
        <v>0</v>
      </c>
      <c r="AL137">
        <v>1</v>
      </c>
      <c r="AM137">
        <v>0</v>
      </c>
      <c r="AN137">
        <v>0</v>
      </c>
      <c r="AO137">
        <v>1</v>
      </c>
      <c r="AP137">
        <v>0</v>
      </c>
    </row>
    <row r="138" spans="1:42" x14ac:dyDescent="0.25">
      <c r="A138" t="str">
        <f>"134"</f>
        <v>134</v>
      </c>
      <c r="B138" t="str">
        <f t="shared" si="8"/>
        <v>2</v>
      </c>
      <c r="C138" t="str">
        <f t="shared" si="7"/>
        <v>6</v>
      </c>
      <c r="D138" t="str">
        <f>"16"</f>
        <v>16</v>
      </c>
      <c r="E138" t="str">
        <f>"2-6-16"</f>
        <v>2-6-16</v>
      </c>
      <c r="F138" t="s">
        <v>72</v>
      </c>
      <c r="G138" t="s">
        <v>73</v>
      </c>
      <c r="H138" t="s">
        <v>71</v>
      </c>
      <c r="S138">
        <v>1</v>
      </c>
      <c r="T138">
        <v>0</v>
      </c>
      <c r="U138">
        <v>0</v>
      </c>
      <c r="V138">
        <v>0</v>
      </c>
      <c r="W138">
        <v>1</v>
      </c>
      <c r="X138">
        <v>0</v>
      </c>
      <c r="Y138">
        <v>0</v>
      </c>
      <c r="Z138">
        <v>1</v>
      </c>
      <c r="AA138">
        <v>1</v>
      </c>
      <c r="AB138">
        <v>0</v>
      </c>
      <c r="AC138">
        <v>0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0</v>
      </c>
      <c r="AL138">
        <v>1</v>
      </c>
      <c r="AM138">
        <v>1</v>
      </c>
      <c r="AN138">
        <v>1</v>
      </c>
      <c r="AO138">
        <v>1</v>
      </c>
      <c r="AP138">
        <v>1</v>
      </c>
    </row>
    <row r="139" spans="1:42" x14ac:dyDescent="0.25">
      <c r="A139" t="str">
        <f>"135"</f>
        <v>135</v>
      </c>
      <c r="B139" t="str">
        <f t="shared" si="8"/>
        <v>2</v>
      </c>
      <c r="C139" t="str">
        <f t="shared" si="7"/>
        <v>6</v>
      </c>
      <c r="D139" t="str">
        <f>"15"</f>
        <v>15</v>
      </c>
      <c r="E139" t="str">
        <f>"2-6-15"</f>
        <v>2-6-15</v>
      </c>
      <c r="F139" t="s">
        <v>72</v>
      </c>
      <c r="G139" t="s">
        <v>73</v>
      </c>
      <c r="H139" t="s">
        <v>71</v>
      </c>
      <c r="S139">
        <v>1</v>
      </c>
      <c r="T139">
        <v>0</v>
      </c>
      <c r="U139">
        <v>0</v>
      </c>
      <c r="V139">
        <v>0</v>
      </c>
      <c r="W139">
        <v>1</v>
      </c>
      <c r="X139">
        <v>0</v>
      </c>
      <c r="Y139">
        <v>1</v>
      </c>
      <c r="Z139">
        <v>0</v>
      </c>
      <c r="AA139">
        <v>0</v>
      </c>
      <c r="AB139">
        <v>0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0</v>
      </c>
      <c r="AL139">
        <v>1</v>
      </c>
      <c r="AM139">
        <v>1</v>
      </c>
      <c r="AN139">
        <v>1</v>
      </c>
      <c r="AO139">
        <v>1</v>
      </c>
      <c r="AP139">
        <v>1</v>
      </c>
    </row>
    <row r="140" spans="1:42" x14ac:dyDescent="0.25">
      <c r="A140" t="str">
        <f>"136"</f>
        <v>136</v>
      </c>
      <c r="B140" t="str">
        <f t="shared" si="8"/>
        <v>2</v>
      </c>
      <c r="C140" t="str">
        <f t="shared" si="7"/>
        <v>6</v>
      </c>
      <c r="D140" t="str">
        <f>"10"</f>
        <v>10</v>
      </c>
      <c r="E140" t="str">
        <f>"2-6-10"</f>
        <v>2-6-10</v>
      </c>
      <c r="F140" t="s">
        <v>72</v>
      </c>
      <c r="G140" t="s">
        <v>73</v>
      </c>
      <c r="H140" t="s">
        <v>71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0</v>
      </c>
      <c r="AB140">
        <v>0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0</v>
      </c>
      <c r="AL140">
        <v>1</v>
      </c>
      <c r="AM140">
        <v>1</v>
      </c>
      <c r="AN140">
        <v>1</v>
      </c>
      <c r="AO140">
        <v>1</v>
      </c>
      <c r="AP140">
        <v>1</v>
      </c>
    </row>
    <row r="141" spans="1:42" x14ac:dyDescent="0.25">
      <c r="A141" t="str">
        <f>"137"</f>
        <v>137</v>
      </c>
      <c r="B141" t="str">
        <f t="shared" si="8"/>
        <v>2</v>
      </c>
      <c r="C141" t="str">
        <f t="shared" si="7"/>
        <v>6</v>
      </c>
      <c r="D141" t="str">
        <f>"6"</f>
        <v>6</v>
      </c>
      <c r="E141" t="str">
        <f>"2-6-6"</f>
        <v>2-6-6</v>
      </c>
      <c r="F141" t="s">
        <v>72</v>
      </c>
      <c r="G141" t="s">
        <v>73</v>
      </c>
      <c r="H141" t="s">
        <v>71</v>
      </c>
      <c r="S141">
        <v>1</v>
      </c>
      <c r="T141">
        <v>0</v>
      </c>
      <c r="U141">
        <v>0</v>
      </c>
      <c r="V141">
        <v>0</v>
      </c>
      <c r="W141">
        <v>0</v>
      </c>
      <c r="X141">
        <v>1</v>
      </c>
      <c r="Y141">
        <v>1</v>
      </c>
      <c r="Z141">
        <v>0</v>
      </c>
      <c r="AA141">
        <v>0</v>
      </c>
      <c r="AB141">
        <v>1</v>
      </c>
      <c r="AC141">
        <v>0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0</v>
      </c>
      <c r="AL141">
        <v>1</v>
      </c>
      <c r="AM141">
        <v>1</v>
      </c>
      <c r="AN141">
        <v>1</v>
      </c>
      <c r="AO141">
        <v>1</v>
      </c>
      <c r="AP141">
        <v>1</v>
      </c>
    </row>
    <row r="142" spans="1:42" x14ac:dyDescent="0.25">
      <c r="A142" t="str">
        <f>"138"</f>
        <v>138</v>
      </c>
      <c r="B142" t="str">
        <f t="shared" si="8"/>
        <v>2</v>
      </c>
      <c r="C142" t="str">
        <f t="shared" si="7"/>
        <v>6</v>
      </c>
      <c r="D142" t="str">
        <f>"20"</f>
        <v>20</v>
      </c>
      <c r="E142" t="str">
        <f>"2-6-20"</f>
        <v>2-6-20</v>
      </c>
      <c r="F142" t="s">
        <v>72</v>
      </c>
      <c r="G142" t="s">
        <v>73</v>
      </c>
      <c r="H142" t="s">
        <v>71</v>
      </c>
      <c r="S142">
        <v>1</v>
      </c>
      <c r="T142">
        <v>0</v>
      </c>
      <c r="U142">
        <v>0</v>
      </c>
      <c r="V142">
        <v>0</v>
      </c>
      <c r="W142">
        <v>1</v>
      </c>
      <c r="X142">
        <v>0</v>
      </c>
      <c r="Y142">
        <v>0</v>
      </c>
      <c r="Z142">
        <v>1</v>
      </c>
      <c r="AA142">
        <v>1</v>
      </c>
      <c r="AB142">
        <v>0</v>
      </c>
      <c r="AC142">
        <v>0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0</v>
      </c>
      <c r="AL142">
        <v>0</v>
      </c>
      <c r="AM142">
        <v>1</v>
      </c>
      <c r="AN142">
        <v>1</v>
      </c>
      <c r="AO142">
        <v>1</v>
      </c>
      <c r="AP142">
        <v>1</v>
      </c>
    </row>
    <row r="143" spans="1:42" x14ac:dyDescent="0.25">
      <c r="A143" t="str">
        <f>"139"</f>
        <v>139</v>
      </c>
      <c r="B143" t="str">
        <f t="shared" si="8"/>
        <v>2</v>
      </c>
      <c r="C143" t="str">
        <f t="shared" si="7"/>
        <v>6</v>
      </c>
      <c r="D143" t="str">
        <f>"19"</f>
        <v>19</v>
      </c>
      <c r="E143" t="str">
        <f>"2-6-19"</f>
        <v>2-6-19</v>
      </c>
      <c r="F143" t="s">
        <v>72</v>
      </c>
      <c r="G143" t="s">
        <v>73</v>
      </c>
      <c r="H143" t="s">
        <v>71</v>
      </c>
      <c r="S143">
        <v>1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1</v>
      </c>
      <c r="Z143">
        <v>0</v>
      </c>
      <c r="AA143">
        <v>0</v>
      </c>
      <c r="AB143">
        <v>1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1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</row>
    <row r="144" spans="1:42" x14ac:dyDescent="0.25">
      <c r="A144" t="str">
        <f>"140"</f>
        <v>140</v>
      </c>
      <c r="B144" t="str">
        <f t="shared" si="8"/>
        <v>2</v>
      </c>
      <c r="C144" t="str">
        <f t="shared" si="7"/>
        <v>6</v>
      </c>
      <c r="D144" t="str">
        <f>"11"</f>
        <v>11</v>
      </c>
      <c r="E144" t="str">
        <f>"2-6-11"</f>
        <v>2-6-11</v>
      </c>
      <c r="F144" t="s">
        <v>72</v>
      </c>
      <c r="G144" t="s">
        <v>73</v>
      </c>
      <c r="H144" t="s">
        <v>71</v>
      </c>
      <c r="S144">
        <v>0</v>
      </c>
      <c r="T144">
        <v>1</v>
      </c>
      <c r="U144">
        <v>0</v>
      </c>
      <c r="V144">
        <v>0</v>
      </c>
      <c r="W144">
        <v>1</v>
      </c>
      <c r="X144">
        <v>0</v>
      </c>
      <c r="Y144">
        <v>0</v>
      </c>
      <c r="Z144">
        <v>1</v>
      </c>
      <c r="AA144">
        <v>0</v>
      </c>
      <c r="AB144">
        <v>1</v>
      </c>
      <c r="AC144">
        <v>0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0</v>
      </c>
      <c r="AL144">
        <v>1</v>
      </c>
      <c r="AM144">
        <v>1</v>
      </c>
      <c r="AN144">
        <v>1</v>
      </c>
      <c r="AO144">
        <v>1</v>
      </c>
      <c r="AP144">
        <v>1</v>
      </c>
    </row>
    <row r="145" spans="1:42" x14ac:dyDescent="0.25">
      <c r="A145" t="str">
        <f>"141"</f>
        <v>141</v>
      </c>
      <c r="B145" t="str">
        <f t="shared" si="8"/>
        <v>2</v>
      </c>
      <c r="C145" t="str">
        <f t="shared" si="7"/>
        <v>6</v>
      </c>
      <c r="D145" t="str">
        <f>"7"</f>
        <v>7</v>
      </c>
      <c r="E145" t="str">
        <f>"2-6-7"</f>
        <v>2-6-7</v>
      </c>
      <c r="F145" t="s">
        <v>72</v>
      </c>
      <c r="G145" t="s">
        <v>73</v>
      </c>
      <c r="H145" t="s">
        <v>71</v>
      </c>
      <c r="S145">
        <v>0</v>
      </c>
      <c r="T145">
        <v>1</v>
      </c>
      <c r="U145">
        <v>0</v>
      </c>
      <c r="V145">
        <v>0</v>
      </c>
      <c r="W145">
        <v>0</v>
      </c>
      <c r="X145">
        <v>1</v>
      </c>
      <c r="Y145">
        <v>1</v>
      </c>
      <c r="Z145">
        <v>0</v>
      </c>
      <c r="AA145">
        <v>0</v>
      </c>
      <c r="AB145">
        <v>1</v>
      </c>
      <c r="AC145">
        <v>0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0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</row>
    <row r="146" spans="1:42" x14ac:dyDescent="0.25">
      <c r="A146" t="str">
        <f>"142"</f>
        <v>142</v>
      </c>
      <c r="B146" t="str">
        <f t="shared" si="8"/>
        <v>2</v>
      </c>
      <c r="C146" t="str">
        <f t="shared" si="7"/>
        <v>6</v>
      </c>
      <c r="D146" t="str">
        <f>"3"</f>
        <v>3</v>
      </c>
      <c r="E146" t="str">
        <f>"2-6-3"</f>
        <v>2-6-3</v>
      </c>
      <c r="F146" t="s">
        <v>72</v>
      </c>
      <c r="G146" t="s">
        <v>73</v>
      </c>
      <c r="H146" t="s">
        <v>71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0</v>
      </c>
      <c r="AB146">
        <v>1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1</v>
      </c>
      <c r="AL146">
        <v>1</v>
      </c>
      <c r="AM146">
        <v>0</v>
      </c>
      <c r="AN146">
        <v>0</v>
      </c>
      <c r="AO146">
        <v>1</v>
      </c>
      <c r="AP146">
        <v>1</v>
      </c>
    </row>
    <row r="147" spans="1:42" x14ac:dyDescent="0.25">
      <c r="A147" t="str">
        <f>"143"</f>
        <v>143</v>
      </c>
      <c r="B147" t="str">
        <f t="shared" si="8"/>
        <v>2</v>
      </c>
      <c r="C147" t="str">
        <f t="shared" si="7"/>
        <v>6</v>
      </c>
      <c r="D147" t="str">
        <f>"25"</f>
        <v>25</v>
      </c>
      <c r="E147" t="str">
        <f>"2-6-25"</f>
        <v>2-6-25</v>
      </c>
      <c r="F147" t="s">
        <v>72</v>
      </c>
      <c r="G147" t="s">
        <v>73</v>
      </c>
      <c r="H147" t="s">
        <v>71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0</v>
      </c>
      <c r="AB147">
        <v>0</v>
      </c>
      <c r="AC147">
        <v>1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</row>
    <row r="148" spans="1:42" x14ac:dyDescent="0.25">
      <c r="A148" t="str">
        <f>"144"</f>
        <v>144</v>
      </c>
      <c r="B148" t="str">
        <f t="shared" si="8"/>
        <v>2</v>
      </c>
      <c r="C148" t="str">
        <f t="shared" si="7"/>
        <v>6</v>
      </c>
      <c r="D148" t="str">
        <f>"8"</f>
        <v>8</v>
      </c>
      <c r="E148" t="str">
        <f>"2-6-8"</f>
        <v>2-6-8</v>
      </c>
      <c r="F148" t="s">
        <v>72</v>
      </c>
      <c r="G148" t="s">
        <v>73</v>
      </c>
      <c r="H148" t="s">
        <v>71</v>
      </c>
      <c r="S148">
        <v>1</v>
      </c>
      <c r="T148">
        <v>0</v>
      </c>
      <c r="U148">
        <v>0</v>
      </c>
      <c r="V148">
        <v>0</v>
      </c>
      <c r="W148">
        <v>1</v>
      </c>
      <c r="X148">
        <v>0</v>
      </c>
      <c r="Y148">
        <v>1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1</v>
      </c>
      <c r="AK148">
        <v>0</v>
      </c>
      <c r="AL148">
        <v>1</v>
      </c>
      <c r="AM148">
        <v>0</v>
      </c>
      <c r="AN148">
        <v>0</v>
      </c>
      <c r="AO148">
        <v>1</v>
      </c>
      <c r="AP148">
        <v>0</v>
      </c>
    </row>
    <row r="149" spans="1:42" x14ac:dyDescent="0.25">
      <c r="A149" t="str">
        <f>"145"</f>
        <v>145</v>
      </c>
      <c r="B149" t="str">
        <f t="shared" si="8"/>
        <v>2</v>
      </c>
      <c r="C149" t="str">
        <f t="shared" si="7"/>
        <v>6</v>
      </c>
      <c r="D149" t="str">
        <f>"4"</f>
        <v>4</v>
      </c>
      <c r="E149" t="str">
        <f>"2-6-4"</f>
        <v>2-6-4</v>
      </c>
      <c r="F149" t="s">
        <v>72</v>
      </c>
      <c r="G149" t="s">
        <v>73</v>
      </c>
      <c r="H149" t="s">
        <v>71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1</v>
      </c>
      <c r="Z149">
        <v>0</v>
      </c>
      <c r="AA149">
        <v>0</v>
      </c>
      <c r="AB149">
        <v>1</v>
      </c>
      <c r="AC149">
        <v>0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0</v>
      </c>
      <c r="AL149">
        <v>1</v>
      </c>
      <c r="AM149">
        <v>1</v>
      </c>
      <c r="AN149">
        <v>1</v>
      </c>
      <c r="AO149">
        <v>1</v>
      </c>
      <c r="AP149">
        <v>1</v>
      </c>
    </row>
    <row r="150" spans="1:42" x14ac:dyDescent="0.25">
      <c r="A150" t="str">
        <f>"146"</f>
        <v>146</v>
      </c>
      <c r="B150" t="str">
        <f t="shared" si="8"/>
        <v>2</v>
      </c>
      <c r="C150" t="str">
        <f t="shared" si="7"/>
        <v>6</v>
      </c>
      <c r="D150" t="str">
        <f>"18"</f>
        <v>18</v>
      </c>
      <c r="E150" t="str">
        <f>"2-6-18"</f>
        <v>2-6-18</v>
      </c>
      <c r="F150" t="s">
        <v>72</v>
      </c>
      <c r="G150" t="s">
        <v>73</v>
      </c>
      <c r="H150" t="s">
        <v>71</v>
      </c>
      <c r="S150">
        <v>1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1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1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</row>
    <row r="151" spans="1:42" x14ac:dyDescent="0.25">
      <c r="A151" t="str">
        <f>"147"</f>
        <v>147</v>
      </c>
      <c r="B151" t="str">
        <f t="shared" si="8"/>
        <v>2</v>
      </c>
      <c r="C151" t="str">
        <f t="shared" si="7"/>
        <v>6</v>
      </c>
      <c r="D151" t="str">
        <f>"2"</f>
        <v>2</v>
      </c>
      <c r="E151" t="str">
        <f>"2-6-2"</f>
        <v>2-6-2</v>
      </c>
      <c r="F151" t="s">
        <v>72</v>
      </c>
      <c r="G151" t="s">
        <v>73</v>
      </c>
      <c r="H151" t="s">
        <v>71</v>
      </c>
      <c r="S151">
        <v>1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1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1</v>
      </c>
      <c r="AK151">
        <v>0</v>
      </c>
      <c r="AL151">
        <v>1</v>
      </c>
      <c r="AM151">
        <v>1</v>
      </c>
      <c r="AN151">
        <v>0</v>
      </c>
      <c r="AO151">
        <v>1</v>
      </c>
      <c r="AP151">
        <v>0</v>
      </c>
    </row>
    <row r="152" spans="1:42" x14ac:dyDescent="0.25">
      <c r="A152" t="str">
        <f>"148"</f>
        <v>148</v>
      </c>
      <c r="B152" t="str">
        <f t="shared" si="8"/>
        <v>2</v>
      </c>
      <c r="C152" t="str">
        <f t="shared" si="7"/>
        <v>6</v>
      </c>
      <c r="D152" t="str">
        <f>"9"</f>
        <v>9</v>
      </c>
      <c r="E152" t="str">
        <f>"2-6-9"</f>
        <v>2-6-9</v>
      </c>
      <c r="F152" t="s">
        <v>72</v>
      </c>
      <c r="G152" t="s">
        <v>73</v>
      </c>
      <c r="H152" t="s">
        <v>71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0</v>
      </c>
      <c r="AB152">
        <v>0</v>
      </c>
      <c r="AC152">
        <v>0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0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</row>
    <row r="153" spans="1:42" x14ac:dyDescent="0.25">
      <c r="A153" t="str">
        <f>"149"</f>
        <v>149</v>
      </c>
      <c r="B153" t="str">
        <f t="shared" si="8"/>
        <v>2</v>
      </c>
      <c r="C153" t="str">
        <f t="shared" si="7"/>
        <v>6</v>
      </c>
      <c r="D153" t="str">
        <f>"12"</f>
        <v>12</v>
      </c>
      <c r="E153" t="str">
        <f>"2-6-12"</f>
        <v>2-6-12</v>
      </c>
      <c r="F153" t="s">
        <v>72</v>
      </c>
      <c r="G153" t="s">
        <v>73</v>
      </c>
      <c r="H153" t="s">
        <v>71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0</v>
      </c>
      <c r="AL153">
        <v>1</v>
      </c>
      <c r="AM153">
        <v>1</v>
      </c>
      <c r="AN153">
        <v>1</v>
      </c>
      <c r="AO153">
        <v>1</v>
      </c>
      <c r="AP153">
        <v>1</v>
      </c>
    </row>
    <row r="154" spans="1:42" x14ac:dyDescent="0.25">
      <c r="A154" t="str">
        <f>"150"</f>
        <v>150</v>
      </c>
      <c r="B154" t="str">
        <f t="shared" si="8"/>
        <v>2</v>
      </c>
      <c r="C154" t="str">
        <f t="shared" si="7"/>
        <v>6</v>
      </c>
      <c r="D154" t="str">
        <f>"17"</f>
        <v>17</v>
      </c>
      <c r="E154" t="str">
        <f>"2-6-17"</f>
        <v>2-6-17</v>
      </c>
      <c r="F154" t="s">
        <v>72</v>
      </c>
      <c r="G154" t="s">
        <v>73</v>
      </c>
      <c r="H154" t="s">
        <v>71</v>
      </c>
      <c r="S154">
        <v>1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1</v>
      </c>
      <c r="Z154">
        <v>0</v>
      </c>
      <c r="AA154">
        <v>1</v>
      </c>
      <c r="AB154">
        <v>0</v>
      </c>
      <c r="AC154">
        <v>0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0</v>
      </c>
      <c r="AL154">
        <v>1</v>
      </c>
      <c r="AM154">
        <v>1</v>
      </c>
      <c r="AN154">
        <v>1</v>
      </c>
      <c r="AO154">
        <v>1</v>
      </c>
      <c r="AP154">
        <v>1</v>
      </c>
    </row>
    <row r="155" spans="1:42" x14ac:dyDescent="0.25">
      <c r="A155" t="str">
        <f>"151"</f>
        <v>151</v>
      </c>
      <c r="B155" t="str">
        <f t="shared" si="8"/>
        <v>2</v>
      </c>
      <c r="C155" t="str">
        <f t="shared" ref="C155:C179" si="9">"7"</f>
        <v>7</v>
      </c>
      <c r="D155" t="str">
        <f>"21"</f>
        <v>21</v>
      </c>
      <c r="E155" t="str">
        <f>"2-7-21"</f>
        <v>2-7-21</v>
      </c>
      <c r="F155" t="s">
        <v>72</v>
      </c>
      <c r="G155" t="s">
        <v>73</v>
      </c>
      <c r="H155" t="s">
        <v>71</v>
      </c>
      <c r="S155">
        <v>1</v>
      </c>
      <c r="T155">
        <v>0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0</v>
      </c>
      <c r="AB155">
        <v>0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0</v>
      </c>
      <c r="AL155">
        <v>1</v>
      </c>
      <c r="AM155">
        <v>1</v>
      </c>
      <c r="AN155">
        <v>1</v>
      </c>
      <c r="AO155">
        <v>1</v>
      </c>
      <c r="AP155">
        <v>1</v>
      </c>
    </row>
    <row r="156" spans="1:42" x14ac:dyDescent="0.25">
      <c r="A156" t="str">
        <f>"152"</f>
        <v>152</v>
      </c>
      <c r="B156" t="str">
        <f t="shared" si="8"/>
        <v>2</v>
      </c>
      <c r="C156" t="str">
        <f t="shared" si="9"/>
        <v>7</v>
      </c>
      <c r="D156" t="str">
        <f>"13"</f>
        <v>13</v>
      </c>
      <c r="E156" t="str">
        <f>"2-7-13"</f>
        <v>2-7-13</v>
      </c>
      <c r="F156" t="s">
        <v>72</v>
      </c>
      <c r="G156" t="s">
        <v>73</v>
      </c>
      <c r="H156" t="s">
        <v>71</v>
      </c>
      <c r="S156">
        <v>0</v>
      </c>
      <c r="T156">
        <v>1</v>
      </c>
      <c r="U156">
        <v>0</v>
      </c>
      <c r="V156">
        <v>0</v>
      </c>
      <c r="W156">
        <v>1</v>
      </c>
      <c r="X156">
        <v>0</v>
      </c>
      <c r="Y156">
        <v>1</v>
      </c>
      <c r="Z156">
        <v>0</v>
      </c>
      <c r="AA156">
        <v>0</v>
      </c>
      <c r="AB156">
        <v>1</v>
      </c>
      <c r="AC156">
        <v>0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0</v>
      </c>
      <c r="AL156">
        <v>1</v>
      </c>
      <c r="AM156">
        <v>0</v>
      </c>
      <c r="AN156">
        <v>0</v>
      </c>
      <c r="AO156">
        <v>1</v>
      </c>
      <c r="AP156">
        <v>0</v>
      </c>
    </row>
    <row r="157" spans="1:42" x14ac:dyDescent="0.25">
      <c r="A157" t="str">
        <f>"153"</f>
        <v>153</v>
      </c>
      <c r="B157" t="str">
        <f t="shared" si="8"/>
        <v>2</v>
      </c>
      <c r="C157" t="str">
        <f t="shared" si="9"/>
        <v>7</v>
      </c>
      <c r="D157" t="str">
        <f>"8"</f>
        <v>8</v>
      </c>
      <c r="E157" t="str">
        <f>"2-7-8"</f>
        <v>2-7-8</v>
      </c>
      <c r="F157" t="s">
        <v>72</v>
      </c>
      <c r="G157" t="s">
        <v>73</v>
      </c>
      <c r="H157" t="s">
        <v>70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</row>
    <row r="158" spans="1:42" x14ac:dyDescent="0.25">
      <c r="A158" t="str">
        <f>"154"</f>
        <v>154</v>
      </c>
      <c r="B158" t="str">
        <f t="shared" si="8"/>
        <v>2</v>
      </c>
      <c r="C158" t="str">
        <f t="shared" si="9"/>
        <v>7</v>
      </c>
      <c r="D158" t="str">
        <f>"5"</f>
        <v>5</v>
      </c>
      <c r="E158" t="str">
        <f>"2-7-5"</f>
        <v>2-7-5</v>
      </c>
      <c r="F158" t="s">
        <v>72</v>
      </c>
      <c r="G158" t="s">
        <v>73</v>
      </c>
      <c r="H158" t="s">
        <v>70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</v>
      </c>
      <c r="R158">
        <v>0</v>
      </c>
    </row>
    <row r="159" spans="1:42" x14ac:dyDescent="0.25">
      <c r="A159" t="str">
        <f>"155"</f>
        <v>155</v>
      </c>
      <c r="B159" t="str">
        <f t="shared" si="8"/>
        <v>2</v>
      </c>
      <c r="C159" t="str">
        <f t="shared" si="9"/>
        <v>7</v>
      </c>
      <c r="D159" t="str">
        <f>"3"</f>
        <v>3</v>
      </c>
      <c r="E159" t="str">
        <f>"2-7-3"</f>
        <v>2-7-3</v>
      </c>
      <c r="F159" t="s">
        <v>72</v>
      </c>
      <c r="G159" t="s">
        <v>73</v>
      </c>
      <c r="H159" t="s">
        <v>70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</row>
    <row r="160" spans="1:42" x14ac:dyDescent="0.25">
      <c r="A160" t="str">
        <f>"156"</f>
        <v>156</v>
      </c>
      <c r="B160" t="str">
        <f t="shared" si="8"/>
        <v>2</v>
      </c>
      <c r="C160" t="str">
        <f t="shared" si="9"/>
        <v>7</v>
      </c>
      <c r="D160" t="str">
        <f>"24"</f>
        <v>24</v>
      </c>
      <c r="E160" t="str">
        <f>"2-7-24"</f>
        <v>2-7-24</v>
      </c>
      <c r="F160" t="s">
        <v>72</v>
      </c>
      <c r="G160" t="s">
        <v>73</v>
      </c>
      <c r="H160" t="s">
        <v>70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</row>
    <row r="161" spans="1:42" x14ac:dyDescent="0.25">
      <c r="A161" t="str">
        <f>"157"</f>
        <v>157</v>
      </c>
      <c r="B161" t="str">
        <f t="shared" si="8"/>
        <v>2</v>
      </c>
      <c r="C161" t="str">
        <f t="shared" si="9"/>
        <v>7</v>
      </c>
      <c r="D161" t="str">
        <f>"23"</f>
        <v>23</v>
      </c>
      <c r="E161" t="str">
        <f>"2-7-23"</f>
        <v>2-7-23</v>
      </c>
      <c r="F161" t="s">
        <v>72</v>
      </c>
      <c r="G161" t="s">
        <v>73</v>
      </c>
      <c r="H161" t="s">
        <v>70</v>
      </c>
      <c r="I161">
        <v>1</v>
      </c>
      <c r="J161">
        <v>1</v>
      </c>
      <c r="K161">
        <v>1</v>
      </c>
      <c r="L161">
        <v>1</v>
      </c>
      <c r="M161">
        <v>1</v>
      </c>
      <c r="N161">
        <v>1</v>
      </c>
      <c r="O161">
        <v>1</v>
      </c>
      <c r="P161">
        <v>1</v>
      </c>
      <c r="Q161">
        <v>1</v>
      </c>
      <c r="R161">
        <v>1</v>
      </c>
    </row>
    <row r="162" spans="1:42" x14ac:dyDescent="0.25">
      <c r="A162" t="str">
        <f>"158"</f>
        <v>158</v>
      </c>
      <c r="B162" t="str">
        <f t="shared" si="8"/>
        <v>2</v>
      </c>
      <c r="C162" t="str">
        <f t="shared" si="9"/>
        <v>7</v>
      </c>
      <c r="D162" t="str">
        <f>"16"</f>
        <v>16</v>
      </c>
      <c r="E162" t="str">
        <f>"2-7-16"</f>
        <v>2-7-16</v>
      </c>
      <c r="F162" t="s">
        <v>72</v>
      </c>
      <c r="G162" t="s">
        <v>73</v>
      </c>
      <c r="H162" t="s">
        <v>71</v>
      </c>
      <c r="S162">
        <v>1</v>
      </c>
      <c r="T162">
        <v>0</v>
      </c>
      <c r="U162">
        <v>0</v>
      </c>
      <c r="V162">
        <v>0</v>
      </c>
      <c r="W162">
        <v>0</v>
      </c>
      <c r="X162">
        <v>1</v>
      </c>
      <c r="Y162">
        <v>1</v>
      </c>
      <c r="Z162">
        <v>0</v>
      </c>
      <c r="AA162">
        <v>1</v>
      </c>
      <c r="AB162">
        <v>0</v>
      </c>
      <c r="AC162">
        <v>0</v>
      </c>
      <c r="AD162">
        <v>1</v>
      </c>
      <c r="AE162">
        <v>1</v>
      </c>
      <c r="AF162">
        <v>1</v>
      </c>
      <c r="AG162">
        <v>1</v>
      </c>
      <c r="AH162">
        <v>1</v>
      </c>
      <c r="AI162">
        <v>1</v>
      </c>
      <c r="AJ162">
        <v>1</v>
      </c>
      <c r="AK162">
        <v>0</v>
      </c>
      <c r="AL162">
        <v>1</v>
      </c>
      <c r="AM162">
        <v>1</v>
      </c>
      <c r="AN162">
        <v>1</v>
      </c>
      <c r="AO162">
        <v>1</v>
      </c>
      <c r="AP162">
        <v>1</v>
      </c>
    </row>
    <row r="163" spans="1:42" x14ac:dyDescent="0.25">
      <c r="A163" t="str">
        <f>"159"</f>
        <v>159</v>
      </c>
      <c r="B163" t="str">
        <f t="shared" si="8"/>
        <v>2</v>
      </c>
      <c r="C163" t="str">
        <f t="shared" si="9"/>
        <v>7</v>
      </c>
      <c r="D163" t="str">
        <f>"15"</f>
        <v>15</v>
      </c>
      <c r="E163" t="str">
        <f>"2-7-15"</f>
        <v>2-7-15</v>
      </c>
      <c r="F163" t="s">
        <v>72</v>
      </c>
      <c r="G163" t="s">
        <v>73</v>
      </c>
      <c r="H163" t="s">
        <v>70</v>
      </c>
      <c r="I163">
        <v>0</v>
      </c>
      <c r="J163">
        <v>0</v>
      </c>
      <c r="K163">
        <v>1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</row>
    <row r="164" spans="1:42" x14ac:dyDescent="0.25">
      <c r="A164" t="str">
        <f>"160"</f>
        <v>160</v>
      </c>
      <c r="B164" t="str">
        <f t="shared" si="8"/>
        <v>2</v>
      </c>
      <c r="C164" t="str">
        <f t="shared" si="9"/>
        <v>7</v>
      </c>
      <c r="D164" t="str">
        <f>"10"</f>
        <v>10</v>
      </c>
      <c r="E164" t="str">
        <f>"2-7-10"</f>
        <v>2-7-10</v>
      </c>
      <c r="F164" t="s">
        <v>72</v>
      </c>
      <c r="G164" t="s">
        <v>73</v>
      </c>
      <c r="H164" t="s">
        <v>70</v>
      </c>
      <c r="I164">
        <v>1</v>
      </c>
      <c r="J164">
        <v>1</v>
      </c>
      <c r="K164">
        <v>1</v>
      </c>
      <c r="L164">
        <v>1</v>
      </c>
      <c r="M164">
        <v>1</v>
      </c>
      <c r="N164">
        <v>1</v>
      </c>
      <c r="O164">
        <v>1</v>
      </c>
      <c r="P164">
        <v>1</v>
      </c>
      <c r="Q164">
        <v>1</v>
      </c>
      <c r="R164">
        <v>1</v>
      </c>
    </row>
    <row r="165" spans="1:42" x14ac:dyDescent="0.25">
      <c r="A165" t="str">
        <f>"161"</f>
        <v>161</v>
      </c>
      <c r="B165" t="str">
        <f t="shared" si="8"/>
        <v>2</v>
      </c>
      <c r="C165" t="str">
        <f t="shared" si="9"/>
        <v>7</v>
      </c>
      <c r="D165" t="str">
        <f>"6"</f>
        <v>6</v>
      </c>
      <c r="E165" t="str">
        <f>"2-7-6"</f>
        <v>2-7-6</v>
      </c>
      <c r="F165" t="s">
        <v>72</v>
      </c>
      <c r="G165" t="s">
        <v>73</v>
      </c>
      <c r="H165" t="s">
        <v>71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1</v>
      </c>
      <c r="AA165">
        <v>0</v>
      </c>
      <c r="AB165">
        <v>1</v>
      </c>
      <c r="AC165">
        <v>0</v>
      </c>
      <c r="AD165">
        <v>1</v>
      </c>
      <c r="AE165">
        <v>1</v>
      </c>
      <c r="AF165">
        <v>1</v>
      </c>
      <c r="AG165">
        <v>1</v>
      </c>
      <c r="AH165">
        <v>1</v>
      </c>
      <c r="AI165">
        <v>1</v>
      </c>
      <c r="AJ165">
        <v>1</v>
      </c>
      <c r="AK165">
        <v>0</v>
      </c>
      <c r="AL165">
        <v>1</v>
      </c>
      <c r="AM165">
        <v>1</v>
      </c>
      <c r="AN165">
        <v>1</v>
      </c>
      <c r="AO165">
        <v>1</v>
      </c>
      <c r="AP165">
        <v>1</v>
      </c>
    </row>
    <row r="166" spans="1:42" x14ac:dyDescent="0.25">
      <c r="A166" t="str">
        <f>"162"</f>
        <v>162</v>
      </c>
      <c r="B166" t="str">
        <f t="shared" si="8"/>
        <v>2</v>
      </c>
      <c r="C166" t="str">
        <f t="shared" si="9"/>
        <v>7</v>
      </c>
      <c r="D166" t="str">
        <f>"1"</f>
        <v>1</v>
      </c>
      <c r="E166" t="str">
        <f>"2-7-1"</f>
        <v>2-7-1</v>
      </c>
      <c r="F166" t="s">
        <v>72</v>
      </c>
      <c r="G166" t="s">
        <v>73</v>
      </c>
      <c r="H166" t="s">
        <v>71</v>
      </c>
      <c r="S166">
        <v>0</v>
      </c>
      <c r="T166">
        <v>1</v>
      </c>
      <c r="U166">
        <v>0</v>
      </c>
      <c r="V166">
        <v>0</v>
      </c>
      <c r="W166">
        <v>0</v>
      </c>
      <c r="X166">
        <v>1</v>
      </c>
      <c r="Y166">
        <v>1</v>
      </c>
      <c r="Z166">
        <v>0</v>
      </c>
      <c r="AA166">
        <v>1</v>
      </c>
      <c r="AB166">
        <v>0</v>
      </c>
      <c r="AC166">
        <v>0</v>
      </c>
      <c r="AD166">
        <v>1</v>
      </c>
      <c r="AE166">
        <v>1</v>
      </c>
      <c r="AF166">
        <v>1</v>
      </c>
      <c r="AG166">
        <v>1</v>
      </c>
      <c r="AH166">
        <v>1</v>
      </c>
      <c r="AI166">
        <v>1</v>
      </c>
      <c r="AJ166">
        <v>0</v>
      </c>
      <c r="AK166">
        <v>1</v>
      </c>
      <c r="AL166">
        <v>1</v>
      </c>
      <c r="AM166">
        <v>1</v>
      </c>
      <c r="AN166">
        <v>1</v>
      </c>
      <c r="AO166">
        <v>1</v>
      </c>
      <c r="AP166">
        <v>1</v>
      </c>
    </row>
    <row r="167" spans="1:42" x14ac:dyDescent="0.25">
      <c r="A167" t="str">
        <f>"163"</f>
        <v>163</v>
      </c>
      <c r="B167" t="str">
        <f t="shared" si="8"/>
        <v>2</v>
      </c>
      <c r="C167" t="str">
        <f t="shared" si="9"/>
        <v>7</v>
      </c>
      <c r="D167" t="str">
        <f>"18"</f>
        <v>18</v>
      </c>
      <c r="E167" t="str">
        <f>"2-7-18"</f>
        <v>2-7-18</v>
      </c>
      <c r="F167" t="s">
        <v>72</v>
      </c>
      <c r="G167" t="s">
        <v>73</v>
      </c>
      <c r="H167" t="s">
        <v>71</v>
      </c>
      <c r="S167">
        <v>1</v>
      </c>
      <c r="T167">
        <v>0</v>
      </c>
      <c r="U167">
        <v>0</v>
      </c>
      <c r="V167">
        <v>0</v>
      </c>
      <c r="W167">
        <v>1</v>
      </c>
      <c r="X167">
        <v>0</v>
      </c>
      <c r="Y167">
        <v>0</v>
      </c>
      <c r="Z167">
        <v>1</v>
      </c>
      <c r="AA167">
        <v>0</v>
      </c>
      <c r="AB167">
        <v>0</v>
      </c>
      <c r="AC167">
        <v>1</v>
      </c>
      <c r="AD167">
        <v>1</v>
      </c>
      <c r="AE167">
        <v>1</v>
      </c>
      <c r="AF167">
        <v>1</v>
      </c>
      <c r="AG167">
        <v>1</v>
      </c>
      <c r="AH167">
        <v>1</v>
      </c>
      <c r="AI167">
        <v>1</v>
      </c>
      <c r="AJ167">
        <v>1</v>
      </c>
      <c r="AK167">
        <v>0</v>
      </c>
      <c r="AL167">
        <v>1</v>
      </c>
      <c r="AM167">
        <v>1</v>
      </c>
      <c r="AN167">
        <v>1</v>
      </c>
      <c r="AO167">
        <v>1</v>
      </c>
      <c r="AP167">
        <v>1</v>
      </c>
    </row>
    <row r="168" spans="1:42" x14ac:dyDescent="0.25">
      <c r="A168" t="str">
        <f>"164"</f>
        <v>164</v>
      </c>
      <c r="B168" t="str">
        <f t="shared" si="8"/>
        <v>2</v>
      </c>
      <c r="C168" t="str">
        <f t="shared" si="9"/>
        <v>7</v>
      </c>
      <c r="D168" t="str">
        <f>"17"</f>
        <v>17</v>
      </c>
      <c r="E168" t="str">
        <f>"2-7-17"</f>
        <v>2-7-17</v>
      </c>
      <c r="F168" t="s">
        <v>72</v>
      </c>
      <c r="G168" t="s">
        <v>73</v>
      </c>
      <c r="H168" t="s">
        <v>71</v>
      </c>
      <c r="S168">
        <v>1</v>
      </c>
      <c r="T168">
        <v>0</v>
      </c>
      <c r="U168">
        <v>0</v>
      </c>
      <c r="V168">
        <v>0</v>
      </c>
      <c r="W168">
        <v>1</v>
      </c>
      <c r="X168">
        <v>0</v>
      </c>
      <c r="Y168">
        <v>1</v>
      </c>
      <c r="Z168">
        <v>0</v>
      </c>
      <c r="AA168">
        <v>0</v>
      </c>
      <c r="AB168">
        <v>1</v>
      </c>
      <c r="AC168">
        <v>0</v>
      </c>
      <c r="AD168">
        <v>1</v>
      </c>
      <c r="AE168">
        <v>1</v>
      </c>
      <c r="AF168">
        <v>1</v>
      </c>
      <c r="AG168">
        <v>1</v>
      </c>
      <c r="AH168">
        <v>1</v>
      </c>
      <c r="AI168">
        <v>1</v>
      </c>
      <c r="AJ168">
        <v>1</v>
      </c>
      <c r="AK168">
        <v>0</v>
      </c>
      <c r="AL168">
        <v>1</v>
      </c>
      <c r="AM168">
        <v>1</v>
      </c>
      <c r="AN168">
        <v>1</v>
      </c>
      <c r="AO168">
        <v>1</v>
      </c>
      <c r="AP168">
        <v>1</v>
      </c>
    </row>
    <row r="169" spans="1:42" x14ac:dyDescent="0.25">
      <c r="A169" t="str">
        <f>"165"</f>
        <v>165</v>
      </c>
      <c r="B169" t="str">
        <f t="shared" si="8"/>
        <v>2</v>
      </c>
      <c r="C169" t="str">
        <f t="shared" si="9"/>
        <v>7</v>
      </c>
      <c r="D169" t="str">
        <f>"11"</f>
        <v>11</v>
      </c>
      <c r="E169" t="str">
        <f>"2-7-11"</f>
        <v>2-7-11</v>
      </c>
      <c r="F169" t="s">
        <v>72</v>
      </c>
      <c r="G169" t="s">
        <v>73</v>
      </c>
      <c r="H169" t="s">
        <v>71</v>
      </c>
      <c r="S169">
        <v>1</v>
      </c>
      <c r="T169">
        <v>0</v>
      </c>
      <c r="U169">
        <v>0</v>
      </c>
      <c r="V169">
        <v>0</v>
      </c>
      <c r="W169">
        <v>0</v>
      </c>
      <c r="X169">
        <v>1</v>
      </c>
      <c r="Y169">
        <v>1</v>
      </c>
      <c r="Z169">
        <v>0</v>
      </c>
      <c r="AA169">
        <v>0</v>
      </c>
      <c r="AB169">
        <v>0</v>
      </c>
      <c r="AC169">
        <v>1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1</v>
      </c>
      <c r="AK169">
        <v>0</v>
      </c>
      <c r="AL169">
        <v>0</v>
      </c>
      <c r="AM169">
        <v>0</v>
      </c>
      <c r="AN169">
        <v>0</v>
      </c>
      <c r="AO169">
        <v>1</v>
      </c>
      <c r="AP169">
        <v>0</v>
      </c>
    </row>
    <row r="170" spans="1:42" x14ac:dyDescent="0.25">
      <c r="A170" t="str">
        <f>"166"</f>
        <v>166</v>
      </c>
      <c r="B170" t="str">
        <f t="shared" si="8"/>
        <v>2</v>
      </c>
      <c r="C170" t="str">
        <f t="shared" si="9"/>
        <v>7</v>
      </c>
      <c r="D170" t="str">
        <f>"7"</f>
        <v>7</v>
      </c>
      <c r="E170" t="str">
        <f>"2-7-7"</f>
        <v>2-7-7</v>
      </c>
      <c r="F170" t="s">
        <v>72</v>
      </c>
      <c r="G170" t="s">
        <v>73</v>
      </c>
      <c r="H170" t="s">
        <v>71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0</v>
      </c>
      <c r="AB170">
        <v>0</v>
      </c>
      <c r="AC170">
        <v>1</v>
      </c>
      <c r="AD170">
        <v>1</v>
      </c>
      <c r="AE170">
        <v>1</v>
      </c>
      <c r="AF170">
        <v>1</v>
      </c>
      <c r="AG170">
        <v>1</v>
      </c>
      <c r="AH170">
        <v>1</v>
      </c>
      <c r="AI170">
        <v>1</v>
      </c>
      <c r="AJ170">
        <v>1</v>
      </c>
      <c r="AK170">
        <v>0</v>
      </c>
      <c r="AL170">
        <v>1</v>
      </c>
      <c r="AM170">
        <v>1</v>
      </c>
      <c r="AN170">
        <v>1</v>
      </c>
      <c r="AO170">
        <v>1</v>
      </c>
      <c r="AP170">
        <v>1</v>
      </c>
    </row>
    <row r="171" spans="1:42" x14ac:dyDescent="0.25">
      <c r="A171" t="str">
        <f>"167"</f>
        <v>167</v>
      </c>
      <c r="B171" t="str">
        <f t="shared" si="8"/>
        <v>2</v>
      </c>
      <c r="C171" t="str">
        <f t="shared" si="9"/>
        <v>7</v>
      </c>
      <c r="D171" t="str">
        <f>"2"</f>
        <v>2</v>
      </c>
      <c r="E171" t="str">
        <f>"2-7-2"</f>
        <v>2-7-2</v>
      </c>
      <c r="F171" t="s">
        <v>72</v>
      </c>
      <c r="G171" t="s">
        <v>73</v>
      </c>
      <c r="H171" t="s">
        <v>71</v>
      </c>
      <c r="S171">
        <v>1</v>
      </c>
      <c r="T171">
        <v>0</v>
      </c>
      <c r="U171">
        <v>0</v>
      </c>
      <c r="V171">
        <v>0</v>
      </c>
      <c r="W171">
        <v>0</v>
      </c>
      <c r="X171">
        <v>1</v>
      </c>
      <c r="Y171">
        <v>1</v>
      </c>
      <c r="Z171">
        <v>0</v>
      </c>
      <c r="AA171">
        <v>0</v>
      </c>
      <c r="AB171">
        <v>1</v>
      </c>
      <c r="AC171">
        <v>0</v>
      </c>
      <c r="AD171">
        <v>1</v>
      </c>
      <c r="AE171">
        <v>1</v>
      </c>
      <c r="AF171">
        <v>1</v>
      </c>
      <c r="AG171">
        <v>1</v>
      </c>
      <c r="AH171">
        <v>1</v>
      </c>
      <c r="AI171">
        <v>1</v>
      </c>
      <c r="AJ171">
        <v>1</v>
      </c>
      <c r="AK171">
        <v>0</v>
      </c>
      <c r="AL171">
        <v>1</v>
      </c>
      <c r="AM171">
        <v>1</v>
      </c>
      <c r="AN171">
        <v>1</v>
      </c>
      <c r="AO171">
        <v>1</v>
      </c>
      <c r="AP171">
        <v>1</v>
      </c>
    </row>
    <row r="172" spans="1:42" x14ac:dyDescent="0.25">
      <c r="A172" t="str">
        <f>"168"</f>
        <v>168</v>
      </c>
      <c r="B172" t="str">
        <f t="shared" si="8"/>
        <v>2</v>
      </c>
      <c r="C172" t="str">
        <f t="shared" si="9"/>
        <v>7</v>
      </c>
      <c r="D172" t="str">
        <f>"20"</f>
        <v>20</v>
      </c>
      <c r="E172" t="str">
        <f>"2-7-20"</f>
        <v>2-7-20</v>
      </c>
      <c r="F172" t="s">
        <v>72</v>
      </c>
      <c r="G172" t="s">
        <v>73</v>
      </c>
      <c r="H172" t="s">
        <v>71</v>
      </c>
      <c r="S172">
        <v>1</v>
      </c>
      <c r="T172">
        <v>0</v>
      </c>
      <c r="U172">
        <v>0</v>
      </c>
      <c r="V172">
        <v>0</v>
      </c>
      <c r="W172">
        <v>1</v>
      </c>
      <c r="X172">
        <v>0</v>
      </c>
      <c r="Y172">
        <v>1</v>
      </c>
      <c r="Z172">
        <v>0</v>
      </c>
      <c r="AA172">
        <v>1</v>
      </c>
      <c r="AB172">
        <v>0</v>
      </c>
      <c r="AC172">
        <v>0</v>
      </c>
      <c r="AD172">
        <v>1</v>
      </c>
      <c r="AE172">
        <v>1</v>
      </c>
      <c r="AF172">
        <v>1</v>
      </c>
      <c r="AG172">
        <v>1</v>
      </c>
      <c r="AH172">
        <v>1</v>
      </c>
      <c r="AI172">
        <v>1</v>
      </c>
      <c r="AJ172">
        <v>1</v>
      </c>
      <c r="AK172">
        <v>0</v>
      </c>
      <c r="AL172">
        <v>1</v>
      </c>
      <c r="AM172">
        <v>1</v>
      </c>
      <c r="AN172">
        <v>1</v>
      </c>
      <c r="AO172">
        <v>1</v>
      </c>
      <c r="AP172">
        <v>1</v>
      </c>
    </row>
    <row r="173" spans="1:42" x14ac:dyDescent="0.25">
      <c r="A173" t="str">
        <f>"169"</f>
        <v>169</v>
      </c>
      <c r="B173" t="str">
        <f t="shared" si="8"/>
        <v>2</v>
      </c>
      <c r="C173" t="str">
        <f t="shared" si="9"/>
        <v>7</v>
      </c>
      <c r="D173" t="str">
        <f>"14"</f>
        <v>14</v>
      </c>
      <c r="E173" t="str">
        <f>"2-7-14"</f>
        <v>2-7-14</v>
      </c>
      <c r="F173" t="s">
        <v>72</v>
      </c>
      <c r="G173" t="s">
        <v>73</v>
      </c>
      <c r="H173" t="s">
        <v>71</v>
      </c>
      <c r="S173">
        <v>0</v>
      </c>
      <c r="T173">
        <v>1</v>
      </c>
      <c r="U173">
        <v>0</v>
      </c>
      <c r="V173">
        <v>0</v>
      </c>
      <c r="W173">
        <v>1</v>
      </c>
      <c r="X173">
        <v>0</v>
      </c>
      <c r="Y173">
        <v>0</v>
      </c>
      <c r="Z173">
        <v>1</v>
      </c>
      <c r="AA173">
        <v>0</v>
      </c>
      <c r="AB173">
        <v>0</v>
      </c>
      <c r="AC173">
        <v>1</v>
      </c>
      <c r="AD173">
        <v>0</v>
      </c>
      <c r="AE173">
        <v>1</v>
      </c>
      <c r="AF173">
        <v>0</v>
      </c>
      <c r="AG173">
        <v>0</v>
      </c>
      <c r="AH173">
        <v>0</v>
      </c>
      <c r="AI173">
        <v>0</v>
      </c>
      <c r="AJ173">
        <v>1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</row>
    <row r="174" spans="1:42" x14ac:dyDescent="0.25">
      <c r="A174" t="str">
        <f>"170"</f>
        <v>170</v>
      </c>
      <c r="B174" t="str">
        <f t="shared" si="8"/>
        <v>2</v>
      </c>
      <c r="C174" t="str">
        <f t="shared" si="9"/>
        <v>7</v>
      </c>
      <c r="D174" t="str">
        <f>"9"</f>
        <v>9</v>
      </c>
      <c r="E174" t="str">
        <f>"2-7-9"</f>
        <v>2-7-9</v>
      </c>
      <c r="F174" t="s">
        <v>72</v>
      </c>
      <c r="G174" t="s">
        <v>73</v>
      </c>
      <c r="H174" t="s">
        <v>70</v>
      </c>
      <c r="I174">
        <v>1</v>
      </c>
      <c r="J174">
        <v>1</v>
      </c>
      <c r="K174">
        <v>1</v>
      </c>
      <c r="L174">
        <v>1</v>
      </c>
      <c r="M174">
        <v>1</v>
      </c>
      <c r="N174">
        <v>1</v>
      </c>
      <c r="O174">
        <v>1</v>
      </c>
      <c r="P174">
        <v>1</v>
      </c>
      <c r="Q174">
        <v>1</v>
      </c>
      <c r="R174">
        <v>1</v>
      </c>
    </row>
    <row r="175" spans="1:42" x14ac:dyDescent="0.25">
      <c r="A175" t="str">
        <f>"171"</f>
        <v>171</v>
      </c>
      <c r="B175" t="str">
        <f t="shared" si="8"/>
        <v>2</v>
      </c>
      <c r="C175" t="str">
        <f t="shared" si="9"/>
        <v>7</v>
      </c>
      <c r="D175" t="str">
        <f>"4"</f>
        <v>4</v>
      </c>
      <c r="E175" t="str">
        <f>"2-7-4"</f>
        <v>2-7-4</v>
      </c>
      <c r="F175" t="s">
        <v>72</v>
      </c>
      <c r="G175" t="s">
        <v>73</v>
      </c>
      <c r="H175" t="s">
        <v>71</v>
      </c>
      <c r="S175">
        <v>1</v>
      </c>
      <c r="T175">
        <v>0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0</v>
      </c>
      <c r="AB175">
        <v>0</v>
      </c>
      <c r="AC175">
        <v>1</v>
      </c>
      <c r="AD175">
        <v>1</v>
      </c>
      <c r="AE175">
        <v>1</v>
      </c>
      <c r="AF175">
        <v>1</v>
      </c>
      <c r="AG175">
        <v>1</v>
      </c>
      <c r="AH175">
        <v>1</v>
      </c>
      <c r="AI175">
        <v>1</v>
      </c>
      <c r="AJ175">
        <v>1</v>
      </c>
      <c r="AK175">
        <v>0</v>
      </c>
      <c r="AL175">
        <v>1</v>
      </c>
      <c r="AM175">
        <v>1</v>
      </c>
      <c r="AN175">
        <v>1</v>
      </c>
      <c r="AO175">
        <v>1</v>
      </c>
      <c r="AP175">
        <v>1</v>
      </c>
    </row>
    <row r="176" spans="1:42" x14ac:dyDescent="0.25">
      <c r="A176" t="str">
        <f>"172"</f>
        <v>172</v>
      </c>
      <c r="B176" t="str">
        <f t="shared" si="8"/>
        <v>2</v>
      </c>
      <c r="C176" t="str">
        <f t="shared" si="9"/>
        <v>7</v>
      </c>
      <c r="D176" t="str">
        <f>"22"</f>
        <v>22</v>
      </c>
      <c r="E176" t="str">
        <f>"2-7-22"</f>
        <v>2-7-22</v>
      </c>
      <c r="F176" t="s">
        <v>72</v>
      </c>
      <c r="G176" t="s">
        <v>73</v>
      </c>
      <c r="H176" t="s">
        <v>71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1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</row>
    <row r="177" spans="1:42" x14ac:dyDescent="0.25">
      <c r="A177" t="str">
        <f>"173"</f>
        <v>173</v>
      </c>
      <c r="B177" t="str">
        <f t="shared" si="8"/>
        <v>2</v>
      </c>
      <c r="C177" t="str">
        <f t="shared" si="9"/>
        <v>7</v>
      </c>
      <c r="D177" t="str">
        <f>"19"</f>
        <v>19</v>
      </c>
      <c r="E177" t="str">
        <f>"2-7-19"</f>
        <v>2-7-19</v>
      </c>
      <c r="F177" t="s">
        <v>72</v>
      </c>
      <c r="G177" t="s">
        <v>73</v>
      </c>
      <c r="H177" t="s">
        <v>71</v>
      </c>
      <c r="S177">
        <v>0</v>
      </c>
      <c r="T177">
        <v>1</v>
      </c>
      <c r="U177">
        <v>0</v>
      </c>
      <c r="V177">
        <v>0</v>
      </c>
      <c r="W177">
        <v>1</v>
      </c>
      <c r="X177">
        <v>0</v>
      </c>
      <c r="Y177">
        <v>1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1</v>
      </c>
      <c r="AF177">
        <v>1</v>
      </c>
      <c r="AG177">
        <v>1</v>
      </c>
      <c r="AH177">
        <v>1</v>
      </c>
      <c r="AI177">
        <v>1</v>
      </c>
      <c r="AJ177">
        <v>0</v>
      </c>
      <c r="AK177">
        <v>1</v>
      </c>
      <c r="AL177">
        <v>1</v>
      </c>
      <c r="AM177">
        <v>1</v>
      </c>
      <c r="AN177">
        <v>1</v>
      </c>
      <c r="AO177">
        <v>1</v>
      </c>
      <c r="AP177">
        <v>1</v>
      </c>
    </row>
    <row r="178" spans="1:42" x14ac:dyDescent="0.25">
      <c r="A178" t="str">
        <f>"174"</f>
        <v>174</v>
      </c>
      <c r="B178" t="str">
        <f t="shared" si="8"/>
        <v>2</v>
      </c>
      <c r="C178" t="str">
        <f t="shared" si="9"/>
        <v>7</v>
      </c>
      <c r="D178" t="str">
        <f>"25"</f>
        <v>25</v>
      </c>
      <c r="E178" t="str">
        <f>"2-7-25"</f>
        <v>2-7-25</v>
      </c>
      <c r="F178" t="s">
        <v>72</v>
      </c>
      <c r="G178" t="s">
        <v>73</v>
      </c>
      <c r="H178" t="s">
        <v>71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1</v>
      </c>
      <c r="AL178">
        <v>0</v>
      </c>
      <c r="AM178">
        <v>0</v>
      </c>
      <c r="AN178">
        <v>1</v>
      </c>
      <c r="AO178">
        <v>1</v>
      </c>
      <c r="AP178">
        <v>0</v>
      </c>
    </row>
    <row r="179" spans="1:42" x14ac:dyDescent="0.25">
      <c r="A179" t="str">
        <f>"175"</f>
        <v>175</v>
      </c>
      <c r="B179" t="str">
        <f t="shared" si="8"/>
        <v>2</v>
      </c>
      <c r="C179" t="str">
        <f t="shared" si="9"/>
        <v>7</v>
      </c>
      <c r="D179" t="str">
        <f>"12"</f>
        <v>12</v>
      </c>
      <c r="E179" t="str">
        <f>"2-7-12"</f>
        <v>2-7-12</v>
      </c>
      <c r="F179" t="s">
        <v>72</v>
      </c>
      <c r="G179" t="s">
        <v>73</v>
      </c>
      <c r="H179" t="s">
        <v>71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1</v>
      </c>
      <c r="AL179">
        <v>0</v>
      </c>
      <c r="AM179">
        <v>0</v>
      </c>
      <c r="AN179">
        <v>0</v>
      </c>
      <c r="AO179">
        <v>0</v>
      </c>
      <c r="AP179">
        <v>0</v>
      </c>
    </row>
    <row r="180" spans="1:42" x14ac:dyDescent="0.25">
      <c r="A180" t="str">
        <f>"176"</f>
        <v>176</v>
      </c>
      <c r="B180" t="str">
        <f t="shared" si="8"/>
        <v>2</v>
      </c>
      <c r="C180" t="str">
        <f t="shared" ref="C180:C204" si="10">"8"</f>
        <v>8</v>
      </c>
      <c r="D180" t="str">
        <f>"25"</f>
        <v>25</v>
      </c>
      <c r="E180" t="str">
        <f>"2-8-25"</f>
        <v>2-8-25</v>
      </c>
      <c r="F180" t="s">
        <v>72</v>
      </c>
      <c r="G180" t="s">
        <v>73</v>
      </c>
      <c r="H180" t="s">
        <v>70</v>
      </c>
      <c r="I180">
        <v>1</v>
      </c>
      <c r="J180">
        <v>1</v>
      </c>
      <c r="K180">
        <v>1</v>
      </c>
      <c r="L180">
        <v>1</v>
      </c>
      <c r="M180">
        <v>1</v>
      </c>
      <c r="N180">
        <v>1</v>
      </c>
      <c r="O180">
        <v>0</v>
      </c>
      <c r="P180">
        <v>0</v>
      </c>
      <c r="Q180">
        <v>0</v>
      </c>
      <c r="R180">
        <v>0</v>
      </c>
    </row>
    <row r="181" spans="1:42" x14ac:dyDescent="0.25">
      <c r="A181" t="str">
        <f>"177"</f>
        <v>177</v>
      </c>
      <c r="B181" t="str">
        <f t="shared" si="8"/>
        <v>2</v>
      </c>
      <c r="C181" t="str">
        <f t="shared" si="10"/>
        <v>8</v>
      </c>
      <c r="D181" t="str">
        <f>"14"</f>
        <v>14</v>
      </c>
      <c r="E181" t="str">
        <f>"2-8-14"</f>
        <v>2-8-14</v>
      </c>
      <c r="F181" t="s">
        <v>72</v>
      </c>
      <c r="G181" t="s">
        <v>73</v>
      </c>
      <c r="H181" t="s">
        <v>71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1</v>
      </c>
      <c r="Z181">
        <v>0</v>
      </c>
      <c r="AA181">
        <v>0</v>
      </c>
      <c r="AB181">
        <v>1</v>
      </c>
      <c r="AC181">
        <v>0</v>
      </c>
      <c r="AD181">
        <v>1</v>
      </c>
      <c r="AE181">
        <v>1</v>
      </c>
      <c r="AF181">
        <v>1</v>
      </c>
      <c r="AG181">
        <v>1</v>
      </c>
      <c r="AH181">
        <v>1</v>
      </c>
      <c r="AI181">
        <v>1</v>
      </c>
      <c r="AJ181">
        <v>1</v>
      </c>
      <c r="AK181">
        <v>0</v>
      </c>
      <c r="AL181">
        <v>1</v>
      </c>
      <c r="AM181">
        <v>1</v>
      </c>
      <c r="AN181">
        <v>1</v>
      </c>
      <c r="AO181">
        <v>1</v>
      </c>
      <c r="AP181">
        <v>1</v>
      </c>
    </row>
    <row r="182" spans="1:42" x14ac:dyDescent="0.25">
      <c r="A182" t="str">
        <f>"178"</f>
        <v>178</v>
      </c>
      <c r="B182" t="str">
        <f t="shared" si="8"/>
        <v>2</v>
      </c>
      <c r="C182" t="str">
        <f t="shared" si="10"/>
        <v>8</v>
      </c>
      <c r="D182" t="str">
        <f>"9"</f>
        <v>9</v>
      </c>
      <c r="E182" t="str">
        <f>"2-8-9"</f>
        <v>2-8-9</v>
      </c>
      <c r="F182" t="s">
        <v>72</v>
      </c>
      <c r="G182" t="s">
        <v>73</v>
      </c>
      <c r="H182" t="s">
        <v>71</v>
      </c>
      <c r="S182">
        <v>1</v>
      </c>
      <c r="T182">
        <v>0</v>
      </c>
      <c r="U182">
        <v>0</v>
      </c>
      <c r="V182">
        <v>0</v>
      </c>
      <c r="W182">
        <v>1</v>
      </c>
      <c r="X182">
        <v>0</v>
      </c>
      <c r="Y182">
        <v>1</v>
      </c>
      <c r="Z182">
        <v>0</v>
      </c>
      <c r="AA182">
        <v>0</v>
      </c>
      <c r="AB182">
        <v>0</v>
      </c>
      <c r="AC182">
        <v>1</v>
      </c>
      <c r="AD182">
        <v>1</v>
      </c>
      <c r="AE182">
        <v>1</v>
      </c>
      <c r="AF182">
        <v>1</v>
      </c>
      <c r="AG182">
        <v>1</v>
      </c>
      <c r="AH182">
        <v>1</v>
      </c>
      <c r="AI182">
        <v>1</v>
      </c>
      <c r="AJ182">
        <v>0</v>
      </c>
      <c r="AK182">
        <v>1</v>
      </c>
      <c r="AL182">
        <v>1</v>
      </c>
      <c r="AM182">
        <v>1</v>
      </c>
      <c r="AN182">
        <v>1</v>
      </c>
      <c r="AO182">
        <v>1</v>
      </c>
      <c r="AP182">
        <v>1</v>
      </c>
    </row>
    <row r="183" spans="1:42" x14ac:dyDescent="0.25">
      <c r="A183" t="str">
        <f>"179"</f>
        <v>179</v>
      </c>
      <c r="B183" t="str">
        <f t="shared" si="8"/>
        <v>2</v>
      </c>
      <c r="C183" t="str">
        <f t="shared" si="10"/>
        <v>8</v>
      </c>
      <c r="D183" t="str">
        <f>"5"</f>
        <v>5</v>
      </c>
      <c r="E183" t="str">
        <f>"2-8-5"</f>
        <v>2-8-5</v>
      </c>
      <c r="F183" t="s">
        <v>72</v>
      </c>
      <c r="G183" t="s">
        <v>73</v>
      </c>
      <c r="H183" t="s">
        <v>71</v>
      </c>
      <c r="S183">
        <v>1</v>
      </c>
      <c r="T183">
        <v>0</v>
      </c>
      <c r="U183">
        <v>0</v>
      </c>
      <c r="V183">
        <v>0</v>
      </c>
      <c r="W183">
        <v>1</v>
      </c>
      <c r="X183">
        <v>0</v>
      </c>
      <c r="Y183">
        <v>1</v>
      </c>
      <c r="Z183">
        <v>0</v>
      </c>
      <c r="AA183">
        <v>0</v>
      </c>
      <c r="AB183">
        <v>0</v>
      </c>
      <c r="AC183">
        <v>1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1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</row>
    <row r="184" spans="1:42" x14ac:dyDescent="0.25">
      <c r="A184" t="str">
        <f>"180"</f>
        <v>180</v>
      </c>
      <c r="B184" t="str">
        <f t="shared" si="8"/>
        <v>2</v>
      </c>
      <c r="C184" t="str">
        <f t="shared" si="10"/>
        <v>8</v>
      </c>
      <c r="D184" t="str">
        <f>"2"</f>
        <v>2</v>
      </c>
      <c r="E184" t="str">
        <f>"2-8-2"</f>
        <v>2-8-2</v>
      </c>
      <c r="F184" t="s">
        <v>72</v>
      </c>
      <c r="G184" t="s">
        <v>73</v>
      </c>
      <c r="H184" t="s">
        <v>70</v>
      </c>
      <c r="I184">
        <v>1</v>
      </c>
      <c r="J184">
        <v>1</v>
      </c>
      <c r="K184">
        <v>1</v>
      </c>
      <c r="L184">
        <v>1</v>
      </c>
      <c r="M184">
        <v>1</v>
      </c>
      <c r="N184">
        <v>1</v>
      </c>
      <c r="O184">
        <v>1</v>
      </c>
      <c r="P184">
        <v>1</v>
      </c>
      <c r="Q184">
        <v>1</v>
      </c>
      <c r="R184">
        <v>1</v>
      </c>
    </row>
    <row r="185" spans="1:42" x14ac:dyDescent="0.25">
      <c r="A185" t="str">
        <f>"181"</f>
        <v>181</v>
      </c>
      <c r="B185" t="str">
        <f t="shared" si="8"/>
        <v>2</v>
      </c>
      <c r="C185" t="str">
        <f t="shared" si="10"/>
        <v>8</v>
      </c>
      <c r="D185" t="str">
        <f>"24"</f>
        <v>24</v>
      </c>
      <c r="E185" t="str">
        <f>"2-8-24"</f>
        <v>2-8-24</v>
      </c>
      <c r="F185" t="s">
        <v>72</v>
      </c>
      <c r="G185" t="s">
        <v>73</v>
      </c>
      <c r="H185" t="s">
        <v>70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1</v>
      </c>
      <c r="O185">
        <v>1</v>
      </c>
      <c r="P185">
        <v>1</v>
      </c>
      <c r="Q185">
        <v>1</v>
      </c>
      <c r="R185">
        <v>1</v>
      </c>
    </row>
    <row r="186" spans="1:42" x14ac:dyDescent="0.25">
      <c r="A186" t="str">
        <f>"182"</f>
        <v>182</v>
      </c>
      <c r="B186" t="str">
        <f t="shared" si="8"/>
        <v>2</v>
      </c>
      <c r="C186" t="str">
        <f t="shared" si="10"/>
        <v>8</v>
      </c>
      <c r="D186" t="str">
        <f>"23"</f>
        <v>23</v>
      </c>
      <c r="E186" t="str">
        <f>"2-8-23"</f>
        <v>2-8-23</v>
      </c>
      <c r="F186" t="s">
        <v>72</v>
      </c>
      <c r="G186" t="s">
        <v>73</v>
      </c>
      <c r="H186" t="s">
        <v>71</v>
      </c>
      <c r="S186">
        <v>0</v>
      </c>
      <c r="T186">
        <v>1</v>
      </c>
      <c r="U186">
        <v>0</v>
      </c>
      <c r="V186">
        <v>0</v>
      </c>
      <c r="W186">
        <v>1</v>
      </c>
      <c r="X186">
        <v>0</v>
      </c>
      <c r="Y186">
        <v>0</v>
      </c>
      <c r="Z186">
        <v>1</v>
      </c>
      <c r="AA186">
        <v>0</v>
      </c>
      <c r="AB186">
        <v>0</v>
      </c>
      <c r="AC186">
        <v>1</v>
      </c>
      <c r="AD186">
        <v>1</v>
      </c>
      <c r="AE186">
        <v>1</v>
      </c>
      <c r="AF186">
        <v>1</v>
      </c>
      <c r="AG186">
        <v>1</v>
      </c>
      <c r="AH186">
        <v>1</v>
      </c>
      <c r="AI186">
        <v>1</v>
      </c>
      <c r="AJ186">
        <v>1</v>
      </c>
      <c r="AK186">
        <v>0</v>
      </c>
      <c r="AL186">
        <v>1</v>
      </c>
      <c r="AM186">
        <v>1</v>
      </c>
      <c r="AN186">
        <v>1</v>
      </c>
      <c r="AO186">
        <v>1</v>
      </c>
      <c r="AP186">
        <v>1</v>
      </c>
    </row>
    <row r="187" spans="1:42" x14ac:dyDescent="0.25">
      <c r="A187" t="str">
        <f>"183"</f>
        <v>183</v>
      </c>
      <c r="B187" t="str">
        <f t="shared" si="8"/>
        <v>2</v>
      </c>
      <c r="C187" t="str">
        <f t="shared" si="10"/>
        <v>8</v>
      </c>
      <c r="D187" t="str">
        <f>"16"</f>
        <v>16</v>
      </c>
      <c r="E187" t="str">
        <f>"2-8-16"</f>
        <v>2-8-16</v>
      </c>
      <c r="F187" t="s">
        <v>72</v>
      </c>
      <c r="G187" t="s">
        <v>73</v>
      </c>
      <c r="H187" t="s">
        <v>71</v>
      </c>
      <c r="S187">
        <v>1</v>
      </c>
      <c r="T187">
        <v>0</v>
      </c>
      <c r="U187">
        <v>0</v>
      </c>
      <c r="V187">
        <v>0</v>
      </c>
      <c r="W187">
        <v>1</v>
      </c>
      <c r="X187">
        <v>0</v>
      </c>
      <c r="Y187">
        <v>1</v>
      </c>
      <c r="Z187">
        <v>0</v>
      </c>
      <c r="AA187">
        <v>0</v>
      </c>
      <c r="AB187">
        <v>1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1</v>
      </c>
      <c r="AK187">
        <v>0</v>
      </c>
      <c r="AL187">
        <v>1</v>
      </c>
      <c r="AM187">
        <v>1</v>
      </c>
      <c r="AN187">
        <v>1</v>
      </c>
      <c r="AO187">
        <v>1</v>
      </c>
      <c r="AP187">
        <v>1</v>
      </c>
    </row>
    <row r="188" spans="1:42" x14ac:dyDescent="0.25">
      <c r="A188" t="str">
        <f>"184"</f>
        <v>184</v>
      </c>
      <c r="B188" t="str">
        <f t="shared" si="8"/>
        <v>2</v>
      </c>
      <c r="C188" t="str">
        <f t="shared" si="10"/>
        <v>8</v>
      </c>
      <c r="D188" t="str">
        <f>"15"</f>
        <v>15</v>
      </c>
      <c r="E188" t="str">
        <f>"2-8-15"</f>
        <v>2-8-15</v>
      </c>
      <c r="F188" t="s">
        <v>72</v>
      </c>
      <c r="G188" t="s">
        <v>73</v>
      </c>
      <c r="H188" t="s">
        <v>71</v>
      </c>
      <c r="S188">
        <v>1</v>
      </c>
      <c r="T188">
        <v>0</v>
      </c>
      <c r="U188">
        <v>0</v>
      </c>
      <c r="V188">
        <v>0</v>
      </c>
      <c r="W188">
        <v>0</v>
      </c>
      <c r="X188">
        <v>1</v>
      </c>
      <c r="Y188">
        <v>1</v>
      </c>
      <c r="Z188">
        <v>0</v>
      </c>
      <c r="AA188">
        <v>0</v>
      </c>
      <c r="AB188">
        <v>1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1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</row>
    <row r="189" spans="1:42" x14ac:dyDescent="0.25">
      <c r="A189" t="str">
        <f>"185"</f>
        <v>185</v>
      </c>
      <c r="B189" t="str">
        <f t="shared" si="8"/>
        <v>2</v>
      </c>
      <c r="C189" t="str">
        <f t="shared" si="10"/>
        <v>8</v>
      </c>
      <c r="D189" t="str">
        <f>"10"</f>
        <v>10</v>
      </c>
      <c r="E189" t="str">
        <f>"2-8-10"</f>
        <v>2-8-10</v>
      </c>
      <c r="F189" t="s">
        <v>72</v>
      </c>
      <c r="G189" t="s">
        <v>73</v>
      </c>
      <c r="H189" t="s">
        <v>71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1</v>
      </c>
      <c r="Z189">
        <v>0</v>
      </c>
      <c r="AA189">
        <v>0</v>
      </c>
      <c r="AB189">
        <v>0</v>
      </c>
      <c r="AC189">
        <v>1</v>
      </c>
      <c r="AD189">
        <v>1</v>
      </c>
      <c r="AE189">
        <v>1</v>
      </c>
      <c r="AF189">
        <v>1</v>
      </c>
      <c r="AG189">
        <v>1</v>
      </c>
      <c r="AH189">
        <v>1</v>
      </c>
      <c r="AI189">
        <v>1</v>
      </c>
      <c r="AJ189">
        <v>1</v>
      </c>
      <c r="AK189">
        <v>0</v>
      </c>
      <c r="AL189">
        <v>1</v>
      </c>
      <c r="AM189">
        <v>1</v>
      </c>
      <c r="AN189">
        <v>1</v>
      </c>
      <c r="AO189">
        <v>1</v>
      </c>
      <c r="AP189">
        <v>1</v>
      </c>
    </row>
    <row r="190" spans="1:42" x14ac:dyDescent="0.25">
      <c r="A190" t="str">
        <f>"186"</f>
        <v>186</v>
      </c>
      <c r="B190" t="str">
        <f t="shared" si="8"/>
        <v>2</v>
      </c>
      <c r="C190" t="str">
        <f t="shared" si="10"/>
        <v>8</v>
      </c>
      <c r="D190" t="str">
        <f>"6"</f>
        <v>6</v>
      </c>
      <c r="E190" t="str">
        <f>"2-8-6"</f>
        <v>2-8-6</v>
      </c>
      <c r="F190" t="s">
        <v>72</v>
      </c>
      <c r="G190" t="s">
        <v>73</v>
      </c>
      <c r="H190" t="s">
        <v>71</v>
      </c>
      <c r="S190">
        <v>1</v>
      </c>
      <c r="T190">
        <v>0</v>
      </c>
      <c r="U190">
        <v>0</v>
      </c>
      <c r="V190">
        <v>0</v>
      </c>
      <c r="W190">
        <v>1</v>
      </c>
      <c r="X190">
        <v>0</v>
      </c>
      <c r="Y190">
        <v>1</v>
      </c>
      <c r="Z190">
        <v>0</v>
      </c>
      <c r="AA190">
        <v>0</v>
      </c>
      <c r="AB190">
        <v>0</v>
      </c>
      <c r="AC190">
        <v>1</v>
      </c>
      <c r="AD190">
        <v>1</v>
      </c>
      <c r="AE190">
        <v>1</v>
      </c>
      <c r="AF190">
        <v>1</v>
      </c>
      <c r="AG190">
        <v>1</v>
      </c>
      <c r="AH190">
        <v>1</v>
      </c>
      <c r="AI190">
        <v>1</v>
      </c>
      <c r="AJ190">
        <v>1</v>
      </c>
      <c r="AK190">
        <v>0</v>
      </c>
      <c r="AL190">
        <v>1</v>
      </c>
      <c r="AM190">
        <v>1</v>
      </c>
      <c r="AN190">
        <v>1</v>
      </c>
      <c r="AO190">
        <v>1</v>
      </c>
      <c r="AP190">
        <v>1</v>
      </c>
    </row>
    <row r="191" spans="1:42" x14ac:dyDescent="0.25">
      <c r="A191" t="str">
        <f>"187"</f>
        <v>187</v>
      </c>
      <c r="B191" t="str">
        <f t="shared" si="8"/>
        <v>2</v>
      </c>
      <c r="C191" t="str">
        <f t="shared" si="10"/>
        <v>8</v>
      </c>
      <c r="D191" t="str">
        <f>"3"</f>
        <v>3</v>
      </c>
      <c r="E191" t="str">
        <f>"2-8-3"</f>
        <v>2-8-3</v>
      </c>
      <c r="F191" t="s">
        <v>72</v>
      </c>
      <c r="G191" t="s">
        <v>73</v>
      </c>
      <c r="H191" t="s">
        <v>70</v>
      </c>
      <c r="I191">
        <v>1</v>
      </c>
      <c r="J191">
        <v>1</v>
      </c>
      <c r="K191">
        <v>1</v>
      </c>
      <c r="L191">
        <v>1</v>
      </c>
      <c r="M191">
        <v>1</v>
      </c>
      <c r="N191">
        <v>1</v>
      </c>
      <c r="O191">
        <v>1</v>
      </c>
      <c r="P191">
        <v>1</v>
      </c>
      <c r="Q191">
        <v>1</v>
      </c>
      <c r="R191">
        <v>1</v>
      </c>
    </row>
    <row r="192" spans="1:42" x14ac:dyDescent="0.25">
      <c r="A192" t="str">
        <f>"188"</f>
        <v>188</v>
      </c>
      <c r="B192" t="str">
        <f t="shared" si="8"/>
        <v>2</v>
      </c>
      <c r="C192" t="str">
        <f t="shared" si="10"/>
        <v>8</v>
      </c>
      <c r="D192" t="str">
        <f>"22"</f>
        <v>22</v>
      </c>
      <c r="E192" t="str">
        <f>"2-8-22"</f>
        <v>2-8-22</v>
      </c>
      <c r="F192" t="s">
        <v>72</v>
      </c>
      <c r="G192" t="s">
        <v>73</v>
      </c>
      <c r="H192" t="s">
        <v>71</v>
      </c>
      <c r="S192">
        <v>1</v>
      </c>
      <c r="T192">
        <v>0</v>
      </c>
      <c r="U192">
        <v>0</v>
      </c>
      <c r="V192">
        <v>0</v>
      </c>
      <c r="W192">
        <v>1</v>
      </c>
      <c r="X192">
        <v>0</v>
      </c>
      <c r="Y192">
        <v>1</v>
      </c>
      <c r="Z192">
        <v>0</v>
      </c>
      <c r="AA192">
        <v>0</v>
      </c>
      <c r="AB192">
        <v>0</v>
      </c>
      <c r="AC192">
        <v>1</v>
      </c>
      <c r="AD192">
        <v>1</v>
      </c>
      <c r="AE192">
        <v>1</v>
      </c>
      <c r="AF192">
        <v>1</v>
      </c>
      <c r="AG192">
        <v>1</v>
      </c>
      <c r="AH192">
        <v>1</v>
      </c>
      <c r="AI192">
        <v>1</v>
      </c>
      <c r="AJ192">
        <v>1</v>
      </c>
      <c r="AK192">
        <v>0</v>
      </c>
      <c r="AL192">
        <v>1</v>
      </c>
      <c r="AM192">
        <v>1</v>
      </c>
      <c r="AN192">
        <v>1</v>
      </c>
      <c r="AO192">
        <v>1</v>
      </c>
      <c r="AP192">
        <v>1</v>
      </c>
    </row>
    <row r="193" spans="1:42" x14ac:dyDescent="0.25">
      <c r="A193" t="str">
        <f>"189"</f>
        <v>189</v>
      </c>
      <c r="B193" t="str">
        <f t="shared" si="8"/>
        <v>2</v>
      </c>
      <c r="C193" t="str">
        <f t="shared" si="10"/>
        <v>8</v>
      </c>
      <c r="D193" t="str">
        <f>"21"</f>
        <v>21</v>
      </c>
      <c r="E193" t="str">
        <f>"2-8-21"</f>
        <v>2-8-21</v>
      </c>
      <c r="F193" t="s">
        <v>72</v>
      </c>
      <c r="G193" t="s">
        <v>73</v>
      </c>
      <c r="H193" t="s">
        <v>71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1</v>
      </c>
      <c r="Y193">
        <v>1</v>
      </c>
      <c r="Z193">
        <v>0</v>
      </c>
      <c r="AA193">
        <v>0</v>
      </c>
      <c r="AB193">
        <v>0</v>
      </c>
      <c r="AC193">
        <v>1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1</v>
      </c>
      <c r="AL193">
        <v>0</v>
      </c>
      <c r="AM193">
        <v>0</v>
      </c>
      <c r="AN193">
        <v>0</v>
      </c>
      <c r="AO193">
        <v>0</v>
      </c>
      <c r="AP193">
        <v>0</v>
      </c>
    </row>
    <row r="194" spans="1:42" x14ac:dyDescent="0.25">
      <c r="A194" t="str">
        <f>"190"</f>
        <v>190</v>
      </c>
      <c r="B194" t="str">
        <f t="shared" si="8"/>
        <v>2</v>
      </c>
      <c r="C194" t="str">
        <f t="shared" si="10"/>
        <v>8</v>
      </c>
      <c r="D194" t="str">
        <f>"18"</f>
        <v>18</v>
      </c>
      <c r="E194" t="str">
        <f>"2-8-18"</f>
        <v>2-8-18</v>
      </c>
      <c r="F194" t="s">
        <v>72</v>
      </c>
      <c r="G194" t="s">
        <v>73</v>
      </c>
      <c r="H194" t="s">
        <v>71</v>
      </c>
      <c r="S194">
        <v>1</v>
      </c>
      <c r="T194">
        <v>0</v>
      </c>
      <c r="U194">
        <v>0</v>
      </c>
      <c r="V194">
        <v>0</v>
      </c>
      <c r="W194">
        <v>1</v>
      </c>
      <c r="X194">
        <v>0</v>
      </c>
      <c r="Y194">
        <v>0</v>
      </c>
      <c r="Z194">
        <v>1</v>
      </c>
      <c r="AA194">
        <v>1</v>
      </c>
      <c r="AB194">
        <v>0</v>
      </c>
      <c r="AC194">
        <v>0</v>
      </c>
      <c r="AD194">
        <v>1</v>
      </c>
      <c r="AE194">
        <v>1</v>
      </c>
      <c r="AF194">
        <v>1</v>
      </c>
      <c r="AG194">
        <v>1</v>
      </c>
      <c r="AH194">
        <v>1</v>
      </c>
      <c r="AI194">
        <v>1</v>
      </c>
      <c r="AJ194">
        <v>1</v>
      </c>
      <c r="AK194">
        <v>0</v>
      </c>
      <c r="AL194">
        <v>1</v>
      </c>
      <c r="AM194">
        <v>1</v>
      </c>
      <c r="AN194">
        <v>1</v>
      </c>
      <c r="AO194">
        <v>1</v>
      </c>
      <c r="AP194">
        <v>1</v>
      </c>
    </row>
    <row r="195" spans="1:42" x14ac:dyDescent="0.25">
      <c r="A195" t="str">
        <f>"191"</f>
        <v>191</v>
      </c>
      <c r="B195" t="str">
        <f t="shared" si="8"/>
        <v>2</v>
      </c>
      <c r="C195" t="str">
        <f t="shared" si="10"/>
        <v>8</v>
      </c>
      <c r="D195" t="str">
        <f>"17"</f>
        <v>17</v>
      </c>
      <c r="E195" t="str">
        <f>"2-8-17"</f>
        <v>2-8-17</v>
      </c>
      <c r="F195" t="s">
        <v>72</v>
      </c>
      <c r="G195" t="s">
        <v>73</v>
      </c>
      <c r="H195" t="s">
        <v>71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1</v>
      </c>
      <c r="Z195">
        <v>0</v>
      </c>
      <c r="AA195">
        <v>0</v>
      </c>
      <c r="AB195">
        <v>0</v>
      </c>
      <c r="AC195">
        <v>1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1</v>
      </c>
      <c r="AL195">
        <v>0</v>
      </c>
      <c r="AM195">
        <v>0</v>
      </c>
      <c r="AN195">
        <v>0</v>
      </c>
      <c r="AO195">
        <v>0</v>
      </c>
      <c r="AP195">
        <v>0</v>
      </c>
    </row>
    <row r="196" spans="1:42" x14ac:dyDescent="0.25">
      <c r="A196" t="str">
        <f>"192"</f>
        <v>192</v>
      </c>
      <c r="B196" t="str">
        <f t="shared" si="8"/>
        <v>2</v>
      </c>
      <c r="C196" t="str">
        <f t="shared" si="10"/>
        <v>8</v>
      </c>
      <c r="D196" t="str">
        <f>"11"</f>
        <v>11</v>
      </c>
      <c r="E196" t="str">
        <f>"2-8-11"</f>
        <v>2-8-11</v>
      </c>
      <c r="F196" t="s">
        <v>72</v>
      </c>
      <c r="G196" t="s">
        <v>73</v>
      </c>
      <c r="H196" t="s">
        <v>71</v>
      </c>
      <c r="S196">
        <v>1</v>
      </c>
      <c r="T196">
        <v>0</v>
      </c>
      <c r="U196">
        <v>0</v>
      </c>
      <c r="V196">
        <v>0</v>
      </c>
      <c r="W196">
        <v>1</v>
      </c>
      <c r="X196">
        <v>0</v>
      </c>
      <c r="Y196">
        <v>0</v>
      </c>
      <c r="Z196">
        <v>1</v>
      </c>
      <c r="AA196">
        <v>0</v>
      </c>
      <c r="AB196">
        <v>0</v>
      </c>
      <c r="AC196">
        <v>1</v>
      </c>
      <c r="AD196">
        <v>1</v>
      </c>
      <c r="AE196">
        <v>1</v>
      </c>
      <c r="AF196">
        <v>1</v>
      </c>
      <c r="AG196">
        <v>1</v>
      </c>
      <c r="AH196">
        <v>1</v>
      </c>
      <c r="AI196">
        <v>1</v>
      </c>
      <c r="AJ196">
        <v>1</v>
      </c>
      <c r="AK196">
        <v>0</v>
      </c>
      <c r="AL196">
        <v>1</v>
      </c>
      <c r="AM196">
        <v>1</v>
      </c>
      <c r="AN196">
        <v>1</v>
      </c>
      <c r="AO196">
        <v>1</v>
      </c>
      <c r="AP196">
        <v>1</v>
      </c>
    </row>
    <row r="197" spans="1:42" x14ac:dyDescent="0.25">
      <c r="A197" t="str">
        <f>"193"</f>
        <v>193</v>
      </c>
      <c r="B197" t="str">
        <f t="shared" ref="B197:B260" si="11">"2"</f>
        <v>2</v>
      </c>
      <c r="C197" t="str">
        <f t="shared" si="10"/>
        <v>8</v>
      </c>
      <c r="D197" t="str">
        <f>"7"</f>
        <v>7</v>
      </c>
      <c r="E197" t="str">
        <f>"2-8-7"</f>
        <v>2-8-7</v>
      </c>
      <c r="F197" t="s">
        <v>72</v>
      </c>
      <c r="G197" t="s">
        <v>73</v>
      </c>
      <c r="H197" t="s">
        <v>71</v>
      </c>
      <c r="S197">
        <v>1</v>
      </c>
      <c r="T197">
        <v>0</v>
      </c>
      <c r="U197">
        <v>0</v>
      </c>
      <c r="V197">
        <v>0</v>
      </c>
      <c r="W197">
        <v>1</v>
      </c>
      <c r="X197">
        <v>0</v>
      </c>
      <c r="Y197">
        <v>1</v>
      </c>
      <c r="Z197">
        <v>0</v>
      </c>
      <c r="AA197">
        <v>0</v>
      </c>
      <c r="AB197">
        <v>0</v>
      </c>
      <c r="AC197">
        <v>1</v>
      </c>
      <c r="AD197">
        <v>1</v>
      </c>
      <c r="AE197">
        <v>1</v>
      </c>
      <c r="AF197">
        <v>1</v>
      </c>
      <c r="AG197">
        <v>1</v>
      </c>
      <c r="AH197">
        <v>1</v>
      </c>
      <c r="AI197">
        <v>1</v>
      </c>
      <c r="AJ197">
        <v>1</v>
      </c>
      <c r="AK197">
        <v>0</v>
      </c>
      <c r="AL197">
        <v>1</v>
      </c>
      <c r="AM197">
        <v>1</v>
      </c>
      <c r="AN197">
        <v>1</v>
      </c>
      <c r="AO197">
        <v>1</v>
      </c>
      <c r="AP197">
        <v>1</v>
      </c>
    </row>
    <row r="198" spans="1:42" x14ac:dyDescent="0.25">
      <c r="A198" t="str">
        <f>"194"</f>
        <v>194</v>
      </c>
      <c r="B198" t="str">
        <f t="shared" si="11"/>
        <v>2</v>
      </c>
      <c r="C198" t="str">
        <f t="shared" si="10"/>
        <v>8</v>
      </c>
      <c r="D198" t="str">
        <f>"1"</f>
        <v>1</v>
      </c>
      <c r="E198" t="str">
        <f>"2-8-1"</f>
        <v>2-8-1</v>
      </c>
      <c r="F198" t="s">
        <v>72</v>
      </c>
      <c r="G198" t="s">
        <v>73</v>
      </c>
      <c r="H198" t="s">
        <v>71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1</v>
      </c>
      <c r="AB198">
        <v>0</v>
      </c>
      <c r="AC198">
        <v>0</v>
      </c>
      <c r="AD198">
        <v>1</v>
      </c>
      <c r="AE198">
        <v>1</v>
      </c>
      <c r="AF198">
        <v>0</v>
      </c>
      <c r="AG198">
        <v>1</v>
      </c>
      <c r="AH198">
        <v>1</v>
      </c>
      <c r="AI198">
        <v>1</v>
      </c>
      <c r="AJ198">
        <v>0</v>
      </c>
      <c r="AK198">
        <v>1</v>
      </c>
      <c r="AL198">
        <v>1</v>
      </c>
      <c r="AM198">
        <v>1</v>
      </c>
      <c r="AN198">
        <v>1</v>
      </c>
      <c r="AO198">
        <v>1</v>
      </c>
      <c r="AP198">
        <v>1</v>
      </c>
    </row>
    <row r="199" spans="1:42" x14ac:dyDescent="0.25">
      <c r="A199" t="str">
        <f>"195"</f>
        <v>195</v>
      </c>
      <c r="B199" t="str">
        <f t="shared" si="11"/>
        <v>2</v>
      </c>
      <c r="C199" t="str">
        <f t="shared" si="10"/>
        <v>8</v>
      </c>
      <c r="D199" t="str">
        <f>"20"</f>
        <v>20</v>
      </c>
      <c r="E199" t="str">
        <f>"2-8-20"</f>
        <v>2-8-20</v>
      </c>
      <c r="F199" t="s">
        <v>72</v>
      </c>
      <c r="G199" t="s">
        <v>73</v>
      </c>
      <c r="H199" t="s">
        <v>71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1</v>
      </c>
      <c r="Z199">
        <v>0</v>
      </c>
      <c r="AA199">
        <v>0</v>
      </c>
      <c r="AB199">
        <v>1</v>
      </c>
      <c r="AC199">
        <v>0</v>
      </c>
      <c r="AD199">
        <v>1</v>
      </c>
      <c r="AE199">
        <v>1</v>
      </c>
      <c r="AF199">
        <v>1</v>
      </c>
      <c r="AG199">
        <v>1</v>
      </c>
      <c r="AH199">
        <v>1</v>
      </c>
      <c r="AI199">
        <v>1</v>
      </c>
      <c r="AJ199">
        <v>1</v>
      </c>
      <c r="AK199">
        <v>0</v>
      </c>
      <c r="AL199">
        <v>1</v>
      </c>
      <c r="AM199">
        <v>1</v>
      </c>
      <c r="AN199">
        <v>1</v>
      </c>
      <c r="AO199">
        <v>1</v>
      </c>
      <c r="AP199">
        <v>1</v>
      </c>
    </row>
    <row r="200" spans="1:42" x14ac:dyDescent="0.25">
      <c r="A200" t="str">
        <f>"196"</f>
        <v>196</v>
      </c>
      <c r="B200" t="str">
        <f t="shared" si="11"/>
        <v>2</v>
      </c>
      <c r="C200" t="str">
        <f t="shared" si="10"/>
        <v>8</v>
      </c>
      <c r="D200" t="str">
        <f>"19"</f>
        <v>19</v>
      </c>
      <c r="E200" t="str">
        <f>"2-8-19"</f>
        <v>2-8-19</v>
      </c>
      <c r="F200" t="s">
        <v>72</v>
      </c>
      <c r="G200" t="s">
        <v>73</v>
      </c>
      <c r="H200" t="s">
        <v>71</v>
      </c>
      <c r="S200">
        <v>1</v>
      </c>
      <c r="T200">
        <v>0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1</v>
      </c>
      <c r="AA200">
        <v>0</v>
      </c>
      <c r="AB200">
        <v>0</v>
      </c>
      <c r="AC200">
        <v>1</v>
      </c>
      <c r="AD200">
        <v>1</v>
      </c>
      <c r="AE200">
        <v>1</v>
      </c>
      <c r="AF200">
        <v>1</v>
      </c>
      <c r="AG200">
        <v>1</v>
      </c>
      <c r="AH200">
        <v>1</v>
      </c>
      <c r="AI200">
        <v>1</v>
      </c>
      <c r="AJ200">
        <v>1</v>
      </c>
      <c r="AK200">
        <v>0</v>
      </c>
      <c r="AL200">
        <v>1</v>
      </c>
      <c r="AM200">
        <v>1</v>
      </c>
      <c r="AN200">
        <v>1</v>
      </c>
      <c r="AO200">
        <v>1</v>
      </c>
      <c r="AP200">
        <v>1</v>
      </c>
    </row>
    <row r="201" spans="1:42" x14ac:dyDescent="0.25">
      <c r="A201" t="str">
        <f>"197"</f>
        <v>197</v>
      </c>
      <c r="B201" t="str">
        <f t="shared" si="11"/>
        <v>2</v>
      </c>
      <c r="C201" t="str">
        <f t="shared" si="10"/>
        <v>8</v>
      </c>
      <c r="D201" t="str">
        <f>"12"</f>
        <v>12</v>
      </c>
      <c r="E201" t="str">
        <f>"2-8-12"</f>
        <v>2-8-12</v>
      </c>
      <c r="F201" t="s">
        <v>72</v>
      </c>
      <c r="G201" t="s">
        <v>73</v>
      </c>
      <c r="H201" t="s">
        <v>71</v>
      </c>
      <c r="S201">
        <v>0</v>
      </c>
      <c r="T201">
        <v>1</v>
      </c>
      <c r="U201">
        <v>0</v>
      </c>
      <c r="V201">
        <v>0</v>
      </c>
      <c r="W201">
        <v>1</v>
      </c>
      <c r="X201">
        <v>0</v>
      </c>
      <c r="Y201">
        <v>0</v>
      </c>
      <c r="Z201">
        <v>1</v>
      </c>
      <c r="AA201">
        <v>0</v>
      </c>
      <c r="AB201">
        <v>1</v>
      </c>
      <c r="AC201">
        <v>0</v>
      </c>
      <c r="AD201">
        <v>1</v>
      </c>
      <c r="AE201">
        <v>1</v>
      </c>
      <c r="AF201">
        <v>1</v>
      </c>
      <c r="AG201">
        <v>1</v>
      </c>
      <c r="AH201">
        <v>1</v>
      </c>
      <c r="AI201">
        <v>0</v>
      </c>
      <c r="AJ201">
        <v>0</v>
      </c>
      <c r="AK201">
        <v>1</v>
      </c>
      <c r="AL201">
        <v>1</v>
      </c>
      <c r="AM201">
        <v>1</v>
      </c>
      <c r="AN201">
        <v>1</v>
      </c>
      <c r="AO201">
        <v>1</v>
      </c>
      <c r="AP201">
        <v>1</v>
      </c>
    </row>
    <row r="202" spans="1:42" x14ac:dyDescent="0.25">
      <c r="A202" t="str">
        <f>"198"</f>
        <v>198</v>
      </c>
      <c r="B202" t="str">
        <f t="shared" si="11"/>
        <v>2</v>
      </c>
      <c r="C202" t="str">
        <f t="shared" si="10"/>
        <v>8</v>
      </c>
      <c r="D202" t="str">
        <f>"8"</f>
        <v>8</v>
      </c>
      <c r="E202" t="str">
        <f>"2-8-8"</f>
        <v>2-8-8</v>
      </c>
      <c r="F202" t="s">
        <v>72</v>
      </c>
      <c r="G202" t="s">
        <v>73</v>
      </c>
      <c r="H202" t="s">
        <v>71</v>
      </c>
      <c r="S202">
        <v>1</v>
      </c>
      <c r="T202">
        <v>0</v>
      </c>
      <c r="U202">
        <v>0</v>
      </c>
      <c r="V202">
        <v>0</v>
      </c>
      <c r="W202">
        <v>0</v>
      </c>
      <c r="X202">
        <v>1</v>
      </c>
      <c r="Y202">
        <v>0</v>
      </c>
      <c r="Z202">
        <v>1</v>
      </c>
      <c r="AA202">
        <v>0</v>
      </c>
      <c r="AB202">
        <v>1</v>
      </c>
      <c r="AC202">
        <v>0</v>
      </c>
      <c r="AD202">
        <v>1</v>
      </c>
      <c r="AE202">
        <v>1</v>
      </c>
      <c r="AF202">
        <v>1</v>
      </c>
      <c r="AG202">
        <v>1</v>
      </c>
      <c r="AH202">
        <v>1</v>
      </c>
      <c r="AI202">
        <v>1</v>
      </c>
      <c r="AJ202">
        <v>0</v>
      </c>
      <c r="AK202">
        <v>1</v>
      </c>
      <c r="AL202">
        <v>1</v>
      </c>
      <c r="AM202">
        <v>1</v>
      </c>
      <c r="AN202">
        <v>1</v>
      </c>
      <c r="AO202">
        <v>1</v>
      </c>
      <c r="AP202">
        <v>1</v>
      </c>
    </row>
    <row r="203" spans="1:42" x14ac:dyDescent="0.25">
      <c r="A203" t="str">
        <f>"199"</f>
        <v>199</v>
      </c>
      <c r="B203" t="str">
        <f t="shared" si="11"/>
        <v>2</v>
      </c>
      <c r="C203" t="str">
        <f t="shared" si="10"/>
        <v>8</v>
      </c>
      <c r="D203" t="str">
        <f>"4"</f>
        <v>4</v>
      </c>
      <c r="E203" t="str">
        <f>"2-8-4"</f>
        <v>2-8-4</v>
      </c>
      <c r="F203" t="s">
        <v>72</v>
      </c>
      <c r="G203" t="s">
        <v>73</v>
      </c>
      <c r="H203" t="s">
        <v>71</v>
      </c>
      <c r="S203">
        <v>0</v>
      </c>
      <c r="T203">
        <v>0</v>
      </c>
      <c r="U203">
        <v>0</v>
      </c>
      <c r="V203">
        <v>0</v>
      </c>
      <c r="W203">
        <v>1</v>
      </c>
      <c r="X203">
        <v>0</v>
      </c>
      <c r="Y203">
        <v>0</v>
      </c>
      <c r="Z203">
        <v>1</v>
      </c>
      <c r="AA203">
        <v>0</v>
      </c>
      <c r="AB203">
        <v>0</v>
      </c>
      <c r="AC203">
        <v>1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1</v>
      </c>
      <c r="AK203">
        <v>0</v>
      </c>
      <c r="AL203">
        <v>1</v>
      </c>
      <c r="AM203">
        <v>1</v>
      </c>
      <c r="AN203">
        <v>1</v>
      </c>
      <c r="AO203">
        <v>1</v>
      </c>
      <c r="AP203">
        <v>1</v>
      </c>
    </row>
    <row r="204" spans="1:42" x14ac:dyDescent="0.25">
      <c r="A204" t="str">
        <f>"200"</f>
        <v>200</v>
      </c>
      <c r="B204" t="str">
        <f t="shared" si="11"/>
        <v>2</v>
      </c>
      <c r="C204" t="str">
        <f t="shared" si="10"/>
        <v>8</v>
      </c>
      <c r="D204" t="str">
        <f>"13"</f>
        <v>13</v>
      </c>
      <c r="E204" t="str">
        <f>"2-8-13"</f>
        <v>2-8-13</v>
      </c>
      <c r="F204" t="s">
        <v>72</v>
      </c>
      <c r="G204" t="s">
        <v>73</v>
      </c>
      <c r="H204" t="s">
        <v>71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1</v>
      </c>
      <c r="AK204">
        <v>0</v>
      </c>
      <c r="AL204">
        <v>1</v>
      </c>
      <c r="AM204">
        <v>1</v>
      </c>
      <c r="AN204">
        <v>1</v>
      </c>
      <c r="AO204">
        <v>1</v>
      </c>
      <c r="AP204">
        <v>1</v>
      </c>
    </row>
    <row r="205" spans="1:42" x14ac:dyDescent="0.25">
      <c r="A205" t="str">
        <f>"201"</f>
        <v>201</v>
      </c>
      <c r="B205" t="str">
        <f t="shared" si="11"/>
        <v>2</v>
      </c>
      <c r="C205" t="str">
        <f t="shared" ref="C205:C229" si="12">"9"</f>
        <v>9</v>
      </c>
      <c r="D205" t="str">
        <f>"17"</f>
        <v>17</v>
      </c>
      <c r="E205" t="str">
        <f>"2-9-17"</f>
        <v>2-9-17</v>
      </c>
      <c r="F205" t="s">
        <v>72</v>
      </c>
      <c r="G205" t="s">
        <v>73</v>
      </c>
      <c r="H205" t="s">
        <v>71</v>
      </c>
      <c r="S205">
        <v>0</v>
      </c>
      <c r="T205">
        <v>1</v>
      </c>
      <c r="U205">
        <v>0</v>
      </c>
      <c r="V205">
        <v>0</v>
      </c>
      <c r="W205">
        <v>1</v>
      </c>
      <c r="X205">
        <v>0</v>
      </c>
      <c r="Y205">
        <v>0</v>
      </c>
      <c r="Z205">
        <v>1</v>
      </c>
      <c r="AA205">
        <v>0</v>
      </c>
      <c r="AB205">
        <v>0</v>
      </c>
      <c r="AC205">
        <v>1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1</v>
      </c>
      <c r="AL205">
        <v>0</v>
      </c>
      <c r="AM205">
        <v>0</v>
      </c>
      <c r="AN205">
        <v>0</v>
      </c>
      <c r="AO205">
        <v>0</v>
      </c>
      <c r="AP205">
        <v>0</v>
      </c>
    </row>
    <row r="206" spans="1:42" x14ac:dyDescent="0.25">
      <c r="A206" t="str">
        <f>"202"</f>
        <v>202</v>
      </c>
      <c r="B206" t="str">
        <f t="shared" si="11"/>
        <v>2</v>
      </c>
      <c r="C206" t="str">
        <f t="shared" si="12"/>
        <v>9</v>
      </c>
      <c r="D206" t="str">
        <f>"9"</f>
        <v>9</v>
      </c>
      <c r="E206" t="str">
        <f>"2-9-9"</f>
        <v>2-9-9</v>
      </c>
      <c r="F206" t="s">
        <v>72</v>
      </c>
      <c r="G206" t="s">
        <v>73</v>
      </c>
      <c r="H206" t="s">
        <v>71</v>
      </c>
      <c r="S206">
        <v>0</v>
      </c>
      <c r="T206">
        <v>1</v>
      </c>
      <c r="U206">
        <v>0</v>
      </c>
      <c r="V206">
        <v>0</v>
      </c>
      <c r="W206">
        <v>0</v>
      </c>
      <c r="X206">
        <v>1</v>
      </c>
      <c r="Y206">
        <v>1</v>
      </c>
      <c r="Z206">
        <v>0</v>
      </c>
      <c r="AA206">
        <v>0</v>
      </c>
      <c r="AB206">
        <v>0</v>
      </c>
      <c r="AC206">
        <v>1</v>
      </c>
      <c r="AD206">
        <v>1</v>
      </c>
      <c r="AE206">
        <v>1</v>
      </c>
      <c r="AF206">
        <v>1</v>
      </c>
      <c r="AG206">
        <v>1</v>
      </c>
      <c r="AH206">
        <v>1</v>
      </c>
      <c r="AI206">
        <v>1</v>
      </c>
      <c r="AJ206">
        <v>0</v>
      </c>
      <c r="AK206">
        <v>1</v>
      </c>
      <c r="AL206">
        <v>1</v>
      </c>
      <c r="AM206">
        <v>1</v>
      </c>
      <c r="AN206">
        <v>1</v>
      </c>
      <c r="AO206">
        <v>1</v>
      </c>
      <c r="AP206">
        <v>1</v>
      </c>
    </row>
    <row r="207" spans="1:42" x14ac:dyDescent="0.25">
      <c r="A207" t="str">
        <f>"203"</f>
        <v>203</v>
      </c>
      <c r="B207" t="str">
        <f t="shared" si="11"/>
        <v>2</v>
      </c>
      <c r="C207" t="str">
        <f t="shared" si="12"/>
        <v>9</v>
      </c>
      <c r="D207" t="str">
        <f>"5"</f>
        <v>5</v>
      </c>
      <c r="E207" t="str">
        <f>"2-9-5"</f>
        <v>2-9-5</v>
      </c>
      <c r="F207" t="s">
        <v>72</v>
      </c>
      <c r="G207" t="s">
        <v>73</v>
      </c>
      <c r="H207" t="s">
        <v>71</v>
      </c>
      <c r="S207">
        <v>0</v>
      </c>
      <c r="T207">
        <v>1</v>
      </c>
      <c r="U207">
        <v>0</v>
      </c>
      <c r="V207">
        <v>0</v>
      </c>
      <c r="W207">
        <v>1</v>
      </c>
      <c r="X207">
        <v>0</v>
      </c>
      <c r="Y207">
        <v>1</v>
      </c>
      <c r="Z207">
        <v>0</v>
      </c>
      <c r="AA207">
        <v>0</v>
      </c>
      <c r="AB207">
        <v>1</v>
      </c>
      <c r="AC207">
        <v>0</v>
      </c>
      <c r="AD207">
        <v>1</v>
      </c>
      <c r="AE207">
        <v>1</v>
      </c>
      <c r="AF207">
        <v>1</v>
      </c>
      <c r="AG207">
        <v>1</v>
      </c>
      <c r="AH207">
        <v>1</v>
      </c>
      <c r="AI207">
        <v>1</v>
      </c>
      <c r="AJ207">
        <v>0</v>
      </c>
      <c r="AK207">
        <v>1</v>
      </c>
      <c r="AL207">
        <v>1</v>
      </c>
      <c r="AM207">
        <v>1</v>
      </c>
      <c r="AN207">
        <v>0</v>
      </c>
      <c r="AO207">
        <v>1</v>
      </c>
      <c r="AP207">
        <v>0</v>
      </c>
    </row>
    <row r="208" spans="1:42" x14ac:dyDescent="0.25">
      <c r="A208" t="str">
        <f>"204"</f>
        <v>204</v>
      </c>
      <c r="B208" t="str">
        <f t="shared" si="11"/>
        <v>2</v>
      </c>
      <c r="C208" t="str">
        <f t="shared" si="12"/>
        <v>9</v>
      </c>
      <c r="D208" t="str">
        <f>"3"</f>
        <v>3</v>
      </c>
      <c r="E208" t="str">
        <f>"2-9-3"</f>
        <v>2-9-3</v>
      </c>
      <c r="F208" t="s">
        <v>72</v>
      </c>
      <c r="G208" t="s">
        <v>73</v>
      </c>
      <c r="H208" t="s">
        <v>70</v>
      </c>
      <c r="I208">
        <v>1</v>
      </c>
      <c r="J208">
        <v>1</v>
      </c>
      <c r="K208">
        <v>1</v>
      </c>
      <c r="L208">
        <v>1</v>
      </c>
      <c r="M208">
        <v>1</v>
      </c>
      <c r="N208">
        <v>1</v>
      </c>
      <c r="O208">
        <v>1</v>
      </c>
      <c r="P208">
        <v>1</v>
      </c>
      <c r="Q208">
        <v>1</v>
      </c>
      <c r="R208">
        <v>1</v>
      </c>
    </row>
    <row r="209" spans="1:42" x14ac:dyDescent="0.25">
      <c r="A209" t="str">
        <f>"205"</f>
        <v>205</v>
      </c>
      <c r="B209" t="str">
        <f t="shared" si="11"/>
        <v>2</v>
      </c>
      <c r="C209" t="str">
        <f t="shared" si="12"/>
        <v>9</v>
      </c>
      <c r="D209" t="str">
        <f>"22"</f>
        <v>22</v>
      </c>
      <c r="E209" t="str">
        <f>"2-9-22"</f>
        <v>2-9-22</v>
      </c>
      <c r="F209" t="s">
        <v>72</v>
      </c>
      <c r="G209" t="s">
        <v>73</v>
      </c>
      <c r="H209" t="s">
        <v>71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0</v>
      </c>
      <c r="AB209">
        <v>0</v>
      </c>
      <c r="AC209">
        <v>1</v>
      </c>
      <c r="AD209">
        <v>1</v>
      </c>
      <c r="AE209">
        <v>1</v>
      </c>
      <c r="AF209">
        <v>0</v>
      </c>
      <c r="AG209">
        <v>0</v>
      </c>
      <c r="AH209">
        <v>1</v>
      </c>
      <c r="AI209">
        <v>1</v>
      </c>
      <c r="AJ209">
        <v>0</v>
      </c>
      <c r="AK209">
        <v>1</v>
      </c>
      <c r="AL209">
        <v>0</v>
      </c>
      <c r="AM209">
        <v>0</v>
      </c>
      <c r="AN209">
        <v>0</v>
      </c>
      <c r="AO209">
        <v>1</v>
      </c>
      <c r="AP209">
        <v>0</v>
      </c>
    </row>
    <row r="210" spans="1:42" x14ac:dyDescent="0.25">
      <c r="A210" t="str">
        <f>"206"</f>
        <v>206</v>
      </c>
      <c r="B210" t="str">
        <f t="shared" si="11"/>
        <v>2</v>
      </c>
      <c r="C210" t="str">
        <f t="shared" si="12"/>
        <v>9</v>
      </c>
      <c r="D210" t="str">
        <f>"21"</f>
        <v>21</v>
      </c>
      <c r="E210" t="str">
        <f>"2-9-21"</f>
        <v>2-9-21</v>
      </c>
      <c r="F210" t="s">
        <v>72</v>
      </c>
      <c r="G210" t="s">
        <v>73</v>
      </c>
      <c r="H210" t="s">
        <v>71</v>
      </c>
      <c r="S210">
        <v>0</v>
      </c>
      <c r="T210">
        <v>1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  <c r="AA210">
        <v>0</v>
      </c>
      <c r="AB210">
        <v>0</v>
      </c>
      <c r="AC210">
        <v>1</v>
      </c>
      <c r="AD210">
        <v>1</v>
      </c>
      <c r="AE210">
        <v>1</v>
      </c>
      <c r="AF210">
        <v>1</v>
      </c>
      <c r="AG210">
        <v>1</v>
      </c>
      <c r="AH210">
        <v>1</v>
      </c>
      <c r="AI210">
        <v>1</v>
      </c>
      <c r="AJ210">
        <v>1</v>
      </c>
      <c r="AK210">
        <v>0</v>
      </c>
      <c r="AL210">
        <v>1</v>
      </c>
      <c r="AM210">
        <v>1</v>
      </c>
      <c r="AN210">
        <v>1</v>
      </c>
      <c r="AO210">
        <v>1</v>
      </c>
      <c r="AP210">
        <v>1</v>
      </c>
    </row>
    <row r="211" spans="1:42" x14ac:dyDescent="0.25">
      <c r="A211" t="str">
        <f>"207"</f>
        <v>207</v>
      </c>
      <c r="B211" t="str">
        <f t="shared" si="11"/>
        <v>2</v>
      </c>
      <c r="C211" t="str">
        <f t="shared" si="12"/>
        <v>9</v>
      </c>
      <c r="D211" t="str">
        <f>"14"</f>
        <v>14</v>
      </c>
      <c r="E211" t="str">
        <f>"2-9-14"</f>
        <v>2-9-14</v>
      </c>
      <c r="F211" t="s">
        <v>72</v>
      </c>
      <c r="G211" t="s">
        <v>73</v>
      </c>
      <c r="H211" t="s">
        <v>71</v>
      </c>
      <c r="S211">
        <v>0</v>
      </c>
      <c r="T211">
        <v>0</v>
      </c>
      <c r="U211">
        <v>0</v>
      </c>
      <c r="V211">
        <v>0</v>
      </c>
      <c r="W211">
        <v>1</v>
      </c>
      <c r="X211">
        <v>0</v>
      </c>
      <c r="Y211">
        <v>0</v>
      </c>
      <c r="Z211">
        <v>1</v>
      </c>
      <c r="AA211">
        <v>1</v>
      </c>
      <c r="AB211">
        <v>0</v>
      </c>
      <c r="AC211">
        <v>0</v>
      </c>
      <c r="AD211">
        <v>1</v>
      </c>
      <c r="AE211">
        <v>1</v>
      </c>
      <c r="AF211">
        <v>1</v>
      </c>
      <c r="AG211">
        <v>1</v>
      </c>
      <c r="AH211">
        <v>1</v>
      </c>
      <c r="AI211">
        <v>1</v>
      </c>
      <c r="AJ211">
        <v>1</v>
      </c>
      <c r="AK211">
        <v>0</v>
      </c>
      <c r="AL211">
        <v>1</v>
      </c>
      <c r="AM211">
        <v>1</v>
      </c>
      <c r="AN211">
        <v>1</v>
      </c>
      <c r="AO211">
        <v>1</v>
      </c>
      <c r="AP211">
        <v>1</v>
      </c>
    </row>
    <row r="212" spans="1:42" x14ac:dyDescent="0.25">
      <c r="A212" t="str">
        <f>"208"</f>
        <v>208</v>
      </c>
      <c r="B212" t="str">
        <f t="shared" si="11"/>
        <v>2</v>
      </c>
      <c r="C212" t="str">
        <f t="shared" si="12"/>
        <v>9</v>
      </c>
      <c r="D212" t="str">
        <f>"13"</f>
        <v>13</v>
      </c>
      <c r="E212" t="str">
        <f>"2-9-13"</f>
        <v>2-9-13</v>
      </c>
      <c r="F212" t="s">
        <v>72</v>
      </c>
      <c r="G212" t="s">
        <v>73</v>
      </c>
      <c r="H212" t="s">
        <v>71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0</v>
      </c>
      <c r="AB212">
        <v>1</v>
      </c>
      <c r="AC212">
        <v>0</v>
      </c>
      <c r="AD212">
        <v>1</v>
      </c>
      <c r="AE212">
        <v>1</v>
      </c>
      <c r="AF212">
        <v>1</v>
      </c>
      <c r="AG212">
        <v>1</v>
      </c>
      <c r="AH212">
        <v>1</v>
      </c>
      <c r="AI212">
        <v>1</v>
      </c>
      <c r="AJ212">
        <v>0</v>
      </c>
      <c r="AK212">
        <v>1</v>
      </c>
      <c r="AL212">
        <v>1</v>
      </c>
      <c r="AM212">
        <v>1</v>
      </c>
      <c r="AN212">
        <v>1</v>
      </c>
      <c r="AO212">
        <v>1</v>
      </c>
      <c r="AP212">
        <v>1</v>
      </c>
    </row>
    <row r="213" spans="1:42" x14ac:dyDescent="0.25">
      <c r="A213" t="str">
        <f>"209"</f>
        <v>209</v>
      </c>
      <c r="B213" t="str">
        <f t="shared" si="11"/>
        <v>2</v>
      </c>
      <c r="C213" t="str">
        <f t="shared" si="12"/>
        <v>9</v>
      </c>
      <c r="D213" t="str">
        <f>"10"</f>
        <v>10</v>
      </c>
      <c r="E213" t="str">
        <f>"2-9-10"</f>
        <v>2-9-10</v>
      </c>
      <c r="F213" t="s">
        <v>72</v>
      </c>
      <c r="G213" t="s">
        <v>73</v>
      </c>
      <c r="H213" t="s">
        <v>70</v>
      </c>
      <c r="I213">
        <v>1</v>
      </c>
      <c r="J213">
        <v>1</v>
      </c>
      <c r="K213">
        <v>1</v>
      </c>
      <c r="L213">
        <v>1</v>
      </c>
      <c r="M213">
        <v>1</v>
      </c>
      <c r="N213">
        <v>1</v>
      </c>
      <c r="O213">
        <v>1</v>
      </c>
      <c r="P213">
        <v>1</v>
      </c>
      <c r="Q213">
        <v>1</v>
      </c>
      <c r="R213">
        <v>1</v>
      </c>
    </row>
    <row r="214" spans="1:42" x14ac:dyDescent="0.25">
      <c r="A214" t="str">
        <f>"210"</f>
        <v>210</v>
      </c>
      <c r="B214" t="str">
        <f t="shared" si="11"/>
        <v>2</v>
      </c>
      <c r="C214" t="str">
        <f t="shared" si="12"/>
        <v>9</v>
      </c>
      <c r="D214" t="str">
        <f>"25"</f>
        <v>25</v>
      </c>
      <c r="E214" t="str">
        <f>"2-9-25"</f>
        <v>2-9-25</v>
      </c>
      <c r="F214" t="s">
        <v>72</v>
      </c>
      <c r="G214" t="s">
        <v>73</v>
      </c>
      <c r="H214" t="s">
        <v>71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1</v>
      </c>
      <c r="Z214">
        <v>0</v>
      </c>
      <c r="AA214">
        <v>0</v>
      </c>
      <c r="AB214">
        <v>1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1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</row>
    <row r="215" spans="1:42" x14ac:dyDescent="0.25">
      <c r="A215" t="str">
        <f>"211"</f>
        <v>211</v>
      </c>
      <c r="B215" t="str">
        <f t="shared" si="11"/>
        <v>2</v>
      </c>
      <c r="C215" t="str">
        <f t="shared" si="12"/>
        <v>9</v>
      </c>
      <c r="D215" t="str">
        <f>"15"</f>
        <v>15</v>
      </c>
      <c r="E215" t="str">
        <f>"2-9-15"</f>
        <v>2-9-15</v>
      </c>
      <c r="F215" t="s">
        <v>72</v>
      </c>
      <c r="G215" t="s">
        <v>73</v>
      </c>
      <c r="H215" t="s">
        <v>71</v>
      </c>
      <c r="S215">
        <v>1</v>
      </c>
      <c r="T215">
        <v>0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0</v>
      </c>
      <c r="AB215">
        <v>1</v>
      </c>
      <c r="AC215">
        <v>0</v>
      </c>
      <c r="AD215">
        <v>1</v>
      </c>
      <c r="AE215">
        <v>1</v>
      </c>
      <c r="AF215">
        <v>1</v>
      </c>
      <c r="AG215">
        <v>1</v>
      </c>
      <c r="AH215">
        <v>1</v>
      </c>
      <c r="AI215">
        <v>1</v>
      </c>
      <c r="AJ215">
        <v>0</v>
      </c>
      <c r="AK215">
        <v>1</v>
      </c>
      <c r="AL215">
        <v>1</v>
      </c>
      <c r="AM215">
        <v>1</v>
      </c>
      <c r="AN215">
        <v>1</v>
      </c>
      <c r="AO215">
        <v>1</v>
      </c>
      <c r="AP215">
        <v>1</v>
      </c>
    </row>
    <row r="216" spans="1:42" x14ac:dyDescent="0.25">
      <c r="A216" t="str">
        <f>"212"</f>
        <v>212</v>
      </c>
      <c r="B216" t="str">
        <f t="shared" si="11"/>
        <v>2</v>
      </c>
      <c r="C216" t="str">
        <f t="shared" si="12"/>
        <v>9</v>
      </c>
      <c r="D216" t="str">
        <f>"11"</f>
        <v>11</v>
      </c>
      <c r="E216" t="str">
        <f>"2-9-11"</f>
        <v>2-9-11</v>
      </c>
      <c r="F216" t="s">
        <v>72</v>
      </c>
      <c r="G216" t="s">
        <v>73</v>
      </c>
      <c r="H216" t="s">
        <v>71</v>
      </c>
      <c r="S216">
        <v>1</v>
      </c>
      <c r="T216">
        <v>0</v>
      </c>
      <c r="U216">
        <v>0</v>
      </c>
      <c r="V216">
        <v>0</v>
      </c>
      <c r="W216">
        <v>0</v>
      </c>
      <c r="X216">
        <v>1</v>
      </c>
      <c r="Y216">
        <v>1</v>
      </c>
      <c r="Z216">
        <v>0</v>
      </c>
      <c r="AA216">
        <v>1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1</v>
      </c>
      <c r="AI216">
        <v>0</v>
      </c>
      <c r="AJ216">
        <v>1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</row>
    <row r="217" spans="1:42" x14ac:dyDescent="0.25">
      <c r="A217" t="str">
        <f>"213"</f>
        <v>213</v>
      </c>
      <c r="B217" t="str">
        <f t="shared" si="11"/>
        <v>2</v>
      </c>
      <c r="C217" t="str">
        <f t="shared" si="12"/>
        <v>9</v>
      </c>
      <c r="D217" t="str">
        <f>"7"</f>
        <v>7</v>
      </c>
      <c r="E217" t="str">
        <f>"2-9-7"</f>
        <v>2-9-7</v>
      </c>
      <c r="F217" t="s">
        <v>72</v>
      </c>
      <c r="G217" t="s">
        <v>73</v>
      </c>
      <c r="H217" t="s">
        <v>71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1</v>
      </c>
      <c r="Z217">
        <v>0</v>
      </c>
      <c r="AA217">
        <v>0</v>
      </c>
      <c r="AB217">
        <v>1</v>
      </c>
      <c r="AC217">
        <v>0</v>
      </c>
      <c r="AD217">
        <v>1</v>
      </c>
      <c r="AE217">
        <v>1</v>
      </c>
      <c r="AF217">
        <v>1</v>
      </c>
      <c r="AG217">
        <v>1</v>
      </c>
      <c r="AH217">
        <v>1</v>
      </c>
      <c r="AI217">
        <v>1</v>
      </c>
      <c r="AJ217">
        <v>1</v>
      </c>
      <c r="AK217">
        <v>0</v>
      </c>
      <c r="AL217">
        <v>1</v>
      </c>
      <c r="AM217">
        <v>1</v>
      </c>
      <c r="AN217">
        <v>1</v>
      </c>
      <c r="AO217">
        <v>1</v>
      </c>
      <c r="AP217">
        <v>1</v>
      </c>
    </row>
    <row r="218" spans="1:42" x14ac:dyDescent="0.25">
      <c r="A218" t="str">
        <f>"214"</f>
        <v>214</v>
      </c>
      <c r="B218" t="str">
        <f t="shared" si="11"/>
        <v>2</v>
      </c>
      <c r="C218" t="str">
        <f t="shared" si="12"/>
        <v>9</v>
      </c>
      <c r="D218" t="str">
        <f>"2"</f>
        <v>2</v>
      </c>
      <c r="E218" t="str">
        <f>"2-9-2"</f>
        <v>2-9-2</v>
      </c>
      <c r="F218" t="s">
        <v>72</v>
      </c>
      <c r="G218" t="s">
        <v>73</v>
      </c>
      <c r="H218" t="s">
        <v>70</v>
      </c>
      <c r="I218">
        <v>1</v>
      </c>
      <c r="J218">
        <v>1</v>
      </c>
      <c r="K218">
        <v>1</v>
      </c>
      <c r="L218">
        <v>1</v>
      </c>
      <c r="M218">
        <v>1</v>
      </c>
      <c r="N218">
        <v>1</v>
      </c>
      <c r="O218">
        <v>1</v>
      </c>
      <c r="P218">
        <v>1</v>
      </c>
      <c r="Q218">
        <v>1</v>
      </c>
      <c r="R218">
        <v>1</v>
      </c>
    </row>
    <row r="219" spans="1:42" x14ac:dyDescent="0.25">
      <c r="A219" t="str">
        <f>"215"</f>
        <v>215</v>
      </c>
      <c r="B219" t="str">
        <f t="shared" si="11"/>
        <v>2</v>
      </c>
      <c r="C219" t="str">
        <f t="shared" si="12"/>
        <v>9</v>
      </c>
      <c r="D219" t="str">
        <f>"24"</f>
        <v>24</v>
      </c>
      <c r="E219" t="str">
        <f>"2-9-24"</f>
        <v>2-9-24</v>
      </c>
      <c r="F219" t="s">
        <v>72</v>
      </c>
      <c r="G219" t="s">
        <v>73</v>
      </c>
      <c r="H219" t="s">
        <v>71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0</v>
      </c>
      <c r="AB219">
        <v>0</v>
      </c>
      <c r="AC219">
        <v>1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1</v>
      </c>
      <c r="AL219">
        <v>0</v>
      </c>
      <c r="AM219">
        <v>0</v>
      </c>
      <c r="AN219">
        <v>0</v>
      </c>
      <c r="AO219">
        <v>0</v>
      </c>
      <c r="AP219">
        <v>0</v>
      </c>
    </row>
    <row r="220" spans="1:42" x14ac:dyDescent="0.25">
      <c r="A220" t="str">
        <f>"216"</f>
        <v>216</v>
      </c>
      <c r="B220" t="str">
        <f t="shared" si="11"/>
        <v>2</v>
      </c>
      <c r="C220" t="str">
        <f t="shared" si="12"/>
        <v>9</v>
      </c>
      <c r="D220" t="str">
        <f>"23"</f>
        <v>23</v>
      </c>
      <c r="E220" t="str">
        <f>"2-9-23"</f>
        <v>2-9-23</v>
      </c>
      <c r="F220" t="s">
        <v>72</v>
      </c>
      <c r="G220" t="s">
        <v>73</v>
      </c>
      <c r="H220" t="s">
        <v>71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1</v>
      </c>
      <c r="Z220">
        <v>0</v>
      </c>
      <c r="AA220">
        <v>1</v>
      </c>
      <c r="AB220">
        <v>0</v>
      </c>
      <c r="AC220">
        <v>0</v>
      </c>
      <c r="AD220">
        <v>1</v>
      </c>
      <c r="AE220">
        <v>1</v>
      </c>
      <c r="AF220">
        <v>1</v>
      </c>
      <c r="AG220">
        <v>1</v>
      </c>
      <c r="AH220">
        <v>1</v>
      </c>
      <c r="AI220">
        <v>1</v>
      </c>
      <c r="AJ220">
        <v>1</v>
      </c>
      <c r="AK220">
        <v>0</v>
      </c>
      <c r="AL220">
        <v>1</v>
      </c>
      <c r="AM220">
        <v>1</v>
      </c>
      <c r="AN220">
        <v>1</v>
      </c>
      <c r="AO220">
        <v>1</v>
      </c>
      <c r="AP220">
        <v>1</v>
      </c>
    </row>
    <row r="221" spans="1:42" x14ac:dyDescent="0.25">
      <c r="A221" t="str">
        <f>"217"</f>
        <v>217</v>
      </c>
      <c r="B221" t="str">
        <f t="shared" si="11"/>
        <v>2</v>
      </c>
      <c r="C221" t="str">
        <f t="shared" si="12"/>
        <v>9</v>
      </c>
      <c r="D221" t="str">
        <f>"20"</f>
        <v>20</v>
      </c>
      <c r="E221" t="str">
        <f>"2-9-20"</f>
        <v>2-9-20</v>
      </c>
      <c r="F221" t="s">
        <v>72</v>
      </c>
      <c r="G221" t="s">
        <v>73</v>
      </c>
      <c r="H221" t="s">
        <v>71</v>
      </c>
      <c r="S221">
        <v>1</v>
      </c>
      <c r="T221">
        <v>0</v>
      </c>
      <c r="U221">
        <v>0</v>
      </c>
      <c r="V221">
        <v>0</v>
      </c>
      <c r="W221">
        <v>0</v>
      </c>
      <c r="X221">
        <v>1</v>
      </c>
      <c r="Y221">
        <v>1</v>
      </c>
      <c r="Z221">
        <v>0</v>
      </c>
      <c r="AA221">
        <v>1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1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</row>
    <row r="222" spans="1:42" x14ac:dyDescent="0.25">
      <c r="A222" t="str">
        <f>"218"</f>
        <v>218</v>
      </c>
      <c r="B222" t="str">
        <f t="shared" si="11"/>
        <v>2</v>
      </c>
      <c r="C222" t="str">
        <f t="shared" si="12"/>
        <v>9</v>
      </c>
      <c r="D222" t="str">
        <f>"19"</f>
        <v>19</v>
      </c>
      <c r="E222" t="str">
        <f>"2-9-19"</f>
        <v>2-9-19</v>
      </c>
      <c r="F222" t="s">
        <v>72</v>
      </c>
      <c r="G222" t="s">
        <v>73</v>
      </c>
      <c r="H222" t="s">
        <v>71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0</v>
      </c>
      <c r="AB222">
        <v>1</v>
      </c>
      <c r="AC222">
        <v>0</v>
      </c>
      <c r="AD222">
        <v>1</v>
      </c>
      <c r="AE222">
        <v>1</v>
      </c>
      <c r="AF222">
        <v>1</v>
      </c>
      <c r="AG222">
        <v>1</v>
      </c>
      <c r="AH222">
        <v>1</v>
      </c>
      <c r="AI222">
        <v>1</v>
      </c>
      <c r="AJ222">
        <v>1</v>
      </c>
      <c r="AK222">
        <v>0</v>
      </c>
      <c r="AL222">
        <v>1</v>
      </c>
      <c r="AM222">
        <v>1</v>
      </c>
      <c r="AN222">
        <v>1</v>
      </c>
      <c r="AO222">
        <v>1</v>
      </c>
      <c r="AP222">
        <v>1</v>
      </c>
    </row>
    <row r="223" spans="1:42" x14ac:dyDescent="0.25">
      <c r="A223" t="str">
        <f>"219"</f>
        <v>219</v>
      </c>
      <c r="B223" t="str">
        <f t="shared" si="11"/>
        <v>2</v>
      </c>
      <c r="C223" t="str">
        <f t="shared" si="12"/>
        <v>9</v>
      </c>
      <c r="D223" t="str">
        <f>"12"</f>
        <v>12</v>
      </c>
      <c r="E223" t="str">
        <f>"2-9-12"</f>
        <v>2-9-12</v>
      </c>
      <c r="F223" t="s">
        <v>72</v>
      </c>
      <c r="G223" t="s">
        <v>73</v>
      </c>
      <c r="H223" t="s">
        <v>71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1</v>
      </c>
      <c r="Z223">
        <v>0</v>
      </c>
      <c r="AA223">
        <v>1</v>
      </c>
      <c r="AB223">
        <v>0</v>
      </c>
      <c r="AC223">
        <v>0</v>
      </c>
      <c r="AD223">
        <v>1</v>
      </c>
      <c r="AE223">
        <v>1</v>
      </c>
      <c r="AF223">
        <v>1</v>
      </c>
      <c r="AG223">
        <v>1</v>
      </c>
      <c r="AH223">
        <v>1</v>
      </c>
      <c r="AI223">
        <v>1</v>
      </c>
      <c r="AJ223">
        <v>1</v>
      </c>
      <c r="AK223">
        <v>0</v>
      </c>
      <c r="AL223">
        <v>1</v>
      </c>
      <c r="AM223">
        <v>1</v>
      </c>
      <c r="AN223">
        <v>0</v>
      </c>
      <c r="AO223">
        <v>1</v>
      </c>
      <c r="AP223">
        <v>1</v>
      </c>
    </row>
    <row r="224" spans="1:42" x14ac:dyDescent="0.25">
      <c r="A224" t="str">
        <f>"220"</f>
        <v>220</v>
      </c>
      <c r="B224" t="str">
        <f t="shared" si="11"/>
        <v>2</v>
      </c>
      <c r="C224" t="str">
        <f t="shared" si="12"/>
        <v>9</v>
      </c>
      <c r="D224" t="str">
        <f>"8"</f>
        <v>8</v>
      </c>
      <c r="E224" t="str">
        <f>"2-9-8"</f>
        <v>2-9-8</v>
      </c>
      <c r="F224" t="s">
        <v>72</v>
      </c>
      <c r="G224" t="s">
        <v>73</v>
      </c>
      <c r="H224" t="s">
        <v>71</v>
      </c>
      <c r="S224">
        <v>1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1</v>
      </c>
      <c r="Z224">
        <v>0</v>
      </c>
      <c r="AA224">
        <v>0</v>
      </c>
      <c r="AB224">
        <v>0</v>
      </c>
      <c r="AC224">
        <v>1</v>
      </c>
      <c r="AD224">
        <v>1</v>
      </c>
      <c r="AE224">
        <v>1</v>
      </c>
      <c r="AF224">
        <v>1</v>
      </c>
      <c r="AG224">
        <v>1</v>
      </c>
      <c r="AH224">
        <v>1</v>
      </c>
      <c r="AI224">
        <v>1</v>
      </c>
      <c r="AJ224">
        <v>1</v>
      </c>
      <c r="AK224">
        <v>0</v>
      </c>
      <c r="AL224">
        <v>1</v>
      </c>
      <c r="AM224">
        <v>1</v>
      </c>
      <c r="AN224">
        <v>1</v>
      </c>
      <c r="AO224">
        <v>1</v>
      </c>
      <c r="AP224">
        <v>0</v>
      </c>
    </row>
    <row r="225" spans="1:42" x14ac:dyDescent="0.25">
      <c r="A225" t="str">
        <f>"221"</f>
        <v>221</v>
      </c>
      <c r="B225" t="str">
        <f t="shared" si="11"/>
        <v>2</v>
      </c>
      <c r="C225" t="str">
        <f t="shared" si="12"/>
        <v>9</v>
      </c>
      <c r="D225" t="str">
        <f>"4"</f>
        <v>4</v>
      </c>
      <c r="E225" t="str">
        <f>"2-9-4"</f>
        <v>2-9-4</v>
      </c>
      <c r="F225" t="s">
        <v>72</v>
      </c>
      <c r="G225" t="s">
        <v>73</v>
      </c>
      <c r="H225" t="s">
        <v>71</v>
      </c>
      <c r="S225">
        <v>1</v>
      </c>
      <c r="T225">
        <v>0</v>
      </c>
      <c r="U225">
        <v>0</v>
      </c>
      <c r="V225">
        <v>0</v>
      </c>
      <c r="W225">
        <v>0</v>
      </c>
      <c r="X225">
        <v>1</v>
      </c>
      <c r="Y225">
        <v>1</v>
      </c>
      <c r="Z225">
        <v>0</v>
      </c>
      <c r="AA225">
        <v>0</v>
      </c>
      <c r="AB225">
        <v>0</v>
      </c>
      <c r="AC225">
        <v>1</v>
      </c>
      <c r="AD225">
        <v>1</v>
      </c>
      <c r="AE225">
        <v>1</v>
      </c>
      <c r="AF225">
        <v>1</v>
      </c>
      <c r="AG225">
        <v>1</v>
      </c>
      <c r="AH225">
        <v>1</v>
      </c>
      <c r="AI225">
        <v>1</v>
      </c>
      <c r="AJ225">
        <v>1</v>
      </c>
      <c r="AK225">
        <v>0</v>
      </c>
      <c r="AL225">
        <v>1</v>
      </c>
      <c r="AM225">
        <v>1</v>
      </c>
      <c r="AN225">
        <v>1</v>
      </c>
      <c r="AO225">
        <v>1</v>
      </c>
      <c r="AP225">
        <v>1</v>
      </c>
    </row>
    <row r="226" spans="1:42" x14ac:dyDescent="0.25">
      <c r="A226" t="str">
        <f>"222"</f>
        <v>222</v>
      </c>
      <c r="B226" t="str">
        <f t="shared" si="11"/>
        <v>2</v>
      </c>
      <c r="C226" t="str">
        <f t="shared" si="12"/>
        <v>9</v>
      </c>
      <c r="D226" t="str">
        <f>"16"</f>
        <v>16</v>
      </c>
      <c r="E226" t="str">
        <f>"2-9-16"</f>
        <v>2-9-16</v>
      </c>
      <c r="F226" t="s">
        <v>72</v>
      </c>
      <c r="G226" t="s">
        <v>73</v>
      </c>
      <c r="H226" t="s">
        <v>71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1</v>
      </c>
      <c r="AP226">
        <v>0</v>
      </c>
    </row>
    <row r="227" spans="1:42" x14ac:dyDescent="0.25">
      <c r="A227" t="str">
        <f>"223"</f>
        <v>223</v>
      </c>
      <c r="B227" t="str">
        <f t="shared" si="11"/>
        <v>2</v>
      </c>
      <c r="C227" t="str">
        <f t="shared" si="12"/>
        <v>9</v>
      </c>
      <c r="D227" t="str">
        <f>"1"</f>
        <v>1</v>
      </c>
      <c r="E227" t="str">
        <f>"2-9-1"</f>
        <v>2-9-1</v>
      </c>
      <c r="F227" t="s">
        <v>72</v>
      </c>
      <c r="G227" t="s">
        <v>73</v>
      </c>
      <c r="H227" t="s">
        <v>71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1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1</v>
      </c>
      <c r="AL227">
        <v>0</v>
      </c>
      <c r="AM227">
        <v>0</v>
      </c>
      <c r="AN227">
        <v>0</v>
      </c>
      <c r="AO227">
        <v>0</v>
      </c>
      <c r="AP227">
        <v>0</v>
      </c>
    </row>
    <row r="228" spans="1:42" x14ac:dyDescent="0.25">
      <c r="A228" t="str">
        <f>"224"</f>
        <v>224</v>
      </c>
      <c r="B228" t="str">
        <f t="shared" si="11"/>
        <v>2</v>
      </c>
      <c r="C228" t="str">
        <f t="shared" si="12"/>
        <v>9</v>
      </c>
      <c r="D228" t="str">
        <f>"18"</f>
        <v>18</v>
      </c>
      <c r="E228" t="str">
        <f>"2-9-18"</f>
        <v>2-9-18</v>
      </c>
      <c r="F228" t="s">
        <v>72</v>
      </c>
      <c r="G228" t="s">
        <v>73</v>
      </c>
      <c r="H228" t="s">
        <v>71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1</v>
      </c>
      <c r="AK228">
        <v>0</v>
      </c>
      <c r="AL228">
        <v>1</v>
      </c>
      <c r="AM228">
        <v>1</v>
      </c>
      <c r="AN228">
        <v>1</v>
      </c>
      <c r="AO228">
        <v>1</v>
      </c>
      <c r="AP228">
        <v>1</v>
      </c>
    </row>
    <row r="229" spans="1:42" x14ac:dyDescent="0.25">
      <c r="A229" t="str">
        <f>"225"</f>
        <v>225</v>
      </c>
      <c r="B229" t="str">
        <f t="shared" si="11"/>
        <v>2</v>
      </c>
      <c r="C229" t="str">
        <f t="shared" si="12"/>
        <v>9</v>
      </c>
      <c r="D229" t="str">
        <f>"6"</f>
        <v>6</v>
      </c>
      <c r="E229" t="str">
        <f>"2-9-6"</f>
        <v>2-9-6</v>
      </c>
      <c r="F229" t="s">
        <v>72</v>
      </c>
      <c r="G229" t="s">
        <v>73</v>
      </c>
      <c r="H229" t="s">
        <v>71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1</v>
      </c>
      <c r="AK229">
        <v>0</v>
      </c>
      <c r="AL229">
        <v>1</v>
      </c>
      <c r="AM229">
        <v>1</v>
      </c>
      <c r="AN229">
        <v>1</v>
      </c>
      <c r="AO229">
        <v>1</v>
      </c>
      <c r="AP229">
        <v>1</v>
      </c>
    </row>
    <row r="230" spans="1:42" x14ac:dyDescent="0.25">
      <c r="A230" t="str">
        <f>"226"</f>
        <v>226</v>
      </c>
      <c r="B230" t="str">
        <f t="shared" si="11"/>
        <v>2</v>
      </c>
      <c r="C230" t="str">
        <f t="shared" ref="C230:C254" si="13">"10"</f>
        <v>10</v>
      </c>
      <c r="D230" t="str">
        <f>"18"</f>
        <v>18</v>
      </c>
      <c r="E230" t="str">
        <f>"2-10-18"</f>
        <v>2-10-18</v>
      </c>
      <c r="F230" t="s">
        <v>72</v>
      </c>
      <c r="G230" t="s">
        <v>73</v>
      </c>
      <c r="H230" t="s">
        <v>70</v>
      </c>
      <c r="I230">
        <v>1</v>
      </c>
      <c r="J230">
        <v>1</v>
      </c>
      <c r="K230">
        <v>1</v>
      </c>
      <c r="L230">
        <v>1</v>
      </c>
      <c r="M230">
        <v>1</v>
      </c>
      <c r="N230">
        <v>1</v>
      </c>
      <c r="O230">
        <v>1</v>
      </c>
      <c r="P230">
        <v>1</v>
      </c>
      <c r="Q230">
        <v>1</v>
      </c>
      <c r="R230">
        <v>1</v>
      </c>
    </row>
    <row r="231" spans="1:42" x14ac:dyDescent="0.25">
      <c r="A231" t="str">
        <f>"227"</f>
        <v>227</v>
      </c>
      <c r="B231" t="str">
        <f t="shared" si="11"/>
        <v>2</v>
      </c>
      <c r="C231" t="str">
        <f t="shared" si="13"/>
        <v>10</v>
      </c>
      <c r="D231" t="str">
        <f>"17"</f>
        <v>17</v>
      </c>
      <c r="E231" t="str">
        <f>"2-10-17"</f>
        <v>2-10-17</v>
      </c>
      <c r="F231" t="s">
        <v>72</v>
      </c>
      <c r="G231" t="s">
        <v>73</v>
      </c>
      <c r="H231" t="s">
        <v>70</v>
      </c>
      <c r="I231">
        <v>1</v>
      </c>
      <c r="J231">
        <v>0</v>
      </c>
      <c r="K231">
        <v>1</v>
      </c>
      <c r="L231">
        <v>1</v>
      </c>
      <c r="M231">
        <v>1</v>
      </c>
      <c r="N231">
        <v>1</v>
      </c>
      <c r="O231">
        <v>1</v>
      </c>
      <c r="P231">
        <v>1</v>
      </c>
      <c r="Q231">
        <v>1</v>
      </c>
      <c r="R231">
        <v>1</v>
      </c>
    </row>
    <row r="232" spans="1:42" x14ac:dyDescent="0.25">
      <c r="A232" t="str">
        <f>"228"</f>
        <v>228</v>
      </c>
      <c r="B232" t="str">
        <f t="shared" si="11"/>
        <v>2</v>
      </c>
      <c r="C232" t="str">
        <f t="shared" si="13"/>
        <v>10</v>
      </c>
      <c r="D232" t="str">
        <f>"9"</f>
        <v>9</v>
      </c>
      <c r="E232" t="str">
        <f>"2-10-9"</f>
        <v>2-10-9</v>
      </c>
      <c r="F232" t="s">
        <v>72</v>
      </c>
      <c r="G232" t="s">
        <v>73</v>
      </c>
      <c r="H232" t="s">
        <v>71</v>
      </c>
      <c r="S232">
        <v>1</v>
      </c>
      <c r="T232">
        <v>0</v>
      </c>
      <c r="U232">
        <v>0</v>
      </c>
      <c r="V232">
        <v>0</v>
      </c>
      <c r="W232">
        <v>1</v>
      </c>
      <c r="X232">
        <v>0</v>
      </c>
      <c r="Y232">
        <v>1</v>
      </c>
      <c r="Z232">
        <v>0</v>
      </c>
      <c r="AA232">
        <v>1</v>
      </c>
      <c r="AB232">
        <v>0</v>
      </c>
      <c r="AC232">
        <v>0</v>
      </c>
      <c r="AD232">
        <v>1</v>
      </c>
      <c r="AE232">
        <v>1</v>
      </c>
      <c r="AF232">
        <v>1</v>
      </c>
      <c r="AG232">
        <v>0</v>
      </c>
      <c r="AH232">
        <v>0</v>
      </c>
      <c r="AI232">
        <v>0</v>
      </c>
      <c r="AJ232">
        <v>1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</row>
    <row r="233" spans="1:42" x14ac:dyDescent="0.25">
      <c r="A233" t="str">
        <f>"229"</f>
        <v>229</v>
      </c>
      <c r="B233" t="str">
        <f t="shared" si="11"/>
        <v>2</v>
      </c>
      <c r="C233" t="str">
        <f t="shared" si="13"/>
        <v>10</v>
      </c>
      <c r="D233" t="str">
        <f>"5"</f>
        <v>5</v>
      </c>
      <c r="E233" t="str">
        <f>"2-10-5"</f>
        <v>2-10-5</v>
      </c>
      <c r="F233" t="s">
        <v>72</v>
      </c>
      <c r="G233" t="s">
        <v>73</v>
      </c>
      <c r="H233" t="s">
        <v>71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0</v>
      </c>
      <c r="AB233">
        <v>0</v>
      </c>
      <c r="AC233">
        <v>1</v>
      </c>
      <c r="AD233">
        <v>1</v>
      </c>
      <c r="AE233">
        <v>1</v>
      </c>
      <c r="AF233">
        <v>1</v>
      </c>
      <c r="AG233">
        <v>1</v>
      </c>
      <c r="AH233">
        <v>1</v>
      </c>
      <c r="AI233">
        <v>1</v>
      </c>
      <c r="AJ233">
        <v>1</v>
      </c>
      <c r="AK233">
        <v>0</v>
      </c>
      <c r="AL233">
        <v>1</v>
      </c>
      <c r="AM233">
        <v>1</v>
      </c>
      <c r="AN233">
        <v>1</v>
      </c>
      <c r="AO233">
        <v>1</v>
      </c>
      <c r="AP233">
        <v>1</v>
      </c>
    </row>
    <row r="234" spans="1:42" x14ac:dyDescent="0.25">
      <c r="A234" t="str">
        <f>"230"</f>
        <v>230</v>
      </c>
      <c r="B234" t="str">
        <f t="shared" si="11"/>
        <v>2</v>
      </c>
      <c r="C234" t="str">
        <f t="shared" si="13"/>
        <v>10</v>
      </c>
      <c r="D234" t="str">
        <f>"2"</f>
        <v>2</v>
      </c>
      <c r="E234" t="str">
        <f>"2-10-2"</f>
        <v>2-10-2</v>
      </c>
      <c r="F234" t="s">
        <v>72</v>
      </c>
      <c r="G234" t="s">
        <v>73</v>
      </c>
      <c r="H234" t="s">
        <v>71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1</v>
      </c>
      <c r="Z234">
        <v>0</v>
      </c>
      <c r="AA234">
        <v>0</v>
      </c>
      <c r="AB234">
        <v>0</v>
      </c>
      <c r="AC234">
        <v>1</v>
      </c>
      <c r="AD234">
        <v>1</v>
      </c>
      <c r="AE234">
        <v>1</v>
      </c>
      <c r="AF234">
        <v>1</v>
      </c>
      <c r="AG234">
        <v>1</v>
      </c>
      <c r="AH234">
        <v>1</v>
      </c>
      <c r="AI234">
        <v>1</v>
      </c>
      <c r="AJ234">
        <v>1</v>
      </c>
      <c r="AK234">
        <v>0</v>
      </c>
      <c r="AL234">
        <v>1</v>
      </c>
      <c r="AM234">
        <v>1</v>
      </c>
      <c r="AN234">
        <v>1</v>
      </c>
      <c r="AO234">
        <v>1</v>
      </c>
      <c r="AP234">
        <v>1</v>
      </c>
    </row>
    <row r="235" spans="1:42" x14ac:dyDescent="0.25">
      <c r="A235" t="str">
        <f>"231"</f>
        <v>231</v>
      </c>
      <c r="B235" t="str">
        <f t="shared" si="11"/>
        <v>2</v>
      </c>
      <c r="C235" t="str">
        <f t="shared" si="13"/>
        <v>10</v>
      </c>
      <c r="D235" t="str">
        <f>"22"</f>
        <v>22</v>
      </c>
      <c r="E235" t="str">
        <f>"2-10-22"</f>
        <v>2-10-22</v>
      </c>
      <c r="F235" t="s">
        <v>72</v>
      </c>
      <c r="G235" t="s">
        <v>73</v>
      </c>
      <c r="H235" t="s">
        <v>71</v>
      </c>
      <c r="S235">
        <v>1</v>
      </c>
      <c r="T235">
        <v>0</v>
      </c>
      <c r="U235">
        <v>0</v>
      </c>
      <c r="V235">
        <v>0</v>
      </c>
      <c r="W235">
        <v>1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1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1</v>
      </c>
      <c r="AK235">
        <v>0</v>
      </c>
      <c r="AL235">
        <v>1</v>
      </c>
      <c r="AM235">
        <v>0</v>
      </c>
      <c r="AN235">
        <v>0</v>
      </c>
      <c r="AO235">
        <v>0</v>
      </c>
      <c r="AP235">
        <v>0</v>
      </c>
    </row>
    <row r="236" spans="1:42" x14ac:dyDescent="0.25">
      <c r="A236" t="str">
        <f>"232"</f>
        <v>232</v>
      </c>
      <c r="B236" t="str">
        <f t="shared" si="11"/>
        <v>2</v>
      </c>
      <c r="C236" t="str">
        <f t="shared" si="13"/>
        <v>10</v>
      </c>
      <c r="D236" t="str">
        <f>"21"</f>
        <v>21</v>
      </c>
      <c r="E236" t="str">
        <f>"2-10-21"</f>
        <v>2-10-21</v>
      </c>
      <c r="F236" t="s">
        <v>72</v>
      </c>
      <c r="G236" t="s">
        <v>73</v>
      </c>
      <c r="H236" t="s">
        <v>71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1</v>
      </c>
      <c r="Z236">
        <v>0</v>
      </c>
      <c r="AA236">
        <v>0</v>
      </c>
      <c r="AB236">
        <v>0</v>
      </c>
      <c r="AC236">
        <v>1</v>
      </c>
      <c r="AD236">
        <v>1</v>
      </c>
      <c r="AE236">
        <v>1</v>
      </c>
      <c r="AF236">
        <v>1</v>
      </c>
      <c r="AG236">
        <v>1</v>
      </c>
      <c r="AH236">
        <v>1</v>
      </c>
      <c r="AI236">
        <v>1</v>
      </c>
      <c r="AJ236">
        <v>1</v>
      </c>
      <c r="AK236">
        <v>0</v>
      </c>
      <c r="AL236">
        <v>1</v>
      </c>
      <c r="AM236">
        <v>1</v>
      </c>
      <c r="AN236">
        <v>1</v>
      </c>
      <c r="AO236">
        <v>1</v>
      </c>
      <c r="AP236">
        <v>1</v>
      </c>
    </row>
    <row r="237" spans="1:42" x14ac:dyDescent="0.25">
      <c r="A237" t="str">
        <f>"233"</f>
        <v>233</v>
      </c>
      <c r="B237" t="str">
        <f t="shared" si="11"/>
        <v>2</v>
      </c>
      <c r="C237" t="str">
        <f t="shared" si="13"/>
        <v>10</v>
      </c>
      <c r="D237" t="str">
        <f>"14"</f>
        <v>14</v>
      </c>
      <c r="E237" t="str">
        <f>"2-10-14"</f>
        <v>2-10-14</v>
      </c>
      <c r="F237" t="s">
        <v>72</v>
      </c>
      <c r="G237" t="s">
        <v>73</v>
      </c>
      <c r="H237" t="s">
        <v>70</v>
      </c>
      <c r="I237">
        <v>1</v>
      </c>
      <c r="J237">
        <v>1</v>
      </c>
      <c r="K237">
        <v>1</v>
      </c>
      <c r="L237">
        <v>1</v>
      </c>
      <c r="M237">
        <v>1</v>
      </c>
      <c r="N237">
        <v>1</v>
      </c>
      <c r="O237">
        <v>1</v>
      </c>
      <c r="P237">
        <v>1</v>
      </c>
      <c r="Q237">
        <v>1</v>
      </c>
      <c r="R237">
        <v>1</v>
      </c>
    </row>
    <row r="238" spans="1:42" x14ac:dyDescent="0.25">
      <c r="A238" t="str">
        <f>"234"</f>
        <v>234</v>
      </c>
      <c r="B238" t="str">
        <f t="shared" si="11"/>
        <v>2</v>
      </c>
      <c r="C238" t="str">
        <f t="shared" si="13"/>
        <v>10</v>
      </c>
      <c r="D238" t="str">
        <f>"13"</f>
        <v>13</v>
      </c>
      <c r="E238" t="str">
        <f>"2-10-13"</f>
        <v>2-10-13</v>
      </c>
      <c r="F238" t="s">
        <v>72</v>
      </c>
      <c r="G238" t="s">
        <v>73</v>
      </c>
      <c r="H238" t="s">
        <v>71</v>
      </c>
      <c r="S238">
        <v>1</v>
      </c>
      <c r="T238">
        <v>0</v>
      </c>
      <c r="U238">
        <v>0</v>
      </c>
      <c r="V238">
        <v>0</v>
      </c>
      <c r="W238">
        <v>0</v>
      </c>
      <c r="X238">
        <v>1</v>
      </c>
      <c r="Y238">
        <v>1</v>
      </c>
      <c r="Z238">
        <v>0</v>
      </c>
      <c r="AA238">
        <v>0</v>
      </c>
      <c r="AB238">
        <v>1</v>
      </c>
      <c r="AC238">
        <v>0</v>
      </c>
      <c r="AD238">
        <v>1</v>
      </c>
      <c r="AE238">
        <v>1</v>
      </c>
      <c r="AF238">
        <v>1</v>
      </c>
      <c r="AG238">
        <v>1</v>
      </c>
      <c r="AH238">
        <v>1</v>
      </c>
      <c r="AI238">
        <v>1</v>
      </c>
      <c r="AJ238">
        <v>1</v>
      </c>
      <c r="AK238">
        <v>0</v>
      </c>
      <c r="AL238">
        <v>1</v>
      </c>
      <c r="AM238">
        <v>1</v>
      </c>
      <c r="AN238">
        <v>1</v>
      </c>
      <c r="AO238">
        <v>1</v>
      </c>
      <c r="AP238">
        <v>1</v>
      </c>
    </row>
    <row r="239" spans="1:42" x14ac:dyDescent="0.25">
      <c r="A239" t="str">
        <f>"235"</f>
        <v>235</v>
      </c>
      <c r="B239" t="str">
        <f t="shared" si="11"/>
        <v>2</v>
      </c>
      <c r="C239" t="str">
        <f t="shared" si="13"/>
        <v>10</v>
      </c>
      <c r="D239" t="str">
        <f>"10"</f>
        <v>10</v>
      </c>
      <c r="E239" t="str">
        <f>"2-10-10"</f>
        <v>2-10-10</v>
      </c>
      <c r="F239" t="s">
        <v>72</v>
      </c>
      <c r="G239" t="s">
        <v>73</v>
      </c>
      <c r="H239" t="s">
        <v>71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1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1</v>
      </c>
      <c r="AL239">
        <v>1</v>
      </c>
      <c r="AM239">
        <v>1</v>
      </c>
      <c r="AN239">
        <v>1</v>
      </c>
      <c r="AO239">
        <v>1</v>
      </c>
      <c r="AP239">
        <v>0</v>
      </c>
    </row>
    <row r="240" spans="1:42" x14ac:dyDescent="0.25">
      <c r="A240" t="str">
        <f>"236"</f>
        <v>236</v>
      </c>
      <c r="B240" t="str">
        <f t="shared" si="11"/>
        <v>2</v>
      </c>
      <c r="C240" t="str">
        <f t="shared" si="13"/>
        <v>10</v>
      </c>
      <c r="D240" t="str">
        <f>"6"</f>
        <v>6</v>
      </c>
      <c r="E240" t="str">
        <f>"2-10-6"</f>
        <v>2-10-6</v>
      </c>
      <c r="F240" t="s">
        <v>72</v>
      </c>
      <c r="G240" t="s">
        <v>73</v>
      </c>
      <c r="H240" t="s">
        <v>71</v>
      </c>
      <c r="S240">
        <v>1</v>
      </c>
      <c r="T240">
        <v>0</v>
      </c>
      <c r="U240">
        <v>0</v>
      </c>
      <c r="V240">
        <v>0</v>
      </c>
      <c r="W240">
        <v>0</v>
      </c>
      <c r="X240">
        <v>1</v>
      </c>
      <c r="Y240">
        <v>1</v>
      </c>
      <c r="Z240">
        <v>0</v>
      </c>
      <c r="AA240">
        <v>1</v>
      </c>
      <c r="AB240">
        <v>0</v>
      </c>
      <c r="AC240">
        <v>0</v>
      </c>
      <c r="AD240">
        <v>1</v>
      </c>
      <c r="AE240">
        <v>1</v>
      </c>
      <c r="AF240">
        <v>1</v>
      </c>
      <c r="AG240">
        <v>1</v>
      </c>
      <c r="AH240">
        <v>1</v>
      </c>
      <c r="AI240">
        <v>1</v>
      </c>
      <c r="AJ240">
        <v>0</v>
      </c>
      <c r="AK240">
        <v>1</v>
      </c>
      <c r="AL240">
        <v>1</v>
      </c>
      <c r="AM240">
        <v>1</v>
      </c>
      <c r="AN240">
        <v>1</v>
      </c>
      <c r="AO240">
        <v>1</v>
      </c>
      <c r="AP240">
        <v>1</v>
      </c>
    </row>
    <row r="241" spans="1:42" x14ac:dyDescent="0.25">
      <c r="A241" t="str">
        <f>"237"</f>
        <v>237</v>
      </c>
      <c r="B241" t="str">
        <f t="shared" si="11"/>
        <v>2</v>
      </c>
      <c r="C241" t="str">
        <f t="shared" si="13"/>
        <v>10</v>
      </c>
      <c r="D241" t="str">
        <f>"3"</f>
        <v>3</v>
      </c>
      <c r="E241" t="str">
        <f>"2-10-3"</f>
        <v>2-10-3</v>
      </c>
      <c r="F241" t="s">
        <v>72</v>
      </c>
      <c r="G241" t="s">
        <v>73</v>
      </c>
      <c r="H241" t="s">
        <v>71</v>
      </c>
      <c r="S241">
        <v>1</v>
      </c>
      <c r="T241">
        <v>0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0</v>
      </c>
      <c r="AB241">
        <v>1</v>
      </c>
      <c r="AC241">
        <v>0</v>
      </c>
      <c r="AD241">
        <v>1</v>
      </c>
      <c r="AE241">
        <v>1</v>
      </c>
      <c r="AF241">
        <v>1</v>
      </c>
      <c r="AG241">
        <v>1</v>
      </c>
      <c r="AH241">
        <v>1</v>
      </c>
      <c r="AI241">
        <v>1</v>
      </c>
      <c r="AJ241">
        <v>1</v>
      </c>
      <c r="AK241">
        <v>0</v>
      </c>
      <c r="AL241">
        <v>1</v>
      </c>
      <c r="AM241">
        <v>1</v>
      </c>
      <c r="AN241">
        <v>1</v>
      </c>
      <c r="AO241">
        <v>1</v>
      </c>
      <c r="AP241">
        <v>0</v>
      </c>
    </row>
    <row r="242" spans="1:42" x14ac:dyDescent="0.25">
      <c r="A242" t="str">
        <f>"238"</f>
        <v>238</v>
      </c>
      <c r="B242" t="str">
        <f t="shared" si="11"/>
        <v>2</v>
      </c>
      <c r="C242" t="str">
        <f t="shared" si="13"/>
        <v>10</v>
      </c>
      <c r="D242" t="str">
        <f>"24"</f>
        <v>24</v>
      </c>
      <c r="E242" t="str">
        <f>"2-10-24"</f>
        <v>2-10-24</v>
      </c>
      <c r="F242" t="s">
        <v>72</v>
      </c>
      <c r="G242" t="s">
        <v>73</v>
      </c>
      <c r="H242" t="s">
        <v>71</v>
      </c>
      <c r="S242">
        <v>0</v>
      </c>
      <c r="T242">
        <v>1</v>
      </c>
      <c r="U242">
        <v>0</v>
      </c>
      <c r="V242">
        <v>0</v>
      </c>
      <c r="W242">
        <v>1</v>
      </c>
      <c r="X242">
        <v>0</v>
      </c>
      <c r="Y242">
        <v>0</v>
      </c>
      <c r="Z242">
        <v>1</v>
      </c>
      <c r="AA242">
        <v>0</v>
      </c>
      <c r="AB242">
        <v>1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1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</row>
    <row r="243" spans="1:42" x14ac:dyDescent="0.25">
      <c r="A243" t="str">
        <f>"239"</f>
        <v>239</v>
      </c>
      <c r="B243" t="str">
        <f t="shared" si="11"/>
        <v>2</v>
      </c>
      <c r="C243" t="str">
        <f t="shared" si="13"/>
        <v>10</v>
      </c>
      <c r="D243" t="str">
        <f>"23"</f>
        <v>23</v>
      </c>
      <c r="E243" t="str">
        <f>"2-10-23"</f>
        <v>2-10-23</v>
      </c>
      <c r="F243" t="s">
        <v>72</v>
      </c>
      <c r="G243" t="s">
        <v>73</v>
      </c>
      <c r="H243" t="s">
        <v>71</v>
      </c>
      <c r="S243">
        <v>1</v>
      </c>
      <c r="T243">
        <v>0</v>
      </c>
      <c r="U243">
        <v>0</v>
      </c>
      <c r="V243">
        <v>0</v>
      </c>
      <c r="W243">
        <v>1</v>
      </c>
      <c r="X243">
        <v>0</v>
      </c>
      <c r="Y243">
        <v>1</v>
      </c>
      <c r="Z243">
        <v>0</v>
      </c>
      <c r="AA243">
        <v>0</v>
      </c>
      <c r="AB243">
        <v>0</v>
      </c>
      <c r="AC243">
        <v>1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1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</row>
    <row r="244" spans="1:42" x14ac:dyDescent="0.25">
      <c r="A244" t="str">
        <f>"240"</f>
        <v>240</v>
      </c>
      <c r="B244" t="str">
        <f t="shared" si="11"/>
        <v>2</v>
      </c>
      <c r="C244" t="str">
        <f t="shared" si="13"/>
        <v>10</v>
      </c>
      <c r="D244" t="str">
        <f>"16"</f>
        <v>16</v>
      </c>
      <c r="E244" t="str">
        <f>"2-10-16"</f>
        <v>2-10-16</v>
      </c>
      <c r="F244" t="s">
        <v>72</v>
      </c>
      <c r="G244" t="s">
        <v>73</v>
      </c>
      <c r="H244" t="s">
        <v>71</v>
      </c>
      <c r="S244">
        <v>1</v>
      </c>
      <c r="T244">
        <v>0</v>
      </c>
      <c r="U244">
        <v>0</v>
      </c>
      <c r="V244">
        <v>0</v>
      </c>
      <c r="W244">
        <v>0</v>
      </c>
      <c r="X244">
        <v>1</v>
      </c>
      <c r="Y244">
        <v>1</v>
      </c>
      <c r="Z244">
        <v>0</v>
      </c>
      <c r="AA244">
        <v>0</v>
      </c>
      <c r="AB244">
        <v>1</v>
      </c>
      <c r="AC244">
        <v>0</v>
      </c>
      <c r="AD244">
        <v>1</v>
      </c>
      <c r="AE244">
        <v>1</v>
      </c>
      <c r="AF244">
        <v>1</v>
      </c>
      <c r="AG244">
        <v>1</v>
      </c>
      <c r="AH244">
        <v>1</v>
      </c>
      <c r="AI244">
        <v>1</v>
      </c>
      <c r="AJ244">
        <v>1</v>
      </c>
      <c r="AK244">
        <v>0</v>
      </c>
      <c r="AL244">
        <v>1</v>
      </c>
      <c r="AM244">
        <v>1</v>
      </c>
      <c r="AN244">
        <v>1</v>
      </c>
      <c r="AO244">
        <v>1</v>
      </c>
      <c r="AP244">
        <v>1</v>
      </c>
    </row>
    <row r="245" spans="1:42" x14ac:dyDescent="0.25">
      <c r="A245" t="str">
        <f>"241"</f>
        <v>241</v>
      </c>
      <c r="B245" t="str">
        <f t="shared" si="11"/>
        <v>2</v>
      </c>
      <c r="C245" t="str">
        <f t="shared" si="13"/>
        <v>10</v>
      </c>
      <c r="D245" t="str">
        <f>"15"</f>
        <v>15</v>
      </c>
      <c r="E245" t="str">
        <f>"2-10-15"</f>
        <v>2-10-15</v>
      </c>
      <c r="F245" t="s">
        <v>72</v>
      </c>
      <c r="G245" t="s">
        <v>73</v>
      </c>
      <c r="H245" t="s">
        <v>71</v>
      </c>
      <c r="S245">
        <v>1</v>
      </c>
      <c r="T245">
        <v>0</v>
      </c>
      <c r="U245">
        <v>0</v>
      </c>
      <c r="V245">
        <v>0</v>
      </c>
      <c r="W245">
        <v>1</v>
      </c>
      <c r="X245">
        <v>0</v>
      </c>
      <c r="Y245">
        <v>1</v>
      </c>
      <c r="Z245">
        <v>0</v>
      </c>
      <c r="AA245">
        <v>0</v>
      </c>
      <c r="AB245">
        <v>1</v>
      </c>
      <c r="AC245">
        <v>0</v>
      </c>
      <c r="AD245">
        <v>1</v>
      </c>
      <c r="AE245">
        <v>1</v>
      </c>
      <c r="AF245">
        <v>1</v>
      </c>
      <c r="AG245">
        <v>1</v>
      </c>
      <c r="AH245">
        <v>1</v>
      </c>
      <c r="AI245">
        <v>1</v>
      </c>
      <c r="AJ245">
        <v>1</v>
      </c>
      <c r="AK245">
        <v>0</v>
      </c>
      <c r="AL245">
        <v>1</v>
      </c>
      <c r="AM245">
        <v>1</v>
      </c>
      <c r="AN245">
        <v>1</v>
      </c>
      <c r="AO245">
        <v>1</v>
      </c>
      <c r="AP245">
        <v>1</v>
      </c>
    </row>
    <row r="246" spans="1:42" x14ac:dyDescent="0.25">
      <c r="A246" t="str">
        <f>"242"</f>
        <v>242</v>
      </c>
      <c r="B246" t="str">
        <f t="shared" si="11"/>
        <v>2</v>
      </c>
      <c r="C246" t="str">
        <f t="shared" si="13"/>
        <v>10</v>
      </c>
      <c r="D246" t="str">
        <f>"11"</f>
        <v>11</v>
      </c>
      <c r="E246" t="str">
        <f>"2-10-11"</f>
        <v>2-10-11</v>
      </c>
      <c r="F246" t="s">
        <v>72</v>
      </c>
      <c r="G246" t="s">
        <v>73</v>
      </c>
      <c r="H246" t="s">
        <v>71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1</v>
      </c>
      <c r="Z246">
        <v>0</v>
      </c>
      <c r="AA246">
        <v>0</v>
      </c>
      <c r="AB246">
        <v>1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1</v>
      </c>
      <c r="AK246">
        <v>0</v>
      </c>
      <c r="AL246">
        <v>0</v>
      </c>
      <c r="AM246">
        <v>0</v>
      </c>
      <c r="AN246">
        <v>1</v>
      </c>
      <c r="AO246">
        <v>1</v>
      </c>
      <c r="AP246">
        <v>1</v>
      </c>
    </row>
    <row r="247" spans="1:42" x14ac:dyDescent="0.25">
      <c r="A247" t="str">
        <f>"243"</f>
        <v>243</v>
      </c>
      <c r="B247" t="str">
        <f t="shared" si="11"/>
        <v>2</v>
      </c>
      <c r="C247" t="str">
        <f t="shared" si="13"/>
        <v>10</v>
      </c>
      <c r="D247" t="str">
        <f>"7"</f>
        <v>7</v>
      </c>
      <c r="E247" t="str">
        <f>"2-10-7"</f>
        <v>2-10-7</v>
      </c>
      <c r="F247" t="s">
        <v>72</v>
      </c>
      <c r="G247" t="s">
        <v>73</v>
      </c>
      <c r="H247" t="s">
        <v>71</v>
      </c>
      <c r="S247">
        <v>0</v>
      </c>
      <c r="T247">
        <v>1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0</v>
      </c>
      <c r="AA247">
        <v>0</v>
      </c>
      <c r="AB247">
        <v>1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1</v>
      </c>
      <c r="AL247">
        <v>1</v>
      </c>
      <c r="AM247">
        <v>1</v>
      </c>
      <c r="AN247">
        <v>1</v>
      </c>
      <c r="AO247">
        <v>1</v>
      </c>
      <c r="AP247">
        <v>1</v>
      </c>
    </row>
    <row r="248" spans="1:42" x14ac:dyDescent="0.25">
      <c r="A248" t="str">
        <f>"244"</f>
        <v>244</v>
      </c>
      <c r="B248" t="str">
        <f t="shared" si="11"/>
        <v>2</v>
      </c>
      <c r="C248" t="str">
        <f t="shared" si="13"/>
        <v>10</v>
      </c>
      <c r="D248" t="str">
        <f>"1"</f>
        <v>1</v>
      </c>
      <c r="E248" t="str">
        <f>"2-10-1"</f>
        <v>2-10-1</v>
      </c>
      <c r="F248" t="s">
        <v>72</v>
      </c>
      <c r="G248" t="s">
        <v>73</v>
      </c>
      <c r="H248" t="s">
        <v>71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1</v>
      </c>
      <c r="AA248">
        <v>0</v>
      </c>
      <c r="AB248">
        <v>1</v>
      </c>
      <c r="AC248">
        <v>0</v>
      </c>
      <c r="AD248">
        <v>1</v>
      </c>
      <c r="AE248">
        <v>1</v>
      </c>
      <c r="AF248">
        <v>1</v>
      </c>
      <c r="AG248">
        <v>1</v>
      </c>
      <c r="AH248">
        <v>1</v>
      </c>
      <c r="AI248">
        <v>1</v>
      </c>
      <c r="AJ248">
        <v>0</v>
      </c>
      <c r="AK248">
        <v>1</v>
      </c>
      <c r="AL248">
        <v>1</v>
      </c>
      <c r="AM248">
        <v>1</v>
      </c>
      <c r="AN248">
        <v>1</v>
      </c>
      <c r="AO248">
        <v>1</v>
      </c>
      <c r="AP248">
        <v>1</v>
      </c>
    </row>
    <row r="249" spans="1:42" x14ac:dyDescent="0.25">
      <c r="A249" t="str">
        <f>"245"</f>
        <v>245</v>
      </c>
      <c r="B249" t="str">
        <f t="shared" si="11"/>
        <v>2</v>
      </c>
      <c r="C249" t="str">
        <f t="shared" si="13"/>
        <v>10</v>
      </c>
      <c r="D249" t="str">
        <f>"20"</f>
        <v>20</v>
      </c>
      <c r="E249" t="str">
        <f>"2-10-20"</f>
        <v>2-10-20</v>
      </c>
      <c r="F249" t="s">
        <v>72</v>
      </c>
      <c r="G249" t="s">
        <v>73</v>
      </c>
      <c r="H249" t="s">
        <v>71</v>
      </c>
      <c r="S249">
        <v>1</v>
      </c>
      <c r="T249">
        <v>0</v>
      </c>
      <c r="U249">
        <v>0</v>
      </c>
      <c r="V249">
        <v>0</v>
      </c>
      <c r="W249">
        <v>0</v>
      </c>
      <c r="X249">
        <v>1</v>
      </c>
      <c r="Y249">
        <v>1</v>
      </c>
      <c r="Z249">
        <v>0</v>
      </c>
      <c r="AA249">
        <v>1</v>
      </c>
      <c r="AB249">
        <v>0</v>
      </c>
      <c r="AC249">
        <v>0</v>
      </c>
      <c r="AD249">
        <v>1</v>
      </c>
      <c r="AE249">
        <v>1</v>
      </c>
      <c r="AF249">
        <v>1</v>
      </c>
      <c r="AG249">
        <v>1</v>
      </c>
      <c r="AH249">
        <v>1</v>
      </c>
      <c r="AI249">
        <v>1</v>
      </c>
      <c r="AJ249">
        <v>0</v>
      </c>
      <c r="AK249">
        <v>1</v>
      </c>
      <c r="AL249">
        <v>1</v>
      </c>
      <c r="AM249">
        <v>1</v>
      </c>
      <c r="AN249">
        <v>1</v>
      </c>
      <c r="AO249">
        <v>1</v>
      </c>
      <c r="AP249">
        <v>1</v>
      </c>
    </row>
    <row r="250" spans="1:42" x14ac:dyDescent="0.25">
      <c r="A250" t="str">
        <f>"246"</f>
        <v>246</v>
      </c>
      <c r="B250" t="str">
        <f t="shared" si="11"/>
        <v>2</v>
      </c>
      <c r="C250" t="str">
        <f t="shared" si="13"/>
        <v>10</v>
      </c>
      <c r="D250" t="str">
        <f>"19"</f>
        <v>19</v>
      </c>
      <c r="E250" t="str">
        <f>"2-10-19"</f>
        <v>2-10-19</v>
      </c>
      <c r="F250" t="s">
        <v>72</v>
      </c>
      <c r="G250" t="s">
        <v>73</v>
      </c>
      <c r="H250" t="s">
        <v>71</v>
      </c>
      <c r="S250">
        <v>1</v>
      </c>
      <c r="T250">
        <v>0</v>
      </c>
      <c r="U250">
        <v>0</v>
      </c>
      <c r="V250">
        <v>0</v>
      </c>
      <c r="W250">
        <v>1</v>
      </c>
      <c r="X250">
        <v>0</v>
      </c>
      <c r="Y250">
        <v>1</v>
      </c>
      <c r="Z250">
        <v>0</v>
      </c>
      <c r="AA250">
        <v>0</v>
      </c>
      <c r="AB250">
        <v>1</v>
      </c>
      <c r="AC250">
        <v>0</v>
      </c>
      <c r="AD250">
        <v>1</v>
      </c>
      <c r="AE250">
        <v>1</v>
      </c>
      <c r="AF250">
        <v>1</v>
      </c>
      <c r="AG250">
        <v>1</v>
      </c>
      <c r="AH250">
        <v>1</v>
      </c>
      <c r="AI250">
        <v>1</v>
      </c>
      <c r="AJ250">
        <v>0</v>
      </c>
      <c r="AK250">
        <v>1</v>
      </c>
      <c r="AL250">
        <v>1</v>
      </c>
      <c r="AM250">
        <v>1</v>
      </c>
      <c r="AN250">
        <v>1</v>
      </c>
      <c r="AO250">
        <v>1</v>
      </c>
      <c r="AP250">
        <v>1</v>
      </c>
    </row>
    <row r="251" spans="1:42" x14ac:dyDescent="0.25">
      <c r="A251" t="str">
        <f>"247"</f>
        <v>247</v>
      </c>
      <c r="B251" t="str">
        <f t="shared" si="11"/>
        <v>2</v>
      </c>
      <c r="C251" t="str">
        <f t="shared" si="13"/>
        <v>10</v>
      </c>
      <c r="D251" t="str">
        <f>"12"</f>
        <v>12</v>
      </c>
      <c r="E251" t="str">
        <f>"2-10-12"</f>
        <v>2-10-12</v>
      </c>
      <c r="F251" t="s">
        <v>72</v>
      </c>
      <c r="G251" t="s">
        <v>73</v>
      </c>
      <c r="H251" t="s">
        <v>71</v>
      </c>
      <c r="S251">
        <v>0</v>
      </c>
      <c r="T251">
        <v>1</v>
      </c>
      <c r="U251">
        <v>0</v>
      </c>
      <c r="V251">
        <v>0</v>
      </c>
      <c r="W251">
        <v>1</v>
      </c>
      <c r="X251">
        <v>0</v>
      </c>
      <c r="Y251">
        <v>0</v>
      </c>
      <c r="Z251">
        <v>1</v>
      </c>
      <c r="AA251">
        <v>1</v>
      </c>
      <c r="AB251">
        <v>0</v>
      </c>
      <c r="AC251">
        <v>0</v>
      </c>
      <c r="AD251">
        <v>1</v>
      </c>
      <c r="AE251">
        <v>1</v>
      </c>
      <c r="AF251">
        <v>1</v>
      </c>
      <c r="AG251">
        <v>1</v>
      </c>
      <c r="AH251">
        <v>1</v>
      </c>
      <c r="AI251">
        <v>1</v>
      </c>
      <c r="AJ251">
        <v>1</v>
      </c>
      <c r="AK251">
        <v>0</v>
      </c>
      <c r="AL251">
        <v>1</v>
      </c>
      <c r="AM251">
        <v>1</v>
      </c>
      <c r="AN251">
        <v>1</v>
      </c>
      <c r="AO251">
        <v>1</v>
      </c>
      <c r="AP251">
        <v>1</v>
      </c>
    </row>
    <row r="252" spans="1:42" x14ac:dyDescent="0.25">
      <c r="A252" t="str">
        <f>"248"</f>
        <v>248</v>
      </c>
      <c r="B252" t="str">
        <f t="shared" si="11"/>
        <v>2</v>
      </c>
      <c r="C252" t="str">
        <f t="shared" si="13"/>
        <v>10</v>
      </c>
      <c r="D252" t="str">
        <f>"8"</f>
        <v>8</v>
      </c>
      <c r="E252" t="str">
        <f>"2-10-8"</f>
        <v>2-10-8</v>
      </c>
      <c r="F252" t="s">
        <v>72</v>
      </c>
      <c r="G252" t="s">
        <v>73</v>
      </c>
      <c r="H252" t="s">
        <v>71</v>
      </c>
      <c r="S252">
        <v>1</v>
      </c>
      <c r="T252">
        <v>0</v>
      </c>
      <c r="U252">
        <v>0</v>
      </c>
      <c r="V252">
        <v>0</v>
      </c>
      <c r="W252">
        <v>0</v>
      </c>
      <c r="X252">
        <v>1</v>
      </c>
      <c r="Y252">
        <v>1</v>
      </c>
      <c r="Z252">
        <v>0</v>
      </c>
      <c r="AA252">
        <v>1</v>
      </c>
      <c r="AB252">
        <v>0</v>
      </c>
      <c r="AC252">
        <v>0</v>
      </c>
      <c r="AD252">
        <v>1</v>
      </c>
      <c r="AE252">
        <v>1</v>
      </c>
      <c r="AF252">
        <v>1</v>
      </c>
      <c r="AG252">
        <v>1</v>
      </c>
      <c r="AH252">
        <v>1</v>
      </c>
      <c r="AI252">
        <v>1</v>
      </c>
      <c r="AJ252">
        <v>1</v>
      </c>
      <c r="AK252">
        <v>0</v>
      </c>
      <c r="AL252">
        <v>1</v>
      </c>
      <c r="AM252">
        <v>1</v>
      </c>
      <c r="AN252">
        <v>1</v>
      </c>
      <c r="AO252">
        <v>1</v>
      </c>
      <c r="AP252">
        <v>1</v>
      </c>
    </row>
    <row r="253" spans="1:42" x14ac:dyDescent="0.25">
      <c r="A253" t="str">
        <f>"249"</f>
        <v>249</v>
      </c>
      <c r="B253" t="str">
        <f t="shared" si="11"/>
        <v>2</v>
      </c>
      <c r="C253" t="str">
        <f t="shared" si="13"/>
        <v>10</v>
      </c>
      <c r="D253" t="str">
        <f>"4"</f>
        <v>4</v>
      </c>
      <c r="E253" t="str">
        <f>"2-10-4"</f>
        <v>2-10-4</v>
      </c>
      <c r="F253" t="s">
        <v>72</v>
      </c>
      <c r="G253" t="s">
        <v>73</v>
      </c>
      <c r="H253" t="s">
        <v>71</v>
      </c>
      <c r="S253">
        <v>1</v>
      </c>
      <c r="T253">
        <v>0</v>
      </c>
      <c r="U253">
        <v>0</v>
      </c>
      <c r="V253">
        <v>0</v>
      </c>
      <c r="W253">
        <v>1</v>
      </c>
      <c r="X253">
        <v>0</v>
      </c>
      <c r="Y253">
        <v>0</v>
      </c>
      <c r="Z253">
        <v>1</v>
      </c>
      <c r="AA253">
        <v>0</v>
      </c>
      <c r="AB253">
        <v>0</v>
      </c>
      <c r="AC253">
        <v>1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1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</row>
    <row r="254" spans="1:42" x14ac:dyDescent="0.25">
      <c r="A254" t="str">
        <f>"250"</f>
        <v>250</v>
      </c>
      <c r="B254" t="str">
        <f t="shared" si="11"/>
        <v>2</v>
      </c>
      <c r="C254" t="str">
        <f t="shared" si="13"/>
        <v>10</v>
      </c>
      <c r="D254" t="str">
        <f>"25"</f>
        <v>25</v>
      </c>
      <c r="E254" t="str">
        <f>"2-10-25"</f>
        <v>2-10-25</v>
      </c>
      <c r="F254" t="s">
        <v>72</v>
      </c>
      <c r="G254" t="s">
        <v>73</v>
      </c>
      <c r="H254" t="s">
        <v>71</v>
      </c>
      <c r="S254">
        <v>1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1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1</v>
      </c>
      <c r="AI254">
        <v>0</v>
      </c>
      <c r="AJ254">
        <v>0</v>
      </c>
      <c r="AK254">
        <v>1</v>
      </c>
      <c r="AL254">
        <v>1</v>
      </c>
      <c r="AM254">
        <v>1</v>
      </c>
      <c r="AN254">
        <v>1</v>
      </c>
      <c r="AO254">
        <v>1</v>
      </c>
      <c r="AP254">
        <v>1</v>
      </c>
    </row>
    <row r="255" spans="1:42" x14ac:dyDescent="0.25">
      <c r="A255" t="str">
        <f>"251"</f>
        <v>251</v>
      </c>
      <c r="B255" t="str">
        <f t="shared" si="11"/>
        <v>2</v>
      </c>
      <c r="C255" t="str">
        <f t="shared" ref="C255:C279" si="14">"11"</f>
        <v>11</v>
      </c>
      <c r="D255" t="str">
        <f>"22"</f>
        <v>22</v>
      </c>
      <c r="E255" t="str">
        <f>"2-11-22"</f>
        <v>2-11-22</v>
      </c>
      <c r="F255" t="s">
        <v>72</v>
      </c>
      <c r="G255" t="s">
        <v>73</v>
      </c>
      <c r="H255" t="s">
        <v>71</v>
      </c>
      <c r="S255">
        <v>1</v>
      </c>
      <c r="T255">
        <v>0</v>
      </c>
      <c r="U255">
        <v>0</v>
      </c>
      <c r="V255">
        <v>0</v>
      </c>
      <c r="W255">
        <v>1</v>
      </c>
      <c r="X255">
        <v>0</v>
      </c>
      <c r="Y255">
        <v>0</v>
      </c>
      <c r="Z255">
        <v>1</v>
      </c>
      <c r="AA255">
        <v>0</v>
      </c>
      <c r="AB255">
        <v>1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1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</row>
    <row r="256" spans="1:42" x14ac:dyDescent="0.25">
      <c r="A256" t="str">
        <f>"252"</f>
        <v>252</v>
      </c>
      <c r="B256" t="str">
        <f t="shared" si="11"/>
        <v>2</v>
      </c>
      <c r="C256" t="str">
        <f t="shared" si="14"/>
        <v>11</v>
      </c>
      <c r="D256" t="str">
        <f>"21"</f>
        <v>21</v>
      </c>
      <c r="E256" t="str">
        <f>"2-11-21"</f>
        <v>2-11-21</v>
      </c>
      <c r="F256" t="s">
        <v>72</v>
      </c>
      <c r="G256" t="s">
        <v>73</v>
      </c>
      <c r="H256" t="s">
        <v>71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1</v>
      </c>
      <c r="AA256">
        <v>0</v>
      </c>
      <c r="AB256">
        <v>0</v>
      </c>
      <c r="AC256">
        <v>1</v>
      </c>
      <c r="AD256">
        <v>1</v>
      </c>
      <c r="AE256">
        <v>1</v>
      </c>
      <c r="AF256">
        <v>1</v>
      </c>
      <c r="AG256">
        <v>1</v>
      </c>
      <c r="AH256">
        <v>1</v>
      </c>
      <c r="AI256">
        <v>1</v>
      </c>
      <c r="AJ256">
        <v>0</v>
      </c>
      <c r="AK256">
        <v>1</v>
      </c>
      <c r="AL256">
        <v>1</v>
      </c>
      <c r="AM256">
        <v>1</v>
      </c>
      <c r="AN256">
        <v>1</v>
      </c>
      <c r="AO256">
        <v>1</v>
      </c>
      <c r="AP256">
        <v>1</v>
      </c>
    </row>
    <row r="257" spans="1:42" x14ac:dyDescent="0.25">
      <c r="A257" t="str">
        <f>"253"</f>
        <v>253</v>
      </c>
      <c r="B257" t="str">
        <f t="shared" si="11"/>
        <v>2</v>
      </c>
      <c r="C257" t="str">
        <f t="shared" si="14"/>
        <v>11</v>
      </c>
      <c r="D257" t="str">
        <f>"13"</f>
        <v>13</v>
      </c>
      <c r="E257" t="str">
        <f>"2-11-13"</f>
        <v>2-11-13</v>
      </c>
      <c r="F257" t="s">
        <v>72</v>
      </c>
      <c r="G257" t="s">
        <v>73</v>
      </c>
      <c r="H257" t="s">
        <v>71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1</v>
      </c>
      <c r="AB257">
        <v>0</v>
      </c>
      <c r="AC257">
        <v>0</v>
      </c>
      <c r="AD257">
        <v>1</v>
      </c>
      <c r="AE257">
        <v>1</v>
      </c>
      <c r="AF257">
        <v>1</v>
      </c>
      <c r="AG257">
        <v>1</v>
      </c>
      <c r="AH257">
        <v>1</v>
      </c>
      <c r="AI257">
        <v>1</v>
      </c>
      <c r="AJ257">
        <v>1</v>
      </c>
      <c r="AK257">
        <v>0</v>
      </c>
      <c r="AL257">
        <v>1</v>
      </c>
      <c r="AM257">
        <v>1</v>
      </c>
      <c r="AN257">
        <v>1</v>
      </c>
      <c r="AO257">
        <v>1</v>
      </c>
      <c r="AP257">
        <v>1</v>
      </c>
    </row>
    <row r="258" spans="1:42" x14ac:dyDescent="0.25">
      <c r="A258" t="str">
        <f>"254"</f>
        <v>254</v>
      </c>
      <c r="B258" t="str">
        <f t="shared" si="11"/>
        <v>2</v>
      </c>
      <c r="C258" t="str">
        <f t="shared" si="14"/>
        <v>11</v>
      </c>
      <c r="D258" t="str">
        <f>"12"</f>
        <v>12</v>
      </c>
      <c r="E258" t="str">
        <f>"2-11-12"</f>
        <v>2-11-12</v>
      </c>
      <c r="F258" t="s">
        <v>72</v>
      </c>
      <c r="G258" t="s">
        <v>73</v>
      </c>
      <c r="H258" t="s">
        <v>71</v>
      </c>
      <c r="S258">
        <v>0</v>
      </c>
      <c r="T258">
        <v>1</v>
      </c>
      <c r="U258">
        <v>0</v>
      </c>
      <c r="V258">
        <v>0</v>
      </c>
      <c r="W258">
        <v>0</v>
      </c>
      <c r="X258">
        <v>1</v>
      </c>
      <c r="Y258">
        <v>1</v>
      </c>
      <c r="Z258">
        <v>0</v>
      </c>
      <c r="AA258">
        <v>0</v>
      </c>
      <c r="AB258">
        <v>1</v>
      </c>
      <c r="AC258">
        <v>0</v>
      </c>
      <c r="AD258">
        <v>1</v>
      </c>
      <c r="AE258">
        <v>1</v>
      </c>
      <c r="AF258">
        <v>1</v>
      </c>
      <c r="AG258">
        <v>1</v>
      </c>
      <c r="AH258">
        <v>1</v>
      </c>
      <c r="AI258">
        <v>1</v>
      </c>
      <c r="AJ258">
        <v>1</v>
      </c>
      <c r="AK258">
        <v>0</v>
      </c>
      <c r="AL258">
        <v>1</v>
      </c>
      <c r="AM258">
        <v>1</v>
      </c>
      <c r="AN258">
        <v>1</v>
      </c>
      <c r="AO258">
        <v>1</v>
      </c>
      <c r="AP258">
        <v>1</v>
      </c>
    </row>
    <row r="259" spans="1:42" x14ac:dyDescent="0.25">
      <c r="A259" t="str">
        <f>"255"</f>
        <v>255</v>
      </c>
      <c r="B259" t="str">
        <f t="shared" si="11"/>
        <v>2</v>
      </c>
      <c r="C259" t="str">
        <f t="shared" si="14"/>
        <v>11</v>
      </c>
      <c r="D259" t="str">
        <f>"8"</f>
        <v>8</v>
      </c>
      <c r="E259" t="str">
        <f>"2-11-8"</f>
        <v>2-11-8</v>
      </c>
      <c r="F259" t="s">
        <v>72</v>
      </c>
      <c r="G259" t="s">
        <v>73</v>
      </c>
      <c r="H259" t="s">
        <v>71</v>
      </c>
      <c r="S259">
        <v>1</v>
      </c>
      <c r="T259">
        <v>0</v>
      </c>
      <c r="U259">
        <v>0</v>
      </c>
      <c r="V259">
        <v>0</v>
      </c>
      <c r="W259">
        <v>0</v>
      </c>
      <c r="X259">
        <v>1</v>
      </c>
      <c r="Y259">
        <v>1</v>
      </c>
      <c r="Z259">
        <v>0</v>
      </c>
      <c r="AA259">
        <v>0</v>
      </c>
      <c r="AB259">
        <v>1</v>
      </c>
      <c r="AC259">
        <v>0</v>
      </c>
      <c r="AD259">
        <v>1</v>
      </c>
      <c r="AE259">
        <v>1</v>
      </c>
      <c r="AF259">
        <v>1</v>
      </c>
      <c r="AG259">
        <v>1</v>
      </c>
      <c r="AH259">
        <v>1</v>
      </c>
      <c r="AI259">
        <v>1</v>
      </c>
      <c r="AJ259">
        <v>1</v>
      </c>
      <c r="AK259">
        <v>0</v>
      </c>
      <c r="AL259">
        <v>1</v>
      </c>
      <c r="AM259">
        <v>1</v>
      </c>
      <c r="AN259">
        <v>1</v>
      </c>
      <c r="AO259">
        <v>1</v>
      </c>
      <c r="AP259">
        <v>1</v>
      </c>
    </row>
    <row r="260" spans="1:42" x14ac:dyDescent="0.25">
      <c r="A260" t="str">
        <f>"256"</f>
        <v>256</v>
      </c>
      <c r="B260" t="str">
        <f t="shared" si="11"/>
        <v>2</v>
      </c>
      <c r="C260" t="str">
        <f t="shared" si="14"/>
        <v>11</v>
      </c>
      <c r="D260" t="str">
        <f>"4"</f>
        <v>4</v>
      </c>
      <c r="E260" t="str">
        <f>"2-11-4"</f>
        <v>2-11-4</v>
      </c>
      <c r="F260" t="s">
        <v>72</v>
      </c>
      <c r="G260" t="s">
        <v>73</v>
      </c>
      <c r="H260" t="s">
        <v>71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0</v>
      </c>
      <c r="AB260">
        <v>0</v>
      </c>
      <c r="AC260">
        <v>1</v>
      </c>
      <c r="AD260">
        <v>1</v>
      </c>
      <c r="AE260">
        <v>1</v>
      </c>
      <c r="AF260">
        <v>1</v>
      </c>
      <c r="AG260">
        <v>1</v>
      </c>
      <c r="AH260">
        <v>1</v>
      </c>
      <c r="AI260">
        <v>1</v>
      </c>
      <c r="AJ260">
        <v>0</v>
      </c>
      <c r="AK260">
        <v>1</v>
      </c>
      <c r="AL260">
        <v>1</v>
      </c>
      <c r="AM260">
        <v>1</v>
      </c>
      <c r="AN260">
        <v>1</v>
      </c>
      <c r="AO260">
        <v>1</v>
      </c>
      <c r="AP260">
        <v>1</v>
      </c>
    </row>
    <row r="261" spans="1:42" x14ac:dyDescent="0.25">
      <c r="A261" t="str">
        <f>"257"</f>
        <v>257</v>
      </c>
      <c r="B261" t="str">
        <f t="shared" ref="B261:B324" si="15">"2"</f>
        <v>2</v>
      </c>
      <c r="C261" t="str">
        <f t="shared" si="14"/>
        <v>11</v>
      </c>
      <c r="D261" t="str">
        <f>"1"</f>
        <v>1</v>
      </c>
      <c r="E261" t="str">
        <f>"2-11-1"</f>
        <v>2-11-1</v>
      </c>
      <c r="F261" t="s">
        <v>72</v>
      </c>
      <c r="G261" t="s">
        <v>73</v>
      </c>
      <c r="H261" t="s">
        <v>70</v>
      </c>
      <c r="I261">
        <v>1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>
        <v>1</v>
      </c>
    </row>
    <row r="262" spans="1:42" x14ac:dyDescent="0.25">
      <c r="A262" t="str">
        <f>"258"</f>
        <v>258</v>
      </c>
      <c r="B262" t="str">
        <f t="shared" si="15"/>
        <v>2</v>
      </c>
      <c r="C262" t="str">
        <f t="shared" si="14"/>
        <v>11</v>
      </c>
      <c r="D262" t="str">
        <f>"24"</f>
        <v>24</v>
      </c>
      <c r="E262" t="str">
        <f>"2-11-24"</f>
        <v>2-11-24</v>
      </c>
      <c r="F262" t="s">
        <v>72</v>
      </c>
      <c r="G262" t="s">
        <v>73</v>
      </c>
      <c r="H262" t="s">
        <v>70</v>
      </c>
      <c r="I262">
        <v>1</v>
      </c>
      <c r="J262">
        <v>1</v>
      </c>
      <c r="K262">
        <v>1</v>
      </c>
      <c r="L262">
        <v>1</v>
      </c>
      <c r="M262">
        <v>1</v>
      </c>
      <c r="N262">
        <v>1</v>
      </c>
      <c r="O262">
        <v>1</v>
      </c>
      <c r="P262">
        <v>1</v>
      </c>
      <c r="Q262">
        <v>1</v>
      </c>
      <c r="R262">
        <v>1</v>
      </c>
    </row>
    <row r="263" spans="1:42" x14ac:dyDescent="0.25">
      <c r="A263" t="str">
        <f>"259"</f>
        <v>259</v>
      </c>
      <c r="B263" t="str">
        <f t="shared" si="15"/>
        <v>2</v>
      </c>
      <c r="C263" t="str">
        <f t="shared" si="14"/>
        <v>11</v>
      </c>
      <c r="D263" t="str">
        <f>"23"</f>
        <v>23</v>
      </c>
      <c r="E263" t="str">
        <f>"2-11-23"</f>
        <v>2-11-23</v>
      </c>
      <c r="F263" t="s">
        <v>72</v>
      </c>
      <c r="G263" t="s">
        <v>73</v>
      </c>
      <c r="H263" t="s">
        <v>70</v>
      </c>
      <c r="I263">
        <v>1</v>
      </c>
      <c r="J263">
        <v>1</v>
      </c>
      <c r="K263">
        <v>1</v>
      </c>
      <c r="L263">
        <v>1</v>
      </c>
      <c r="M263">
        <v>1</v>
      </c>
      <c r="N263">
        <v>1</v>
      </c>
      <c r="O263">
        <v>1</v>
      </c>
      <c r="P263">
        <v>1</v>
      </c>
      <c r="Q263">
        <v>1</v>
      </c>
      <c r="R263">
        <v>1</v>
      </c>
    </row>
    <row r="264" spans="1:42" x14ac:dyDescent="0.25">
      <c r="A264" t="str">
        <f>"260"</f>
        <v>260</v>
      </c>
      <c r="B264" t="str">
        <f t="shared" si="15"/>
        <v>2</v>
      </c>
      <c r="C264" t="str">
        <f t="shared" si="14"/>
        <v>11</v>
      </c>
      <c r="D264" t="str">
        <f>"15"</f>
        <v>15</v>
      </c>
      <c r="E264" t="str">
        <f>"2-11-15"</f>
        <v>2-11-15</v>
      </c>
      <c r="F264" t="s">
        <v>72</v>
      </c>
      <c r="G264" t="s">
        <v>73</v>
      </c>
      <c r="H264" t="s">
        <v>71</v>
      </c>
      <c r="S264">
        <v>1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1</v>
      </c>
      <c r="Z264">
        <v>0</v>
      </c>
      <c r="AA264">
        <v>0</v>
      </c>
      <c r="AB264">
        <v>1</v>
      </c>
      <c r="AC264">
        <v>0</v>
      </c>
      <c r="AD264">
        <v>1</v>
      </c>
      <c r="AE264">
        <v>1</v>
      </c>
      <c r="AF264">
        <v>1</v>
      </c>
      <c r="AG264">
        <v>1</v>
      </c>
      <c r="AH264">
        <v>1</v>
      </c>
      <c r="AI264">
        <v>1</v>
      </c>
      <c r="AJ264">
        <v>0</v>
      </c>
      <c r="AK264">
        <v>1</v>
      </c>
      <c r="AL264">
        <v>1</v>
      </c>
      <c r="AM264">
        <v>1</v>
      </c>
      <c r="AN264">
        <v>1</v>
      </c>
      <c r="AO264">
        <v>1</v>
      </c>
      <c r="AP264">
        <v>1</v>
      </c>
    </row>
    <row r="265" spans="1:42" x14ac:dyDescent="0.25">
      <c r="A265" t="str">
        <f>"261"</f>
        <v>261</v>
      </c>
      <c r="B265" t="str">
        <f t="shared" si="15"/>
        <v>2</v>
      </c>
      <c r="C265" t="str">
        <f t="shared" si="14"/>
        <v>11</v>
      </c>
      <c r="D265" t="str">
        <f>"14"</f>
        <v>14</v>
      </c>
      <c r="E265" t="str">
        <f>"2-11-14"</f>
        <v>2-11-14</v>
      </c>
      <c r="F265" t="s">
        <v>72</v>
      </c>
      <c r="G265" t="s">
        <v>73</v>
      </c>
      <c r="H265" t="s">
        <v>71</v>
      </c>
      <c r="S265">
        <v>1</v>
      </c>
      <c r="T265">
        <v>0</v>
      </c>
      <c r="U265">
        <v>0</v>
      </c>
      <c r="V265">
        <v>0</v>
      </c>
      <c r="W265">
        <v>1</v>
      </c>
      <c r="X265">
        <v>0</v>
      </c>
      <c r="Y265">
        <v>0</v>
      </c>
      <c r="Z265">
        <v>1</v>
      </c>
      <c r="AA265">
        <v>0</v>
      </c>
      <c r="AB265">
        <v>1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1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</row>
    <row r="266" spans="1:42" x14ac:dyDescent="0.25">
      <c r="A266" t="str">
        <f>"262"</f>
        <v>262</v>
      </c>
      <c r="B266" t="str">
        <f t="shared" si="15"/>
        <v>2</v>
      </c>
      <c r="C266" t="str">
        <f t="shared" si="14"/>
        <v>11</v>
      </c>
      <c r="D266" t="str">
        <f>"10"</f>
        <v>10</v>
      </c>
      <c r="E266" t="str">
        <f>"2-11-10"</f>
        <v>2-11-10</v>
      </c>
      <c r="F266" t="s">
        <v>72</v>
      </c>
      <c r="G266" t="s">
        <v>73</v>
      </c>
      <c r="H266" t="s">
        <v>71</v>
      </c>
      <c r="S266">
        <v>1</v>
      </c>
      <c r="T266">
        <v>0</v>
      </c>
      <c r="U266">
        <v>0</v>
      </c>
      <c r="V266">
        <v>0</v>
      </c>
      <c r="W266">
        <v>0</v>
      </c>
      <c r="X266">
        <v>1</v>
      </c>
      <c r="Y266">
        <v>1</v>
      </c>
      <c r="Z266">
        <v>0</v>
      </c>
      <c r="AA266">
        <v>1</v>
      </c>
      <c r="AB266">
        <v>0</v>
      </c>
      <c r="AC266">
        <v>0</v>
      </c>
      <c r="AD266">
        <v>1</v>
      </c>
      <c r="AE266">
        <v>1</v>
      </c>
      <c r="AF266">
        <v>1</v>
      </c>
      <c r="AG266">
        <v>1</v>
      </c>
      <c r="AH266">
        <v>1</v>
      </c>
      <c r="AI266">
        <v>1</v>
      </c>
      <c r="AJ266">
        <v>0</v>
      </c>
      <c r="AK266">
        <v>1</v>
      </c>
      <c r="AL266">
        <v>1</v>
      </c>
      <c r="AM266">
        <v>1</v>
      </c>
      <c r="AN266">
        <v>1</v>
      </c>
      <c r="AO266">
        <v>1</v>
      </c>
      <c r="AP266">
        <v>1</v>
      </c>
    </row>
    <row r="267" spans="1:42" x14ac:dyDescent="0.25">
      <c r="A267" t="str">
        <f>"263"</f>
        <v>263</v>
      </c>
      <c r="B267" t="str">
        <f t="shared" si="15"/>
        <v>2</v>
      </c>
      <c r="C267" t="str">
        <f t="shared" si="14"/>
        <v>11</v>
      </c>
      <c r="D267" t="str">
        <f>"3"</f>
        <v>3</v>
      </c>
      <c r="E267" t="str">
        <f>"2-11-3"</f>
        <v>2-11-3</v>
      </c>
      <c r="F267" t="s">
        <v>72</v>
      </c>
      <c r="G267" t="s">
        <v>73</v>
      </c>
      <c r="H267" t="s">
        <v>70</v>
      </c>
      <c r="I267">
        <v>1</v>
      </c>
      <c r="J267">
        <v>1</v>
      </c>
      <c r="K267">
        <v>1</v>
      </c>
      <c r="L267">
        <v>1</v>
      </c>
      <c r="M267">
        <v>1</v>
      </c>
      <c r="N267">
        <v>1</v>
      </c>
      <c r="O267">
        <v>1</v>
      </c>
      <c r="P267">
        <v>1</v>
      </c>
      <c r="Q267">
        <v>1</v>
      </c>
      <c r="R267">
        <v>1</v>
      </c>
    </row>
    <row r="268" spans="1:42" x14ac:dyDescent="0.25">
      <c r="A268" t="str">
        <f>"264"</f>
        <v>264</v>
      </c>
      <c r="B268" t="str">
        <f t="shared" si="15"/>
        <v>2</v>
      </c>
      <c r="C268" t="str">
        <f t="shared" si="14"/>
        <v>11</v>
      </c>
      <c r="D268" t="str">
        <f>"25"</f>
        <v>25</v>
      </c>
      <c r="E268" t="str">
        <f>"2-11-25"</f>
        <v>2-11-25</v>
      </c>
      <c r="F268" t="s">
        <v>72</v>
      </c>
      <c r="G268" t="s">
        <v>73</v>
      </c>
      <c r="H268" t="s">
        <v>71</v>
      </c>
      <c r="S268">
        <v>0</v>
      </c>
      <c r="T268">
        <v>1</v>
      </c>
      <c r="U268">
        <v>0</v>
      </c>
      <c r="V268">
        <v>0</v>
      </c>
      <c r="W268">
        <v>1</v>
      </c>
      <c r="X268">
        <v>0</v>
      </c>
      <c r="Y268">
        <v>0</v>
      </c>
      <c r="Z268">
        <v>1</v>
      </c>
      <c r="AA268">
        <v>1</v>
      </c>
      <c r="AB268">
        <v>0</v>
      </c>
      <c r="AC268">
        <v>0</v>
      </c>
      <c r="AD268">
        <v>1</v>
      </c>
      <c r="AE268">
        <v>1</v>
      </c>
      <c r="AF268">
        <v>1</v>
      </c>
      <c r="AG268">
        <v>1</v>
      </c>
      <c r="AH268">
        <v>1</v>
      </c>
      <c r="AI268">
        <v>1</v>
      </c>
      <c r="AJ268">
        <v>1</v>
      </c>
      <c r="AK268">
        <v>0</v>
      </c>
      <c r="AL268">
        <v>1</v>
      </c>
      <c r="AM268">
        <v>1</v>
      </c>
      <c r="AN268">
        <v>1</v>
      </c>
      <c r="AO268">
        <v>1</v>
      </c>
      <c r="AP268">
        <v>1</v>
      </c>
    </row>
    <row r="269" spans="1:42" x14ac:dyDescent="0.25">
      <c r="A269" t="str">
        <f>"265"</f>
        <v>265</v>
      </c>
      <c r="B269" t="str">
        <f t="shared" si="15"/>
        <v>2</v>
      </c>
      <c r="C269" t="str">
        <f t="shared" si="14"/>
        <v>11</v>
      </c>
      <c r="D269" t="str">
        <f>"18"</f>
        <v>18</v>
      </c>
      <c r="E269" t="str">
        <f>"2-11-18"</f>
        <v>2-11-18</v>
      </c>
      <c r="F269" t="s">
        <v>72</v>
      </c>
      <c r="G269" t="s">
        <v>73</v>
      </c>
      <c r="H269" t="s">
        <v>71</v>
      </c>
      <c r="S269">
        <v>0</v>
      </c>
      <c r="T269">
        <v>1</v>
      </c>
      <c r="U269">
        <v>0</v>
      </c>
      <c r="V269">
        <v>0</v>
      </c>
      <c r="W269">
        <v>1</v>
      </c>
      <c r="X269">
        <v>0</v>
      </c>
      <c r="Y269">
        <v>0</v>
      </c>
      <c r="Z269">
        <v>1</v>
      </c>
      <c r="AA269">
        <v>0</v>
      </c>
      <c r="AB269">
        <v>0</v>
      </c>
      <c r="AC269">
        <v>1</v>
      </c>
      <c r="AD269">
        <v>1</v>
      </c>
      <c r="AE269">
        <v>1</v>
      </c>
      <c r="AF269">
        <v>1</v>
      </c>
      <c r="AG269">
        <v>1</v>
      </c>
      <c r="AH269">
        <v>1</v>
      </c>
      <c r="AI269">
        <v>1</v>
      </c>
      <c r="AJ269">
        <v>0</v>
      </c>
      <c r="AK269">
        <v>1</v>
      </c>
      <c r="AL269">
        <v>1</v>
      </c>
      <c r="AM269">
        <v>1</v>
      </c>
      <c r="AN269">
        <v>1</v>
      </c>
      <c r="AO269">
        <v>1</v>
      </c>
      <c r="AP269">
        <v>1</v>
      </c>
    </row>
    <row r="270" spans="1:42" x14ac:dyDescent="0.25">
      <c r="A270" t="str">
        <f>"266"</f>
        <v>266</v>
      </c>
      <c r="B270" t="str">
        <f t="shared" si="15"/>
        <v>2</v>
      </c>
      <c r="C270" t="str">
        <f t="shared" si="14"/>
        <v>11</v>
      </c>
      <c r="D270" t="str">
        <f>"17"</f>
        <v>17</v>
      </c>
      <c r="E270" t="str">
        <f>"2-11-17"</f>
        <v>2-11-17</v>
      </c>
      <c r="F270" t="s">
        <v>72</v>
      </c>
      <c r="G270" t="s">
        <v>73</v>
      </c>
      <c r="H270" t="s">
        <v>71</v>
      </c>
      <c r="S270">
        <v>1</v>
      </c>
      <c r="T270">
        <v>0</v>
      </c>
      <c r="U270">
        <v>0</v>
      </c>
      <c r="V270">
        <v>0</v>
      </c>
      <c r="W270">
        <v>0</v>
      </c>
      <c r="X270">
        <v>1</v>
      </c>
      <c r="Y270">
        <v>1</v>
      </c>
      <c r="Z270">
        <v>0</v>
      </c>
      <c r="AA270">
        <v>0</v>
      </c>
      <c r="AB270">
        <v>1</v>
      </c>
      <c r="AC270">
        <v>0</v>
      </c>
      <c r="AD270">
        <v>1</v>
      </c>
      <c r="AE270">
        <v>1</v>
      </c>
      <c r="AF270">
        <v>0</v>
      </c>
      <c r="AG270">
        <v>0</v>
      </c>
      <c r="AH270">
        <v>1</v>
      </c>
      <c r="AI270">
        <v>1</v>
      </c>
      <c r="AJ270">
        <v>0</v>
      </c>
      <c r="AK270">
        <v>1</v>
      </c>
      <c r="AL270">
        <v>1</v>
      </c>
      <c r="AM270">
        <v>0</v>
      </c>
      <c r="AN270">
        <v>0</v>
      </c>
      <c r="AO270">
        <v>1</v>
      </c>
      <c r="AP270">
        <v>0</v>
      </c>
    </row>
    <row r="271" spans="1:42" x14ac:dyDescent="0.25">
      <c r="A271" t="str">
        <f>"267"</f>
        <v>267</v>
      </c>
      <c r="B271" t="str">
        <f t="shared" si="15"/>
        <v>2</v>
      </c>
      <c r="C271" t="str">
        <f t="shared" si="14"/>
        <v>11</v>
      </c>
      <c r="D271" t="str">
        <f>"11"</f>
        <v>11</v>
      </c>
      <c r="E271" t="str">
        <f>"2-11-11"</f>
        <v>2-11-11</v>
      </c>
      <c r="F271" t="s">
        <v>72</v>
      </c>
      <c r="G271" t="s">
        <v>73</v>
      </c>
      <c r="H271" t="s">
        <v>71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1</v>
      </c>
      <c r="Z271">
        <v>0</v>
      </c>
      <c r="AA271">
        <v>0</v>
      </c>
      <c r="AB271">
        <v>1</v>
      </c>
      <c r="AC271">
        <v>0</v>
      </c>
      <c r="AD271">
        <v>1</v>
      </c>
      <c r="AE271">
        <v>1</v>
      </c>
      <c r="AF271">
        <v>1</v>
      </c>
      <c r="AG271">
        <v>1</v>
      </c>
      <c r="AH271">
        <v>1</v>
      </c>
      <c r="AI271">
        <v>1</v>
      </c>
      <c r="AJ271">
        <v>0</v>
      </c>
      <c r="AK271">
        <v>1</v>
      </c>
      <c r="AL271">
        <v>1</v>
      </c>
      <c r="AM271">
        <v>1</v>
      </c>
      <c r="AN271">
        <v>1</v>
      </c>
      <c r="AO271">
        <v>1</v>
      </c>
      <c r="AP271">
        <v>1</v>
      </c>
    </row>
    <row r="272" spans="1:42" x14ac:dyDescent="0.25">
      <c r="A272" t="str">
        <f>"268"</f>
        <v>268</v>
      </c>
      <c r="B272" t="str">
        <f t="shared" si="15"/>
        <v>2</v>
      </c>
      <c r="C272" t="str">
        <f t="shared" si="14"/>
        <v>11</v>
      </c>
      <c r="D272" t="str">
        <f>"7"</f>
        <v>7</v>
      </c>
      <c r="E272" t="str">
        <f>"2-11-7"</f>
        <v>2-11-7</v>
      </c>
      <c r="F272" t="s">
        <v>72</v>
      </c>
      <c r="G272" t="s">
        <v>73</v>
      </c>
      <c r="H272" t="s">
        <v>71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1</v>
      </c>
      <c r="Z272">
        <v>0</v>
      </c>
      <c r="AA272">
        <v>0</v>
      </c>
      <c r="AB272">
        <v>0</v>
      </c>
      <c r="AC272">
        <v>1</v>
      </c>
      <c r="AD272">
        <v>1</v>
      </c>
      <c r="AE272">
        <v>1</v>
      </c>
      <c r="AF272">
        <v>1</v>
      </c>
      <c r="AG272">
        <v>1</v>
      </c>
      <c r="AH272">
        <v>1</v>
      </c>
      <c r="AI272">
        <v>1</v>
      </c>
      <c r="AJ272">
        <v>1</v>
      </c>
      <c r="AK272">
        <v>0</v>
      </c>
      <c r="AL272">
        <v>1</v>
      </c>
      <c r="AM272">
        <v>1</v>
      </c>
      <c r="AN272">
        <v>1</v>
      </c>
      <c r="AO272">
        <v>1</v>
      </c>
      <c r="AP272">
        <v>1</v>
      </c>
    </row>
    <row r="273" spans="1:42" x14ac:dyDescent="0.25">
      <c r="A273" t="str">
        <f>"269"</f>
        <v>269</v>
      </c>
      <c r="B273" t="str">
        <f t="shared" si="15"/>
        <v>2</v>
      </c>
      <c r="C273" t="str">
        <f t="shared" si="14"/>
        <v>11</v>
      </c>
      <c r="D273" t="str">
        <f>"2"</f>
        <v>2</v>
      </c>
      <c r="E273" t="str">
        <f>"2-11-2"</f>
        <v>2-11-2</v>
      </c>
      <c r="F273" t="s">
        <v>72</v>
      </c>
      <c r="G273" t="s">
        <v>73</v>
      </c>
      <c r="H273" t="s">
        <v>71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1</v>
      </c>
      <c r="Z273">
        <v>0</v>
      </c>
      <c r="AA273">
        <v>0</v>
      </c>
      <c r="AB273">
        <v>0</v>
      </c>
      <c r="AC273">
        <v>1</v>
      </c>
      <c r="AD273">
        <v>1</v>
      </c>
      <c r="AE273">
        <v>1</v>
      </c>
      <c r="AF273">
        <v>1</v>
      </c>
      <c r="AG273">
        <v>1</v>
      </c>
      <c r="AH273">
        <v>1</v>
      </c>
      <c r="AI273">
        <v>1</v>
      </c>
      <c r="AJ273">
        <v>0</v>
      </c>
      <c r="AK273">
        <v>1</v>
      </c>
      <c r="AL273">
        <v>1</v>
      </c>
      <c r="AM273">
        <v>1</v>
      </c>
      <c r="AN273">
        <v>1</v>
      </c>
      <c r="AO273">
        <v>1</v>
      </c>
      <c r="AP273">
        <v>1</v>
      </c>
    </row>
    <row r="274" spans="1:42" x14ac:dyDescent="0.25">
      <c r="A274" t="str">
        <f>"270"</f>
        <v>270</v>
      </c>
      <c r="B274" t="str">
        <f t="shared" si="15"/>
        <v>2</v>
      </c>
      <c r="C274" t="str">
        <f t="shared" si="14"/>
        <v>11</v>
      </c>
      <c r="D274" t="str">
        <f>"20"</f>
        <v>20</v>
      </c>
      <c r="E274" t="str">
        <f>"2-11-20"</f>
        <v>2-11-20</v>
      </c>
      <c r="F274" t="s">
        <v>72</v>
      </c>
      <c r="G274" t="s">
        <v>73</v>
      </c>
      <c r="H274" t="s">
        <v>70</v>
      </c>
      <c r="I274">
        <v>1</v>
      </c>
      <c r="J274">
        <v>1</v>
      </c>
      <c r="K274">
        <v>1</v>
      </c>
      <c r="L274">
        <v>1</v>
      </c>
      <c r="M274">
        <v>0</v>
      </c>
      <c r="N274">
        <v>0</v>
      </c>
      <c r="O274">
        <v>1</v>
      </c>
      <c r="P274">
        <v>0</v>
      </c>
      <c r="Q274">
        <v>0</v>
      </c>
      <c r="R274">
        <v>0</v>
      </c>
    </row>
    <row r="275" spans="1:42" x14ac:dyDescent="0.25">
      <c r="A275" t="str">
        <f>"271"</f>
        <v>271</v>
      </c>
      <c r="B275" t="str">
        <f t="shared" si="15"/>
        <v>2</v>
      </c>
      <c r="C275" t="str">
        <f t="shared" si="14"/>
        <v>11</v>
      </c>
      <c r="D275" t="str">
        <f>"19"</f>
        <v>19</v>
      </c>
      <c r="E275" t="str">
        <f>"2-11-19"</f>
        <v>2-11-19</v>
      </c>
      <c r="F275" t="s">
        <v>72</v>
      </c>
      <c r="G275" t="s">
        <v>73</v>
      </c>
      <c r="H275" t="s">
        <v>71</v>
      </c>
      <c r="S275">
        <v>1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1</v>
      </c>
      <c r="Z275">
        <v>0</v>
      </c>
      <c r="AA275">
        <v>1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1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</row>
    <row r="276" spans="1:42" x14ac:dyDescent="0.25">
      <c r="A276" t="str">
        <f>"272"</f>
        <v>272</v>
      </c>
      <c r="B276" t="str">
        <f t="shared" si="15"/>
        <v>2</v>
      </c>
      <c r="C276" t="str">
        <f t="shared" si="14"/>
        <v>11</v>
      </c>
      <c r="D276" t="str">
        <f>"16"</f>
        <v>16</v>
      </c>
      <c r="E276" t="str">
        <f>"2-11-16"</f>
        <v>2-11-16</v>
      </c>
      <c r="F276" t="s">
        <v>72</v>
      </c>
      <c r="G276" t="s">
        <v>73</v>
      </c>
      <c r="H276" t="s">
        <v>71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1</v>
      </c>
      <c r="Z276">
        <v>0</v>
      </c>
      <c r="AA276">
        <v>0</v>
      </c>
      <c r="AB276">
        <v>1</v>
      </c>
      <c r="AC276">
        <v>0</v>
      </c>
      <c r="AD276">
        <v>1</v>
      </c>
      <c r="AE276">
        <v>1</v>
      </c>
      <c r="AF276">
        <v>1</v>
      </c>
      <c r="AG276">
        <v>1</v>
      </c>
      <c r="AH276">
        <v>1</v>
      </c>
      <c r="AI276">
        <v>1</v>
      </c>
      <c r="AJ276">
        <v>1</v>
      </c>
      <c r="AK276">
        <v>0</v>
      </c>
      <c r="AL276">
        <v>1</v>
      </c>
      <c r="AM276">
        <v>1</v>
      </c>
      <c r="AN276">
        <v>1</v>
      </c>
      <c r="AO276">
        <v>1</v>
      </c>
      <c r="AP276">
        <v>1</v>
      </c>
    </row>
    <row r="277" spans="1:42" x14ac:dyDescent="0.25">
      <c r="A277" t="str">
        <f>"273"</f>
        <v>273</v>
      </c>
      <c r="B277" t="str">
        <f t="shared" si="15"/>
        <v>2</v>
      </c>
      <c r="C277" t="str">
        <f t="shared" si="14"/>
        <v>11</v>
      </c>
      <c r="D277" t="str">
        <f>"9"</f>
        <v>9</v>
      </c>
      <c r="E277" t="str">
        <f>"2-11-9"</f>
        <v>2-11-9</v>
      </c>
      <c r="F277" t="s">
        <v>72</v>
      </c>
      <c r="G277" t="s">
        <v>73</v>
      </c>
      <c r="H277" t="s">
        <v>71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1</v>
      </c>
      <c r="Z277">
        <v>0</v>
      </c>
      <c r="AA277">
        <v>1</v>
      </c>
      <c r="AB277">
        <v>0</v>
      </c>
      <c r="AC277">
        <v>0</v>
      </c>
      <c r="AD277">
        <v>1</v>
      </c>
      <c r="AE277">
        <v>1</v>
      </c>
      <c r="AF277">
        <v>1</v>
      </c>
      <c r="AG277">
        <v>1</v>
      </c>
      <c r="AH277">
        <v>1</v>
      </c>
      <c r="AI277">
        <v>1</v>
      </c>
      <c r="AJ277">
        <v>1</v>
      </c>
      <c r="AK277">
        <v>0</v>
      </c>
      <c r="AL277">
        <v>1</v>
      </c>
      <c r="AM277">
        <v>1</v>
      </c>
      <c r="AN277">
        <v>1</v>
      </c>
      <c r="AO277">
        <v>1</v>
      </c>
      <c r="AP277">
        <v>1</v>
      </c>
    </row>
    <row r="278" spans="1:42" x14ac:dyDescent="0.25">
      <c r="A278" t="str">
        <f>"274"</f>
        <v>274</v>
      </c>
      <c r="B278" t="str">
        <f t="shared" si="15"/>
        <v>2</v>
      </c>
      <c r="C278" t="str">
        <f t="shared" si="14"/>
        <v>11</v>
      </c>
      <c r="D278" t="str">
        <f>"5"</f>
        <v>5</v>
      </c>
      <c r="E278" t="str">
        <f>"2-11-5"</f>
        <v>2-11-5</v>
      </c>
      <c r="F278" t="s">
        <v>72</v>
      </c>
      <c r="G278" t="s">
        <v>73</v>
      </c>
      <c r="H278" t="s">
        <v>71</v>
      </c>
      <c r="S278">
        <v>1</v>
      </c>
      <c r="T278">
        <v>0</v>
      </c>
      <c r="U278">
        <v>0</v>
      </c>
      <c r="V278">
        <v>0</v>
      </c>
      <c r="W278">
        <v>0</v>
      </c>
      <c r="X278">
        <v>1</v>
      </c>
      <c r="Y278">
        <v>1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1</v>
      </c>
      <c r="AL278">
        <v>1</v>
      </c>
      <c r="AM278">
        <v>1</v>
      </c>
      <c r="AN278">
        <v>0</v>
      </c>
      <c r="AO278">
        <v>0</v>
      </c>
      <c r="AP278">
        <v>0</v>
      </c>
    </row>
    <row r="279" spans="1:42" x14ac:dyDescent="0.25">
      <c r="A279" t="str">
        <f>"275"</f>
        <v>275</v>
      </c>
      <c r="B279" t="str">
        <f t="shared" si="15"/>
        <v>2</v>
      </c>
      <c r="C279" t="str">
        <f t="shared" si="14"/>
        <v>11</v>
      </c>
      <c r="D279" t="str">
        <f>"6"</f>
        <v>6</v>
      </c>
      <c r="E279" t="str">
        <f>"2-11-6"</f>
        <v>2-11-6</v>
      </c>
      <c r="F279" t="s">
        <v>72</v>
      </c>
      <c r="G279" t="s">
        <v>73</v>
      </c>
      <c r="H279" t="s">
        <v>71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1</v>
      </c>
      <c r="Y279">
        <v>1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1</v>
      </c>
      <c r="AF279">
        <v>1</v>
      </c>
      <c r="AG279">
        <v>1</v>
      </c>
      <c r="AH279">
        <v>1</v>
      </c>
      <c r="AI279">
        <v>1</v>
      </c>
      <c r="AJ279">
        <v>0</v>
      </c>
      <c r="AK279">
        <v>1</v>
      </c>
      <c r="AL279">
        <v>1</v>
      </c>
      <c r="AM279">
        <v>1</v>
      </c>
      <c r="AN279">
        <v>1</v>
      </c>
      <c r="AO279">
        <v>1</v>
      </c>
      <c r="AP279">
        <v>1</v>
      </c>
    </row>
    <row r="280" spans="1:42" x14ac:dyDescent="0.25">
      <c r="A280" t="str">
        <f>"276"</f>
        <v>276</v>
      </c>
      <c r="B280" t="str">
        <f t="shared" si="15"/>
        <v>2</v>
      </c>
      <c r="C280" t="str">
        <f t="shared" ref="C280:C304" si="16">"12"</f>
        <v>12</v>
      </c>
      <c r="D280" t="str">
        <f>"23"</f>
        <v>23</v>
      </c>
      <c r="E280" t="str">
        <f>"2-12-23"</f>
        <v>2-12-23</v>
      </c>
      <c r="F280" t="s">
        <v>72</v>
      </c>
      <c r="G280" t="s">
        <v>73</v>
      </c>
      <c r="H280" t="s">
        <v>71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0</v>
      </c>
      <c r="AB280">
        <v>0</v>
      </c>
      <c r="AC280">
        <v>1</v>
      </c>
      <c r="AD280">
        <v>1</v>
      </c>
      <c r="AE280">
        <v>1</v>
      </c>
      <c r="AF280">
        <v>1</v>
      </c>
      <c r="AG280">
        <v>1</v>
      </c>
      <c r="AH280">
        <v>1</v>
      </c>
      <c r="AI280">
        <v>1</v>
      </c>
      <c r="AJ280">
        <v>1</v>
      </c>
      <c r="AK280">
        <v>0</v>
      </c>
      <c r="AL280">
        <v>1</v>
      </c>
      <c r="AM280">
        <v>1</v>
      </c>
      <c r="AN280">
        <v>1</v>
      </c>
      <c r="AO280">
        <v>1</v>
      </c>
      <c r="AP280">
        <v>1</v>
      </c>
    </row>
    <row r="281" spans="1:42" x14ac:dyDescent="0.25">
      <c r="A281" t="str">
        <f>"277"</f>
        <v>277</v>
      </c>
      <c r="B281" t="str">
        <f t="shared" si="15"/>
        <v>2</v>
      </c>
      <c r="C281" t="str">
        <f t="shared" si="16"/>
        <v>12</v>
      </c>
      <c r="D281" t="str">
        <f>"18"</f>
        <v>18</v>
      </c>
      <c r="E281" t="str">
        <f>"2-12-18"</f>
        <v>2-12-18</v>
      </c>
      <c r="F281" t="s">
        <v>72</v>
      </c>
      <c r="G281" t="s">
        <v>73</v>
      </c>
      <c r="H281" t="s">
        <v>70</v>
      </c>
      <c r="I281">
        <v>1</v>
      </c>
      <c r="J281">
        <v>1</v>
      </c>
      <c r="K281">
        <v>1</v>
      </c>
      <c r="L281">
        <v>1</v>
      </c>
      <c r="M281">
        <v>1</v>
      </c>
      <c r="N281">
        <v>1</v>
      </c>
      <c r="O281">
        <v>1</v>
      </c>
      <c r="P281">
        <v>1</v>
      </c>
      <c r="Q281">
        <v>1</v>
      </c>
      <c r="R281">
        <v>1</v>
      </c>
    </row>
    <row r="282" spans="1:42" x14ac:dyDescent="0.25">
      <c r="A282" t="str">
        <f>"278"</f>
        <v>278</v>
      </c>
      <c r="B282" t="str">
        <f t="shared" si="15"/>
        <v>2</v>
      </c>
      <c r="C282" t="str">
        <f t="shared" si="16"/>
        <v>12</v>
      </c>
      <c r="D282" t="str">
        <f>"17"</f>
        <v>17</v>
      </c>
      <c r="E282" t="str">
        <f>"2-12-17"</f>
        <v>2-12-17</v>
      </c>
      <c r="F282" t="s">
        <v>72</v>
      </c>
      <c r="G282" t="s">
        <v>73</v>
      </c>
      <c r="H282" t="s">
        <v>71</v>
      </c>
      <c r="S282">
        <v>1</v>
      </c>
      <c r="T282">
        <v>0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0</v>
      </c>
      <c r="AB282">
        <v>1</v>
      </c>
      <c r="AC282">
        <v>0</v>
      </c>
      <c r="AD282">
        <v>1</v>
      </c>
      <c r="AE282">
        <v>1</v>
      </c>
      <c r="AF282">
        <v>1</v>
      </c>
      <c r="AG282">
        <v>1</v>
      </c>
      <c r="AH282">
        <v>1</v>
      </c>
      <c r="AI282">
        <v>1</v>
      </c>
      <c r="AJ282">
        <v>1</v>
      </c>
      <c r="AK282">
        <v>0</v>
      </c>
      <c r="AL282">
        <v>1</v>
      </c>
      <c r="AM282">
        <v>1</v>
      </c>
      <c r="AN282">
        <v>1</v>
      </c>
      <c r="AO282">
        <v>1</v>
      </c>
      <c r="AP282">
        <v>1</v>
      </c>
    </row>
    <row r="283" spans="1:42" x14ac:dyDescent="0.25">
      <c r="A283" t="str">
        <f>"279"</f>
        <v>279</v>
      </c>
      <c r="B283" t="str">
        <f t="shared" si="15"/>
        <v>2</v>
      </c>
      <c r="C283" t="str">
        <f t="shared" si="16"/>
        <v>12</v>
      </c>
      <c r="D283" t="str">
        <f>"10"</f>
        <v>10</v>
      </c>
      <c r="E283" t="str">
        <f>"2-12-10"</f>
        <v>2-12-10</v>
      </c>
      <c r="F283" t="s">
        <v>72</v>
      </c>
      <c r="G283" t="s">
        <v>73</v>
      </c>
      <c r="H283" t="s">
        <v>71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1</v>
      </c>
      <c r="Z283">
        <v>0</v>
      </c>
      <c r="AA283">
        <v>1</v>
      </c>
      <c r="AB283">
        <v>0</v>
      </c>
      <c r="AC283">
        <v>0</v>
      </c>
      <c r="AD283">
        <v>1</v>
      </c>
      <c r="AE283">
        <v>1</v>
      </c>
      <c r="AF283">
        <v>1</v>
      </c>
      <c r="AG283">
        <v>1</v>
      </c>
      <c r="AH283">
        <v>1</v>
      </c>
      <c r="AI283">
        <v>1</v>
      </c>
      <c r="AJ283">
        <v>1</v>
      </c>
      <c r="AK283">
        <v>0</v>
      </c>
      <c r="AL283">
        <v>1</v>
      </c>
      <c r="AM283">
        <v>1</v>
      </c>
      <c r="AN283">
        <v>1</v>
      </c>
      <c r="AO283">
        <v>1</v>
      </c>
      <c r="AP283">
        <v>0</v>
      </c>
    </row>
    <row r="284" spans="1:42" x14ac:dyDescent="0.25">
      <c r="A284" t="str">
        <f>"280"</f>
        <v>280</v>
      </c>
      <c r="B284" t="str">
        <f t="shared" si="15"/>
        <v>2</v>
      </c>
      <c r="C284" t="str">
        <f t="shared" si="16"/>
        <v>12</v>
      </c>
      <c r="D284" t="str">
        <f>"5"</f>
        <v>5</v>
      </c>
      <c r="E284" t="str">
        <f>"2-12-5"</f>
        <v>2-12-5</v>
      </c>
      <c r="F284" t="s">
        <v>72</v>
      </c>
      <c r="G284" t="s">
        <v>73</v>
      </c>
      <c r="H284" t="s">
        <v>71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1</v>
      </c>
      <c r="Z284">
        <v>0</v>
      </c>
      <c r="AA284">
        <v>0</v>
      </c>
      <c r="AB284">
        <v>1</v>
      </c>
      <c r="AC284">
        <v>0</v>
      </c>
      <c r="AD284">
        <v>1</v>
      </c>
      <c r="AE284">
        <v>1</v>
      </c>
      <c r="AF284">
        <v>1</v>
      </c>
      <c r="AG284">
        <v>1</v>
      </c>
      <c r="AH284">
        <v>1</v>
      </c>
      <c r="AI284">
        <v>1</v>
      </c>
      <c r="AJ284">
        <v>1</v>
      </c>
      <c r="AK284">
        <v>0</v>
      </c>
      <c r="AL284">
        <v>1</v>
      </c>
      <c r="AM284">
        <v>1</v>
      </c>
      <c r="AN284">
        <v>1</v>
      </c>
      <c r="AO284">
        <v>1</v>
      </c>
      <c r="AP284">
        <v>1</v>
      </c>
    </row>
    <row r="285" spans="1:42" x14ac:dyDescent="0.25">
      <c r="A285" t="str">
        <f>"281"</f>
        <v>281</v>
      </c>
      <c r="B285" t="str">
        <f t="shared" si="15"/>
        <v>2</v>
      </c>
      <c r="C285" t="str">
        <f t="shared" si="16"/>
        <v>12</v>
      </c>
      <c r="D285" t="str">
        <f>"1"</f>
        <v>1</v>
      </c>
      <c r="E285" t="str">
        <f>"2-12-1"</f>
        <v>2-12-1</v>
      </c>
      <c r="F285" t="s">
        <v>72</v>
      </c>
      <c r="G285" t="s">
        <v>73</v>
      </c>
      <c r="H285" t="s">
        <v>70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</row>
    <row r="286" spans="1:42" x14ac:dyDescent="0.25">
      <c r="A286" t="str">
        <f>"282"</f>
        <v>282</v>
      </c>
      <c r="B286" t="str">
        <f t="shared" si="15"/>
        <v>2</v>
      </c>
      <c r="C286" t="str">
        <f t="shared" si="16"/>
        <v>12</v>
      </c>
      <c r="D286" t="str">
        <f>"21"</f>
        <v>21</v>
      </c>
      <c r="E286" t="str">
        <f>"2-12-21"</f>
        <v>2-12-21</v>
      </c>
      <c r="F286" t="s">
        <v>72</v>
      </c>
      <c r="G286" t="s">
        <v>73</v>
      </c>
      <c r="H286" t="s">
        <v>71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0</v>
      </c>
      <c r="AB286">
        <v>1</v>
      </c>
      <c r="AC286">
        <v>0</v>
      </c>
      <c r="AD286">
        <v>1</v>
      </c>
      <c r="AE286">
        <v>1</v>
      </c>
      <c r="AF286">
        <v>1</v>
      </c>
      <c r="AG286">
        <v>1</v>
      </c>
      <c r="AH286">
        <v>1</v>
      </c>
      <c r="AI286">
        <v>1</v>
      </c>
      <c r="AJ286">
        <v>1</v>
      </c>
      <c r="AK286">
        <v>0</v>
      </c>
      <c r="AL286">
        <v>1</v>
      </c>
      <c r="AM286">
        <v>1</v>
      </c>
      <c r="AN286">
        <v>1</v>
      </c>
      <c r="AO286">
        <v>1</v>
      </c>
      <c r="AP286">
        <v>1</v>
      </c>
    </row>
    <row r="287" spans="1:42" x14ac:dyDescent="0.25">
      <c r="A287" t="str">
        <f>"283"</f>
        <v>283</v>
      </c>
      <c r="B287" t="str">
        <f t="shared" si="15"/>
        <v>2</v>
      </c>
      <c r="C287" t="str">
        <f t="shared" si="16"/>
        <v>12</v>
      </c>
      <c r="D287" t="str">
        <f>"14"</f>
        <v>14</v>
      </c>
      <c r="E287" t="str">
        <f>"2-12-14"</f>
        <v>2-12-14</v>
      </c>
      <c r="F287" t="s">
        <v>72</v>
      </c>
      <c r="G287" t="s">
        <v>73</v>
      </c>
      <c r="H287" t="s">
        <v>71</v>
      </c>
      <c r="S287">
        <v>1</v>
      </c>
      <c r="T287">
        <v>0</v>
      </c>
      <c r="U287">
        <v>0</v>
      </c>
      <c r="V287">
        <v>0</v>
      </c>
      <c r="W287">
        <v>0</v>
      </c>
      <c r="X287">
        <v>1</v>
      </c>
      <c r="Y287">
        <v>1</v>
      </c>
      <c r="Z287">
        <v>0</v>
      </c>
      <c r="AA287">
        <v>0</v>
      </c>
      <c r="AB287">
        <v>1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1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</row>
    <row r="288" spans="1:42" x14ac:dyDescent="0.25">
      <c r="A288" t="str">
        <f>"284"</f>
        <v>284</v>
      </c>
      <c r="B288" t="str">
        <f t="shared" si="15"/>
        <v>2</v>
      </c>
      <c r="C288" t="str">
        <f t="shared" si="16"/>
        <v>12</v>
      </c>
      <c r="D288" t="str">
        <f>"13"</f>
        <v>13</v>
      </c>
      <c r="E288" t="str">
        <f>"2-12-13"</f>
        <v>2-12-13</v>
      </c>
      <c r="F288" t="s">
        <v>72</v>
      </c>
      <c r="G288" t="s">
        <v>73</v>
      </c>
      <c r="H288" t="s">
        <v>71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1</v>
      </c>
      <c r="Z288">
        <v>0</v>
      </c>
      <c r="AA288">
        <v>1</v>
      </c>
      <c r="AB288">
        <v>0</v>
      </c>
      <c r="AC288">
        <v>0</v>
      </c>
      <c r="AD288">
        <v>1</v>
      </c>
      <c r="AE288">
        <v>1</v>
      </c>
      <c r="AF288">
        <v>1</v>
      </c>
      <c r="AG288">
        <v>1</v>
      </c>
      <c r="AH288">
        <v>1</v>
      </c>
      <c r="AI288">
        <v>1</v>
      </c>
      <c r="AJ288">
        <v>1</v>
      </c>
      <c r="AK288">
        <v>0</v>
      </c>
      <c r="AL288">
        <v>1</v>
      </c>
      <c r="AM288">
        <v>1</v>
      </c>
      <c r="AN288">
        <v>1</v>
      </c>
      <c r="AO288">
        <v>1</v>
      </c>
      <c r="AP288">
        <v>1</v>
      </c>
    </row>
    <row r="289" spans="1:42" x14ac:dyDescent="0.25">
      <c r="A289" t="str">
        <f>"285"</f>
        <v>285</v>
      </c>
      <c r="B289" t="str">
        <f t="shared" si="15"/>
        <v>2</v>
      </c>
      <c r="C289" t="str">
        <f t="shared" si="16"/>
        <v>12</v>
      </c>
      <c r="D289" t="str">
        <f>"9"</f>
        <v>9</v>
      </c>
      <c r="E289" t="str">
        <f>"2-12-9"</f>
        <v>2-12-9</v>
      </c>
      <c r="F289" t="s">
        <v>72</v>
      </c>
      <c r="G289" t="s">
        <v>73</v>
      </c>
      <c r="H289" t="s">
        <v>71</v>
      </c>
      <c r="S289">
        <v>1</v>
      </c>
      <c r="T289">
        <v>0</v>
      </c>
      <c r="U289">
        <v>0</v>
      </c>
      <c r="V289">
        <v>0</v>
      </c>
      <c r="W289">
        <v>1</v>
      </c>
      <c r="X289">
        <v>0</v>
      </c>
      <c r="Y289">
        <v>1</v>
      </c>
      <c r="Z289">
        <v>0</v>
      </c>
      <c r="AA289">
        <v>0</v>
      </c>
      <c r="AB289">
        <v>1</v>
      </c>
      <c r="AC289">
        <v>0</v>
      </c>
      <c r="AD289">
        <v>1</v>
      </c>
      <c r="AE289">
        <v>1</v>
      </c>
      <c r="AF289">
        <v>1</v>
      </c>
      <c r="AG289">
        <v>1</v>
      </c>
      <c r="AH289">
        <v>1</v>
      </c>
      <c r="AI289">
        <v>1</v>
      </c>
      <c r="AJ289">
        <v>1</v>
      </c>
      <c r="AK289">
        <v>0</v>
      </c>
      <c r="AL289">
        <v>1</v>
      </c>
      <c r="AM289">
        <v>1</v>
      </c>
      <c r="AN289">
        <v>1</v>
      </c>
      <c r="AO289">
        <v>1</v>
      </c>
      <c r="AP289">
        <v>1</v>
      </c>
    </row>
    <row r="290" spans="1:42" x14ac:dyDescent="0.25">
      <c r="A290" t="str">
        <f>"286"</f>
        <v>286</v>
      </c>
      <c r="B290" t="str">
        <f t="shared" si="15"/>
        <v>2</v>
      </c>
      <c r="C290" t="str">
        <f t="shared" si="16"/>
        <v>12</v>
      </c>
      <c r="D290" t="str">
        <f>"6"</f>
        <v>6</v>
      </c>
      <c r="E290" t="str">
        <f>"2-12-6"</f>
        <v>2-12-6</v>
      </c>
      <c r="F290" t="s">
        <v>72</v>
      </c>
      <c r="G290" t="s">
        <v>73</v>
      </c>
      <c r="H290" t="s">
        <v>70</v>
      </c>
      <c r="I290">
        <v>1</v>
      </c>
      <c r="J290">
        <v>0</v>
      </c>
      <c r="K290">
        <v>1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</row>
    <row r="291" spans="1:42" x14ac:dyDescent="0.25">
      <c r="A291" t="str">
        <f>"287"</f>
        <v>287</v>
      </c>
      <c r="B291" t="str">
        <f t="shared" si="15"/>
        <v>2</v>
      </c>
      <c r="C291" t="str">
        <f t="shared" si="16"/>
        <v>12</v>
      </c>
      <c r="D291" t="str">
        <f>"2"</f>
        <v>2</v>
      </c>
      <c r="E291" t="str">
        <f>"2-12-2"</f>
        <v>2-12-2</v>
      </c>
      <c r="F291" t="s">
        <v>72</v>
      </c>
      <c r="G291" t="s">
        <v>73</v>
      </c>
      <c r="H291" t="s">
        <v>71</v>
      </c>
      <c r="S291">
        <v>1</v>
      </c>
      <c r="T291">
        <v>0</v>
      </c>
      <c r="U291">
        <v>0</v>
      </c>
      <c r="V291">
        <v>0</v>
      </c>
      <c r="W291">
        <v>1</v>
      </c>
      <c r="X291">
        <v>0</v>
      </c>
      <c r="Y291">
        <v>1</v>
      </c>
      <c r="Z291">
        <v>0</v>
      </c>
      <c r="AA291">
        <v>1</v>
      </c>
      <c r="AB291">
        <v>0</v>
      </c>
      <c r="AC291">
        <v>0</v>
      </c>
      <c r="AD291">
        <v>1</v>
      </c>
      <c r="AE291">
        <v>1</v>
      </c>
      <c r="AF291">
        <v>1</v>
      </c>
      <c r="AG291">
        <v>1</v>
      </c>
      <c r="AH291">
        <v>1</v>
      </c>
      <c r="AI291">
        <v>1</v>
      </c>
      <c r="AJ291">
        <v>0</v>
      </c>
      <c r="AK291">
        <v>1</v>
      </c>
      <c r="AL291">
        <v>1</v>
      </c>
      <c r="AM291">
        <v>1</v>
      </c>
      <c r="AN291">
        <v>1</v>
      </c>
      <c r="AO291">
        <v>1</v>
      </c>
      <c r="AP291">
        <v>1</v>
      </c>
    </row>
    <row r="292" spans="1:42" x14ac:dyDescent="0.25">
      <c r="A292" t="str">
        <f>"288"</f>
        <v>288</v>
      </c>
      <c r="B292" t="str">
        <f t="shared" si="15"/>
        <v>2</v>
      </c>
      <c r="C292" t="str">
        <f t="shared" si="16"/>
        <v>12</v>
      </c>
      <c r="D292" t="str">
        <f>"25"</f>
        <v>25</v>
      </c>
      <c r="E292" t="str">
        <f>"2-12-25"</f>
        <v>2-12-25</v>
      </c>
      <c r="F292" t="s">
        <v>72</v>
      </c>
      <c r="G292" t="s">
        <v>73</v>
      </c>
      <c r="H292" t="s">
        <v>71</v>
      </c>
      <c r="S292">
        <v>0</v>
      </c>
      <c r="T292">
        <v>1</v>
      </c>
      <c r="U292">
        <v>0</v>
      </c>
      <c r="V292">
        <v>0</v>
      </c>
      <c r="W292">
        <v>0</v>
      </c>
      <c r="X292">
        <v>1</v>
      </c>
      <c r="Y292">
        <v>1</v>
      </c>
      <c r="Z292">
        <v>0</v>
      </c>
      <c r="AA292">
        <v>1</v>
      </c>
      <c r="AB292">
        <v>0</v>
      </c>
      <c r="AC292">
        <v>0</v>
      </c>
      <c r="AD292">
        <v>1</v>
      </c>
      <c r="AE292">
        <v>1</v>
      </c>
      <c r="AF292">
        <v>1</v>
      </c>
      <c r="AG292">
        <v>1</v>
      </c>
      <c r="AH292">
        <v>1</v>
      </c>
      <c r="AI292">
        <v>1</v>
      </c>
      <c r="AJ292">
        <v>0</v>
      </c>
      <c r="AK292">
        <v>1</v>
      </c>
      <c r="AL292">
        <v>1</v>
      </c>
      <c r="AM292">
        <v>0</v>
      </c>
      <c r="AN292">
        <v>1</v>
      </c>
      <c r="AO292">
        <v>1</v>
      </c>
      <c r="AP292">
        <v>1</v>
      </c>
    </row>
    <row r="293" spans="1:42" x14ac:dyDescent="0.25">
      <c r="A293" t="str">
        <f>"289"</f>
        <v>289</v>
      </c>
      <c r="B293" t="str">
        <f t="shared" si="15"/>
        <v>2</v>
      </c>
      <c r="C293" t="str">
        <f t="shared" si="16"/>
        <v>12</v>
      </c>
      <c r="D293" t="str">
        <f>"15"</f>
        <v>15</v>
      </c>
      <c r="E293" t="str">
        <f>"2-12-15"</f>
        <v>2-12-15</v>
      </c>
      <c r="F293" t="s">
        <v>72</v>
      </c>
      <c r="G293" t="s">
        <v>73</v>
      </c>
      <c r="H293" t="s">
        <v>71</v>
      </c>
      <c r="S293">
        <v>1</v>
      </c>
      <c r="T293">
        <v>0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1</v>
      </c>
      <c r="AA293">
        <v>0</v>
      </c>
      <c r="AB293">
        <v>0</v>
      </c>
      <c r="AC293">
        <v>1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1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</row>
    <row r="294" spans="1:42" x14ac:dyDescent="0.25">
      <c r="A294" t="str">
        <f>"290"</f>
        <v>290</v>
      </c>
      <c r="B294" t="str">
        <f t="shared" si="15"/>
        <v>2</v>
      </c>
      <c r="C294" t="str">
        <f t="shared" si="16"/>
        <v>12</v>
      </c>
      <c r="D294" t="str">
        <f>"11"</f>
        <v>11</v>
      </c>
      <c r="E294" t="str">
        <f>"2-12-11"</f>
        <v>2-12-11</v>
      </c>
      <c r="F294" t="s">
        <v>72</v>
      </c>
      <c r="G294" t="s">
        <v>73</v>
      </c>
      <c r="H294" t="s">
        <v>71</v>
      </c>
      <c r="S294">
        <v>0</v>
      </c>
      <c r="T294">
        <v>1</v>
      </c>
      <c r="U294">
        <v>0</v>
      </c>
      <c r="V294">
        <v>0</v>
      </c>
      <c r="W294">
        <v>1</v>
      </c>
      <c r="X294">
        <v>0</v>
      </c>
      <c r="Y294">
        <v>0</v>
      </c>
      <c r="Z294">
        <v>1</v>
      </c>
      <c r="AA294">
        <v>0</v>
      </c>
      <c r="AB294">
        <v>1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1</v>
      </c>
      <c r="AL294">
        <v>1</v>
      </c>
      <c r="AM294">
        <v>1</v>
      </c>
      <c r="AN294">
        <v>1</v>
      </c>
      <c r="AO294">
        <v>1</v>
      </c>
      <c r="AP294">
        <v>1</v>
      </c>
    </row>
    <row r="295" spans="1:42" x14ac:dyDescent="0.25">
      <c r="A295" t="str">
        <f>"291"</f>
        <v>291</v>
      </c>
      <c r="B295" t="str">
        <f t="shared" si="15"/>
        <v>2</v>
      </c>
      <c r="C295" t="str">
        <f t="shared" si="16"/>
        <v>12</v>
      </c>
      <c r="D295" t="str">
        <f>"7"</f>
        <v>7</v>
      </c>
      <c r="E295" t="str">
        <f>"2-12-7"</f>
        <v>2-12-7</v>
      </c>
      <c r="F295" t="s">
        <v>72</v>
      </c>
      <c r="G295" t="s">
        <v>73</v>
      </c>
      <c r="H295" t="s">
        <v>71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1</v>
      </c>
      <c r="Z295">
        <v>0</v>
      </c>
      <c r="AA295">
        <v>0</v>
      </c>
      <c r="AB295">
        <v>1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1</v>
      </c>
      <c r="AL295">
        <v>0</v>
      </c>
      <c r="AM295">
        <v>0</v>
      </c>
      <c r="AN295">
        <v>0</v>
      </c>
      <c r="AO295">
        <v>0</v>
      </c>
      <c r="AP295">
        <v>0</v>
      </c>
    </row>
    <row r="296" spans="1:42" x14ac:dyDescent="0.25">
      <c r="A296" t="str">
        <f>"292"</f>
        <v>292</v>
      </c>
      <c r="B296" t="str">
        <f t="shared" si="15"/>
        <v>2</v>
      </c>
      <c r="C296" t="str">
        <f t="shared" si="16"/>
        <v>12</v>
      </c>
      <c r="D296" t="str">
        <f>"3"</f>
        <v>3</v>
      </c>
      <c r="E296" t="str">
        <f>"2-12-3"</f>
        <v>2-12-3</v>
      </c>
      <c r="F296" t="s">
        <v>72</v>
      </c>
      <c r="G296" t="s">
        <v>73</v>
      </c>
      <c r="H296" t="s">
        <v>71</v>
      </c>
      <c r="S296">
        <v>1</v>
      </c>
      <c r="T296">
        <v>0</v>
      </c>
      <c r="U296">
        <v>0</v>
      </c>
      <c r="V296">
        <v>0</v>
      </c>
      <c r="W296">
        <v>1</v>
      </c>
      <c r="X296">
        <v>0</v>
      </c>
      <c r="Y296">
        <v>0</v>
      </c>
      <c r="Z296">
        <v>1</v>
      </c>
      <c r="AA296">
        <v>0</v>
      </c>
      <c r="AB296">
        <v>1</v>
      </c>
      <c r="AC296">
        <v>0</v>
      </c>
      <c r="AD296">
        <v>1</v>
      </c>
      <c r="AE296">
        <v>1</v>
      </c>
      <c r="AF296">
        <v>1</v>
      </c>
      <c r="AG296">
        <v>1</v>
      </c>
      <c r="AH296">
        <v>1</v>
      </c>
      <c r="AI296">
        <v>1</v>
      </c>
      <c r="AJ296">
        <v>1</v>
      </c>
      <c r="AK296">
        <v>0</v>
      </c>
      <c r="AL296">
        <v>1</v>
      </c>
      <c r="AM296">
        <v>1</v>
      </c>
      <c r="AN296">
        <v>1</v>
      </c>
      <c r="AO296">
        <v>1</v>
      </c>
      <c r="AP296">
        <v>1</v>
      </c>
    </row>
    <row r="297" spans="1:42" x14ac:dyDescent="0.25">
      <c r="A297" t="str">
        <f>"293"</f>
        <v>293</v>
      </c>
      <c r="B297" t="str">
        <f t="shared" si="15"/>
        <v>2</v>
      </c>
      <c r="C297" t="str">
        <f t="shared" si="16"/>
        <v>12</v>
      </c>
      <c r="D297" t="str">
        <f>"20"</f>
        <v>20</v>
      </c>
      <c r="E297" t="str">
        <f>"2-12-20"</f>
        <v>2-12-20</v>
      </c>
      <c r="F297" t="s">
        <v>72</v>
      </c>
      <c r="G297" t="s">
        <v>73</v>
      </c>
      <c r="H297" t="s">
        <v>71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  <c r="Y297">
        <v>0</v>
      </c>
      <c r="Z297">
        <v>1</v>
      </c>
      <c r="AA297">
        <v>0</v>
      </c>
      <c r="AB297">
        <v>1</v>
      </c>
      <c r="AC297">
        <v>0</v>
      </c>
      <c r="AD297">
        <v>1</v>
      </c>
      <c r="AE297">
        <v>1</v>
      </c>
      <c r="AF297">
        <v>1</v>
      </c>
      <c r="AG297">
        <v>1</v>
      </c>
      <c r="AH297">
        <v>1</v>
      </c>
      <c r="AI297">
        <v>1</v>
      </c>
      <c r="AJ297">
        <v>0</v>
      </c>
      <c r="AK297">
        <v>1</v>
      </c>
      <c r="AL297">
        <v>1</v>
      </c>
      <c r="AM297">
        <v>1</v>
      </c>
      <c r="AN297">
        <v>1</v>
      </c>
      <c r="AO297">
        <v>1</v>
      </c>
      <c r="AP297">
        <v>1</v>
      </c>
    </row>
    <row r="298" spans="1:42" x14ac:dyDescent="0.25">
      <c r="A298" t="str">
        <f>"294"</f>
        <v>294</v>
      </c>
      <c r="B298" t="str">
        <f t="shared" si="15"/>
        <v>2</v>
      </c>
      <c r="C298" t="str">
        <f t="shared" si="16"/>
        <v>12</v>
      </c>
      <c r="D298" t="str">
        <f>"19"</f>
        <v>19</v>
      </c>
      <c r="E298" t="str">
        <f>"2-12-19"</f>
        <v>2-12-19</v>
      </c>
      <c r="F298" t="s">
        <v>72</v>
      </c>
      <c r="G298" t="s">
        <v>73</v>
      </c>
      <c r="H298" t="s">
        <v>71</v>
      </c>
      <c r="S298">
        <v>1</v>
      </c>
      <c r="T298">
        <v>0</v>
      </c>
      <c r="U298">
        <v>0</v>
      </c>
      <c r="V298">
        <v>0</v>
      </c>
      <c r="W298">
        <v>0</v>
      </c>
      <c r="X298">
        <v>1</v>
      </c>
      <c r="Y298">
        <v>0</v>
      </c>
      <c r="Z298">
        <v>1</v>
      </c>
      <c r="AA298">
        <v>0</v>
      </c>
      <c r="AB298">
        <v>1</v>
      </c>
      <c r="AC298">
        <v>0</v>
      </c>
      <c r="AD298">
        <v>1</v>
      </c>
      <c r="AE298">
        <v>1</v>
      </c>
      <c r="AF298">
        <v>1</v>
      </c>
      <c r="AG298">
        <v>1</v>
      </c>
      <c r="AH298">
        <v>1</v>
      </c>
      <c r="AI298">
        <v>1</v>
      </c>
      <c r="AJ298">
        <v>1</v>
      </c>
      <c r="AK298">
        <v>0</v>
      </c>
      <c r="AL298">
        <v>1</v>
      </c>
      <c r="AM298">
        <v>1</v>
      </c>
      <c r="AN298">
        <v>1</v>
      </c>
      <c r="AO298">
        <v>1</v>
      </c>
      <c r="AP298">
        <v>1</v>
      </c>
    </row>
    <row r="299" spans="1:42" x14ac:dyDescent="0.25">
      <c r="A299" t="str">
        <f>"295"</f>
        <v>295</v>
      </c>
      <c r="B299" t="str">
        <f t="shared" si="15"/>
        <v>2</v>
      </c>
      <c r="C299" t="str">
        <f t="shared" si="16"/>
        <v>12</v>
      </c>
      <c r="D299" t="str">
        <f>"8"</f>
        <v>8</v>
      </c>
      <c r="E299" t="str">
        <f>"2-12-8"</f>
        <v>2-12-8</v>
      </c>
      <c r="F299" t="s">
        <v>72</v>
      </c>
      <c r="G299" t="s">
        <v>73</v>
      </c>
      <c r="H299" t="s">
        <v>71</v>
      </c>
      <c r="S299">
        <v>0</v>
      </c>
      <c r="T299">
        <v>1</v>
      </c>
      <c r="U299">
        <v>0</v>
      </c>
      <c r="V299">
        <v>0</v>
      </c>
      <c r="W299">
        <v>0</v>
      </c>
      <c r="X299">
        <v>1</v>
      </c>
      <c r="Y299">
        <v>0</v>
      </c>
      <c r="Z299">
        <v>1</v>
      </c>
      <c r="AA299">
        <v>0</v>
      </c>
      <c r="AB299">
        <v>0</v>
      </c>
      <c r="AC299">
        <v>1</v>
      </c>
      <c r="AD299">
        <v>1</v>
      </c>
      <c r="AE299">
        <v>1</v>
      </c>
      <c r="AF299">
        <v>1</v>
      </c>
      <c r="AG299">
        <v>1</v>
      </c>
      <c r="AH299">
        <v>1</v>
      </c>
      <c r="AI299">
        <v>1</v>
      </c>
      <c r="AJ299">
        <v>0</v>
      </c>
      <c r="AK299">
        <v>1</v>
      </c>
      <c r="AL299">
        <v>1</v>
      </c>
      <c r="AM299">
        <v>1</v>
      </c>
      <c r="AN299">
        <v>1</v>
      </c>
      <c r="AO299">
        <v>1</v>
      </c>
      <c r="AP299">
        <v>1</v>
      </c>
    </row>
    <row r="300" spans="1:42" x14ac:dyDescent="0.25">
      <c r="A300" t="str">
        <f>"296"</f>
        <v>296</v>
      </c>
      <c r="B300" t="str">
        <f t="shared" si="15"/>
        <v>2</v>
      </c>
      <c r="C300" t="str">
        <f t="shared" si="16"/>
        <v>12</v>
      </c>
      <c r="D300" t="str">
        <f>"4"</f>
        <v>4</v>
      </c>
      <c r="E300" t="str">
        <f>"2-12-4"</f>
        <v>2-12-4</v>
      </c>
      <c r="F300" t="s">
        <v>72</v>
      </c>
      <c r="G300" t="s">
        <v>73</v>
      </c>
      <c r="H300" t="s">
        <v>71</v>
      </c>
      <c r="S300">
        <v>0</v>
      </c>
      <c r="T300">
        <v>1</v>
      </c>
      <c r="U300">
        <v>0</v>
      </c>
      <c r="V300">
        <v>0</v>
      </c>
      <c r="W300">
        <v>1</v>
      </c>
      <c r="X300">
        <v>0</v>
      </c>
      <c r="Y300">
        <v>0</v>
      </c>
      <c r="Z300">
        <v>1</v>
      </c>
      <c r="AA300">
        <v>0</v>
      </c>
      <c r="AB300">
        <v>0</v>
      </c>
      <c r="AC300">
        <v>1</v>
      </c>
      <c r="AD300">
        <v>1</v>
      </c>
      <c r="AE300">
        <v>1</v>
      </c>
      <c r="AF300">
        <v>1</v>
      </c>
      <c r="AG300">
        <v>1</v>
      </c>
      <c r="AH300">
        <v>1</v>
      </c>
      <c r="AI300">
        <v>1</v>
      </c>
      <c r="AJ300">
        <v>1</v>
      </c>
      <c r="AK300">
        <v>0</v>
      </c>
      <c r="AL300">
        <v>1</v>
      </c>
      <c r="AM300">
        <v>1</v>
      </c>
      <c r="AN300">
        <v>1</v>
      </c>
      <c r="AO300">
        <v>1</v>
      </c>
      <c r="AP300">
        <v>1</v>
      </c>
    </row>
    <row r="301" spans="1:42" x14ac:dyDescent="0.25">
      <c r="A301" t="str">
        <f>"297"</f>
        <v>297</v>
      </c>
      <c r="B301" t="str">
        <f t="shared" si="15"/>
        <v>2</v>
      </c>
      <c r="C301" t="str">
        <f t="shared" si="16"/>
        <v>12</v>
      </c>
      <c r="D301" t="str">
        <f>"16"</f>
        <v>16</v>
      </c>
      <c r="E301" t="str">
        <f>"2-12-16"</f>
        <v>2-12-16</v>
      </c>
      <c r="F301" t="s">
        <v>72</v>
      </c>
      <c r="G301" t="s">
        <v>73</v>
      </c>
      <c r="H301" t="s">
        <v>71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1</v>
      </c>
      <c r="AK301">
        <v>0</v>
      </c>
      <c r="AL301">
        <v>1</v>
      </c>
      <c r="AM301">
        <v>1</v>
      </c>
      <c r="AN301">
        <v>1</v>
      </c>
      <c r="AO301">
        <v>1</v>
      </c>
      <c r="AP301">
        <v>1</v>
      </c>
    </row>
    <row r="302" spans="1:42" x14ac:dyDescent="0.25">
      <c r="A302" t="str">
        <f>"298"</f>
        <v>298</v>
      </c>
      <c r="B302" t="str">
        <f t="shared" si="15"/>
        <v>2</v>
      </c>
      <c r="C302" t="str">
        <f t="shared" si="16"/>
        <v>12</v>
      </c>
      <c r="D302" t="str">
        <f>"22"</f>
        <v>22</v>
      </c>
      <c r="E302" t="str">
        <f>"2-12-22"</f>
        <v>2-12-22</v>
      </c>
      <c r="F302" t="s">
        <v>72</v>
      </c>
      <c r="G302" t="s">
        <v>73</v>
      </c>
      <c r="H302" t="s">
        <v>71</v>
      </c>
      <c r="S302">
        <v>0</v>
      </c>
      <c r="T302">
        <v>1</v>
      </c>
      <c r="U302">
        <v>0</v>
      </c>
      <c r="V302">
        <v>0</v>
      </c>
      <c r="W302">
        <v>0</v>
      </c>
      <c r="X302">
        <v>0</v>
      </c>
      <c r="Y302">
        <v>1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1</v>
      </c>
      <c r="AK302">
        <v>0</v>
      </c>
      <c r="AL302">
        <v>0</v>
      </c>
      <c r="AM302">
        <v>0</v>
      </c>
      <c r="AN302">
        <v>0</v>
      </c>
      <c r="AO302">
        <v>1</v>
      </c>
      <c r="AP302">
        <v>0</v>
      </c>
    </row>
    <row r="303" spans="1:42" x14ac:dyDescent="0.25">
      <c r="A303" t="str">
        <f>"299"</f>
        <v>299</v>
      </c>
      <c r="B303" t="str">
        <f t="shared" si="15"/>
        <v>2</v>
      </c>
      <c r="C303" t="str">
        <f t="shared" si="16"/>
        <v>12</v>
      </c>
      <c r="D303" t="str">
        <f>"12"</f>
        <v>12</v>
      </c>
      <c r="E303" t="str">
        <f>"2-12-12"</f>
        <v>2-12-12</v>
      </c>
      <c r="F303" t="s">
        <v>72</v>
      </c>
      <c r="G303" t="s">
        <v>73</v>
      </c>
      <c r="H303" t="s">
        <v>71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1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1</v>
      </c>
      <c r="AL303">
        <v>0</v>
      </c>
      <c r="AM303">
        <v>0</v>
      </c>
      <c r="AN303">
        <v>0</v>
      </c>
      <c r="AO303">
        <v>1</v>
      </c>
      <c r="AP303">
        <v>0</v>
      </c>
    </row>
    <row r="304" spans="1:42" x14ac:dyDescent="0.25">
      <c r="A304" t="str">
        <f>"300"</f>
        <v>300</v>
      </c>
      <c r="B304" t="str">
        <f t="shared" si="15"/>
        <v>2</v>
      </c>
      <c r="C304" t="str">
        <f t="shared" si="16"/>
        <v>12</v>
      </c>
      <c r="D304" t="str">
        <f>"24"</f>
        <v>24</v>
      </c>
      <c r="E304" t="str">
        <f>"2-12-24"</f>
        <v>2-12-24</v>
      </c>
      <c r="F304" t="s">
        <v>72</v>
      </c>
      <c r="G304" t="s">
        <v>73</v>
      </c>
      <c r="H304" t="s">
        <v>71</v>
      </c>
      <c r="S304">
        <v>0</v>
      </c>
      <c r="T304">
        <v>1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1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1</v>
      </c>
      <c r="AI304">
        <v>0</v>
      </c>
      <c r="AJ304">
        <v>1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</row>
    <row r="305" spans="1:42" x14ac:dyDescent="0.25">
      <c r="A305" t="str">
        <f>"301"</f>
        <v>301</v>
      </c>
      <c r="B305" t="str">
        <f t="shared" si="15"/>
        <v>2</v>
      </c>
      <c r="C305" t="str">
        <f t="shared" ref="C305:C329" si="17">"13"</f>
        <v>13</v>
      </c>
      <c r="D305" t="str">
        <f>"22"</f>
        <v>22</v>
      </c>
      <c r="E305" t="str">
        <f>"2-13-22"</f>
        <v>2-13-22</v>
      </c>
      <c r="F305" t="s">
        <v>72</v>
      </c>
      <c r="G305" t="s">
        <v>73</v>
      </c>
      <c r="H305" t="s">
        <v>71</v>
      </c>
      <c r="S305">
        <v>1</v>
      </c>
      <c r="T305">
        <v>0</v>
      </c>
      <c r="U305">
        <v>0</v>
      </c>
      <c r="V305">
        <v>0</v>
      </c>
      <c r="W305">
        <v>1</v>
      </c>
      <c r="X305">
        <v>0</v>
      </c>
      <c r="Y305">
        <v>0</v>
      </c>
      <c r="Z305">
        <v>1</v>
      </c>
      <c r="AA305">
        <v>1</v>
      </c>
      <c r="AB305">
        <v>0</v>
      </c>
      <c r="AC305">
        <v>0</v>
      </c>
      <c r="AD305">
        <v>1</v>
      </c>
      <c r="AE305">
        <v>1</v>
      </c>
      <c r="AF305">
        <v>1</v>
      </c>
      <c r="AG305">
        <v>1</v>
      </c>
      <c r="AH305">
        <v>1</v>
      </c>
      <c r="AI305">
        <v>1</v>
      </c>
      <c r="AJ305">
        <v>0</v>
      </c>
      <c r="AK305">
        <v>1</v>
      </c>
      <c r="AL305">
        <v>1</v>
      </c>
      <c r="AM305">
        <v>1</v>
      </c>
      <c r="AN305">
        <v>1</v>
      </c>
      <c r="AO305">
        <v>1</v>
      </c>
      <c r="AP305">
        <v>1</v>
      </c>
    </row>
    <row r="306" spans="1:42" x14ac:dyDescent="0.25">
      <c r="A306" t="str">
        <f>"302"</f>
        <v>302</v>
      </c>
      <c r="B306" t="str">
        <f t="shared" si="15"/>
        <v>2</v>
      </c>
      <c r="C306" t="str">
        <f t="shared" si="17"/>
        <v>13</v>
      </c>
      <c r="D306" t="str">
        <f>"21"</f>
        <v>21</v>
      </c>
      <c r="E306" t="str">
        <f>"2-13-21"</f>
        <v>2-13-21</v>
      </c>
      <c r="F306" t="s">
        <v>72</v>
      </c>
      <c r="G306" t="s">
        <v>73</v>
      </c>
      <c r="H306" t="s">
        <v>71</v>
      </c>
      <c r="S306">
        <v>0</v>
      </c>
      <c r="T306">
        <v>1</v>
      </c>
      <c r="U306">
        <v>0</v>
      </c>
      <c r="V306">
        <v>0</v>
      </c>
      <c r="W306">
        <v>0</v>
      </c>
      <c r="X306">
        <v>1</v>
      </c>
      <c r="Y306">
        <v>1</v>
      </c>
      <c r="Z306">
        <v>0</v>
      </c>
      <c r="AA306">
        <v>0</v>
      </c>
      <c r="AB306">
        <v>1</v>
      </c>
      <c r="AC306">
        <v>0</v>
      </c>
      <c r="AD306">
        <v>1</v>
      </c>
      <c r="AE306">
        <v>1</v>
      </c>
      <c r="AF306">
        <v>1</v>
      </c>
      <c r="AG306">
        <v>1</v>
      </c>
      <c r="AH306">
        <v>1</v>
      </c>
      <c r="AI306">
        <v>1</v>
      </c>
      <c r="AJ306">
        <v>0</v>
      </c>
      <c r="AK306">
        <v>1</v>
      </c>
      <c r="AL306">
        <v>1</v>
      </c>
      <c r="AM306">
        <v>1</v>
      </c>
      <c r="AN306">
        <v>1</v>
      </c>
      <c r="AO306">
        <v>1</v>
      </c>
      <c r="AP306">
        <v>1</v>
      </c>
    </row>
    <row r="307" spans="1:42" x14ac:dyDescent="0.25">
      <c r="A307" t="str">
        <f>"303"</f>
        <v>303</v>
      </c>
      <c r="B307" t="str">
        <f t="shared" si="15"/>
        <v>2</v>
      </c>
      <c r="C307" t="str">
        <f t="shared" si="17"/>
        <v>13</v>
      </c>
      <c r="D307" t="str">
        <f>"14"</f>
        <v>14</v>
      </c>
      <c r="E307" t="str">
        <f>"2-13-14"</f>
        <v>2-13-14</v>
      </c>
      <c r="F307" t="s">
        <v>72</v>
      </c>
      <c r="G307" t="s">
        <v>73</v>
      </c>
      <c r="H307" t="s">
        <v>71</v>
      </c>
      <c r="S307">
        <v>1</v>
      </c>
      <c r="T307">
        <v>0</v>
      </c>
      <c r="U307">
        <v>0</v>
      </c>
      <c r="V307">
        <v>0</v>
      </c>
      <c r="W307">
        <v>1</v>
      </c>
      <c r="X307">
        <v>0</v>
      </c>
      <c r="Y307">
        <v>0</v>
      </c>
      <c r="Z307">
        <v>1</v>
      </c>
      <c r="AA307">
        <v>1</v>
      </c>
      <c r="AB307">
        <v>0</v>
      </c>
      <c r="AC307">
        <v>0</v>
      </c>
      <c r="AD307">
        <v>1</v>
      </c>
      <c r="AE307">
        <v>1</v>
      </c>
      <c r="AF307">
        <v>1</v>
      </c>
      <c r="AG307">
        <v>1</v>
      </c>
      <c r="AH307">
        <v>1</v>
      </c>
      <c r="AI307">
        <v>1</v>
      </c>
      <c r="AJ307">
        <v>1</v>
      </c>
      <c r="AK307">
        <v>0</v>
      </c>
      <c r="AL307">
        <v>1</v>
      </c>
      <c r="AM307">
        <v>1</v>
      </c>
      <c r="AN307">
        <v>1</v>
      </c>
      <c r="AO307">
        <v>1</v>
      </c>
      <c r="AP307">
        <v>1</v>
      </c>
    </row>
    <row r="308" spans="1:42" x14ac:dyDescent="0.25">
      <c r="A308" t="str">
        <f>"304"</f>
        <v>304</v>
      </c>
      <c r="B308" t="str">
        <f t="shared" si="15"/>
        <v>2</v>
      </c>
      <c r="C308" t="str">
        <f t="shared" si="17"/>
        <v>13</v>
      </c>
      <c r="D308" t="str">
        <f>"13"</f>
        <v>13</v>
      </c>
      <c r="E308" t="str">
        <f>"2-13-13"</f>
        <v>2-13-13</v>
      </c>
      <c r="F308" t="s">
        <v>72</v>
      </c>
      <c r="G308" t="s">
        <v>73</v>
      </c>
      <c r="H308" t="s">
        <v>70</v>
      </c>
      <c r="I308">
        <v>1</v>
      </c>
      <c r="J308">
        <v>0</v>
      </c>
      <c r="K308">
        <v>1</v>
      </c>
      <c r="L308">
        <v>0</v>
      </c>
      <c r="M308">
        <v>0</v>
      </c>
      <c r="N308">
        <v>1</v>
      </c>
      <c r="O308">
        <v>0</v>
      </c>
      <c r="P308">
        <v>0</v>
      </c>
      <c r="Q308">
        <v>0</v>
      </c>
      <c r="R308">
        <v>0</v>
      </c>
    </row>
    <row r="309" spans="1:42" x14ac:dyDescent="0.25">
      <c r="A309" t="str">
        <f>"305"</f>
        <v>305</v>
      </c>
      <c r="B309" t="str">
        <f t="shared" si="15"/>
        <v>2</v>
      </c>
      <c r="C309" t="str">
        <f t="shared" si="17"/>
        <v>13</v>
      </c>
      <c r="D309" t="str">
        <f>"9"</f>
        <v>9</v>
      </c>
      <c r="E309" t="str">
        <f>"2-13-9"</f>
        <v>2-13-9</v>
      </c>
      <c r="F309" t="s">
        <v>72</v>
      </c>
      <c r="G309" t="s">
        <v>73</v>
      </c>
      <c r="H309" t="s">
        <v>71</v>
      </c>
      <c r="S309">
        <v>1</v>
      </c>
      <c r="T309">
        <v>0</v>
      </c>
      <c r="U309">
        <v>0</v>
      </c>
      <c r="V309">
        <v>0</v>
      </c>
      <c r="W309">
        <v>0</v>
      </c>
      <c r="X309">
        <v>1</v>
      </c>
      <c r="Y309">
        <v>1</v>
      </c>
      <c r="Z309">
        <v>0</v>
      </c>
      <c r="AA309">
        <v>1</v>
      </c>
      <c r="AB309">
        <v>0</v>
      </c>
      <c r="AC309">
        <v>0</v>
      </c>
      <c r="AD309">
        <v>1</v>
      </c>
      <c r="AE309">
        <v>1</v>
      </c>
      <c r="AF309">
        <v>1</v>
      </c>
      <c r="AG309">
        <v>1</v>
      </c>
      <c r="AH309">
        <v>1</v>
      </c>
      <c r="AI309">
        <v>1</v>
      </c>
      <c r="AJ309">
        <v>1</v>
      </c>
      <c r="AK309">
        <v>0</v>
      </c>
      <c r="AL309">
        <v>1</v>
      </c>
      <c r="AM309">
        <v>1</v>
      </c>
      <c r="AN309">
        <v>1</v>
      </c>
      <c r="AO309">
        <v>1</v>
      </c>
      <c r="AP309">
        <v>1</v>
      </c>
    </row>
    <row r="310" spans="1:42" x14ac:dyDescent="0.25">
      <c r="A310" t="str">
        <f>"306"</f>
        <v>306</v>
      </c>
      <c r="B310" t="str">
        <f t="shared" si="15"/>
        <v>2</v>
      </c>
      <c r="C310" t="str">
        <f t="shared" si="17"/>
        <v>13</v>
      </c>
      <c r="D310" t="str">
        <f>"5"</f>
        <v>5</v>
      </c>
      <c r="E310" t="str">
        <f>"2-13-5"</f>
        <v>2-13-5</v>
      </c>
      <c r="F310" t="s">
        <v>72</v>
      </c>
      <c r="G310" t="s">
        <v>73</v>
      </c>
      <c r="H310" t="s">
        <v>71</v>
      </c>
      <c r="S310">
        <v>1</v>
      </c>
      <c r="T310">
        <v>0</v>
      </c>
      <c r="U310">
        <v>0</v>
      </c>
      <c r="V310">
        <v>0</v>
      </c>
      <c r="W310">
        <v>1</v>
      </c>
      <c r="X310">
        <v>0</v>
      </c>
      <c r="Y310">
        <v>0</v>
      </c>
      <c r="Z310">
        <v>1</v>
      </c>
      <c r="AA310">
        <v>1</v>
      </c>
      <c r="AB310">
        <v>0</v>
      </c>
      <c r="AC310">
        <v>0</v>
      </c>
      <c r="AD310">
        <v>1</v>
      </c>
      <c r="AE310">
        <v>1</v>
      </c>
      <c r="AF310">
        <v>1</v>
      </c>
      <c r="AG310">
        <v>1</v>
      </c>
      <c r="AH310">
        <v>1</v>
      </c>
      <c r="AI310">
        <v>1</v>
      </c>
      <c r="AJ310">
        <v>1</v>
      </c>
      <c r="AK310">
        <v>0</v>
      </c>
      <c r="AL310">
        <v>1</v>
      </c>
      <c r="AM310">
        <v>1</v>
      </c>
      <c r="AN310">
        <v>1</v>
      </c>
      <c r="AO310">
        <v>1</v>
      </c>
      <c r="AP310">
        <v>1</v>
      </c>
    </row>
    <row r="311" spans="1:42" x14ac:dyDescent="0.25">
      <c r="A311" t="str">
        <f>"307"</f>
        <v>307</v>
      </c>
      <c r="B311" t="str">
        <f t="shared" si="15"/>
        <v>2</v>
      </c>
      <c r="C311" t="str">
        <f t="shared" si="17"/>
        <v>13</v>
      </c>
      <c r="D311" t="str">
        <f>"2"</f>
        <v>2</v>
      </c>
      <c r="E311" t="str">
        <f>"2-13-2"</f>
        <v>2-13-2</v>
      </c>
      <c r="F311" t="s">
        <v>72</v>
      </c>
      <c r="G311" t="s">
        <v>73</v>
      </c>
      <c r="H311" t="s">
        <v>71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</v>
      </c>
      <c r="Y311">
        <v>0</v>
      </c>
      <c r="Z311">
        <v>1</v>
      </c>
      <c r="AA311">
        <v>0</v>
      </c>
      <c r="AB311">
        <v>0</v>
      </c>
      <c r="AC311">
        <v>1</v>
      </c>
      <c r="AD311">
        <v>0</v>
      </c>
      <c r="AE311">
        <v>0</v>
      </c>
      <c r="AF311">
        <v>0</v>
      </c>
      <c r="AG311">
        <v>0</v>
      </c>
      <c r="AH311">
        <v>1</v>
      </c>
      <c r="AI311">
        <v>0</v>
      </c>
      <c r="AJ311">
        <v>1</v>
      </c>
      <c r="AK311">
        <v>0</v>
      </c>
      <c r="AL311">
        <v>1</v>
      </c>
      <c r="AM311">
        <v>1</v>
      </c>
      <c r="AN311">
        <v>1</v>
      </c>
      <c r="AO311">
        <v>1</v>
      </c>
      <c r="AP311">
        <v>1</v>
      </c>
    </row>
    <row r="312" spans="1:42" x14ac:dyDescent="0.25">
      <c r="A312" t="str">
        <f>"308"</f>
        <v>308</v>
      </c>
      <c r="B312" t="str">
        <f t="shared" si="15"/>
        <v>2</v>
      </c>
      <c r="C312" t="str">
        <f t="shared" si="17"/>
        <v>13</v>
      </c>
      <c r="D312" t="str">
        <f>"24"</f>
        <v>24</v>
      </c>
      <c r="E312" t="str">
        <f>"2-13-24"</f>
        <v>2-13-24</v>
      </c>
      <c r="F312" t="s">
        <v>72</v>
      </c>
      <c r="G312" t="s">
        <v>73</v>
      </c>
      <c r="H312" t="s">
        <v>71</v>
      </c>
      <c r="S312">
        <v>1</v>
      </c>
      <c r="T312">
        <v>0</v>
      </c>
      <c r="U312">
        <v>0</v>
      </c>
      <c r="V312">
        <v>0</v>
      </c>
      <c r="W312">
        <v>0</v>
      </c>
      <c r="X312">
        <v>1</v>
      </c>
      <c r="Y312">
        <v>0</v>
      </c>
      <c r="Z312">
        <v>1</v>
      </c>
      <c r="AA312">
        <v>0</v>
      </c>
      <c r="AB312">
        <v>0</v>
      </c>
      <c r="AC312">
        <v>1</v>
      </c>
      <c r="AD312">
        <v>1</v>
      </c>
      <c r="AE312">
        <v>1</v>
      </c>
      <c r="AF312">
        <v>1</v>
      </c>
      <c r="AG312">
        <v>1</v>
      </c>
      <c r="AH312">
        <v>1</v>
      </c>
      <c r="AI312">
        <v>1</v>
      </c>
      <c r="AJ312">
        <v>1</v>
      </c>
      <c r="AK312">
        <v>0</v>
      </c>
      <c r="AL312">
        <v>1</v>
      </c>
      <c r="AM312">
        <v>1</v>
      </c>
      <c r="AN312">
        <v>1</v>
      </c>
      <c r="AO312">
        <v>1</v>
      </c>
      <c r="AP312">
        <v>1</v>
      </c>
    </row>
    <row r="313" spans="1:42" x14ac:dyDescent="0.25">
      <c r="A313" t="str">
        <f>"309"</f>
        <v>309</v>
      </c>
      <c r="B313" t="str">
        <f t="shared" si="15"/>
        <v>2</v>
      </c>
      <c r="C313" t="str">
        <f t="shared" si="17"/>
        <v>13</v>
      </c>
      <c r="D313" t="str">
        <f>"23"</f>
        <v>23</v>
      </c>
      <c r="E313" t="str">
        <f>"2-13-23"</f>
        <v>2-13-23</v>
      </c>
      <c r="F313" t="s">
        <v>72</v>
      </c>
      <c r="G313" t="s">
        <v>73</v>
      </c>
      <c r="H313" t="s">
        <v>71</v>
      </c>
      <c r="S313">
        <v>0</v>
      </c>
      <c r="T313">
        <v>1</v>
      </c>
      <c r="U313">
        <v>0</v>
      </c>
      <c r="V313">
        <v>0</v>
      </c>
      <c r="W313">
        <v>0</v>
      </c>
      <c r="X313">
        <v>1</v>
      </c>
      <c r="Y313">
        <v>1</v>
      </c>
      <c r="Z313">
        <v>0</v>
      </c>
      <c r="AA313">
        <v>0</v>
      </c>
      <c r="AB313">
        <v>0</v>
      </c>
      <c r="AC313">
        <v>1</v>
      </c>
      <c r="AD313">
        <v>1</v>
      </c>
      <c r="AE313">
        <v>1</v>
      </c>
      <c r="AF313">
        <v>1</v>
      </c>
      <c r="AG313">
        <v>1</v>
      </c>
      <c r="AH313">
        <v>1</v>
      </c>
      <c r="AI313">
        <v>1</v>
      </c>
      <c r="AJ313">
        <v>1</v>
      </c>
      <c r="AK313">
        <v>0</v>
      </c>
      <c r="AL313">
        <v>1</v>
      </c>
      <c r="AM313">
        <v>1</v>
      </c>
      <c r="AN313">
        <v>1</v>
      </c>
      <c r="AO313">
        <v>1</v>
      </c>
      <c r="AP313">
        <v>1</v>
      </c>
    </row>
    <row r="314" spans="1:42" x14ac:dyDescent="0.25">
      <c r="A314" t="str">
        <f>"310"</f>
        <v>310</v>
      </c>
      <c r="B314" t="str">
        <f t="shared" si="15"/>
        <v>2</v>
      </c>
      <c r="C314" t="str">
        <f t="shared" si="17"/>
        <v>13</v>
      </c>
      <c r="D314" t="str">
        <f>"16"</f>
        <v>16</v>
      </c>
      <c r="E314" t="str">
        <f>"2-13-16"</f>
        <v>2-13-16</v>
      </c>
      <c r="F314" t="s">
        <v>72</v>
      </c>
      <c r="G314" t="s">
        <v>73</v>
      </c>
      <c r="H314" t="s">
        <v>71</v>
      </c>
      <c r="S314">
        <v>0</v>
      </c>
      <c r="T314">
        <v>1</v>
      </c>
      <c r="U314">
        <v>0</v>
      </c>
      <c r="V314">
        <v>0</v>
      </c>
      <c r="W314">
        <v>1</v>
      </c>
      <c r="X314">
        <v>0</v>
      </c>
      <c r="Y314">
        <v>1</v>
      </c>
      <c r="Z314">
        <v>0</v>
      </c>
      <c r="AA314">
        <v>0</v>
      </c>
      <c r="AB314">
        <v>1</v>
      </c>
      <c r="AC314">
        <v>0</v>
      </c>
      <c r="AD314">
        <v>1</v>
      </c>
      <c r="AE314">
        <v>1</v>
      </c>
      <c r="AF314">
        <v>1</v>
      </c>
      <c r="AG314">
        <v>1</v>
      </c>
      <c r="AH314">
        <v>1</v>
      </c>
      <c r="AI314">
        <v>1</v>
      </c>
      <c r="AJ314">
        <v>1</v>
      </c>
      <c r="AK314">
        <v>0</v>
      </c>
      <c r="AL314">
        <v>1</v>
      </c>
      <c r="AM314">
        <v>1</v>
      </c>
      <c r="AN314">
        <v>1</v>
      </c>
      <c r="AO314">
        <v>1</v>
      </c>
      <c r="AP314">
        <v>1</v>
      </c>
    </row>
    <row r="315" spans="1:42" x14ac:dyDescent="0.25">
      <c r="A315" t="str">
        <f>"311"</f>
        <v>311</v>
      </c>
      <c r="B315" t="str">
        <f t="shared" si="15"/>
        <v>2</v>
      </c>
      <c r="C315" t="str">
        <f t="shared" si="17"/>
        <v>13</v>
      </c>
      <c r="D315" t="str">
        <f>"15"</f>
        <v>15</v>
      </c>
      <c r="E315" t="str">
        <f>"2-13-15"</f>
        <v>2-13-15</v>
      </c>
      <c r="F315" t="s">
        <v>72</v>
      </c>
      <c r="G315" t="s">
        <v>73</v>
      </c>
      <c r="H315" t="s">
        <v>71</v>
      </c>
      <c r="S315">
        <v>1</v>
      </c>
      <c r="T315">
        <v>0</v>
      </c>
      <c r="U315">
        <v>0</v>
      </c>
      <c r="V315">
        <v>0</v>
      </c>
      <c r="W315">
        <v>1</v>
      </c>
      <c r="X315">
        <v>0</v>
      </c>
      <c r="Y315">
        <v>0</v>
      </c>
      <c r="Z315">
        <v>1</v>
      </c>
      <c r="AA315">
        <v>1</v>
      </c>
      <c r="AB315">
        <v>0</v>
      </c>
      <c r="AC315">
        <v>0</v>
      </c>
      <c r="AD315">
        <v>1</v>
      </c>
      <c r="AE315">
        <v>1</v>
      </c>
      <c r="AF315">
        <v>1</v>
      </c>
      <c r="AG315">
        <v>1</v>
      </c>
      <c r="AH315">
        <v>1</v>
      </c>
      <c r="AI315">
        <v>1</v>
      </c>
      <c r="AJ315">
        <v>1</v>
      </c>
      <c r="AK315">
        <v>0</v>
      </c>
      <c r="AL315">
        <v>1</v>
      </c>
      <c r="AM315">
        <v>1</v>
      </c>
      <c r="AN315">
        <v>1</v>
      </c>
      <c r="AO315">
        <v>1</v>
      </c>
      <c r="AP315">
        <v>1</v>
      </c>
    </row>
    <row r="316" spans="1:42" x14ac:dyDescent="0.25">
      <c r="A316" t="str">
        <f>"312"</f>
        <v>312</v>
      </c>
      <c r="B316" t="str">
        <f t="shared" si="15"/>
        <v>2</v>
      </c>
      <c r="C316" t="str">
        <f t="shared" si="17"/>
        <v>13</v>
      </c>
      <c r="D316" t="str">
        <f>"10"</f>
        <v>10</v>
      </c>
      <c r="E316" t="str">
        <f>"2-13-10"</f>
        <v>2-13-10</v>
      </c>
      <c r="F316" t="s">
        <v>72</v>
      </c>
      <c r="G316" t="s">
        <v>73</v>
      </c>
      <c r="H316" t="s">
        <v>71</v>
      </c>
      <c r="S316">
        <v>0</v>
      </c>
      <c r="T316">
        <v>1</v>
      </c>
      <c r="U316">
        <v>0</v>
      </c>
      <c r="V316">
        <v>0</v>
      </c>
      <c r="W316">
        <v>0</v>
      </c>
      <c r="X316">
        <v>1</v>
      </c>
      <c r="Y316">
        <v>1</v>
      </c>
      <c r="Z316">
        <v>0</v>
      </c>
      <c r="AA316">
        <v>0</v>
      </c>
      <c r="AB316">
        <v>1</v>
      </c>
      <c r="AC316">
        <v>0</v>
      </c>
      <c r="AD316">
        <v>1</v>
      </c>
      <c r="AE316">
        <v>1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1</v>
      </c>
      <c r="AL316">
        <v>1</v>
      </c>
      <c r="AM316">
        <v>1</v>
      </c>
      <c r="AN316">
        <v>1</v>
      </c>
      <c r="AO316">
        <v>1</v>
      </c>
      <c r="AP316">
        <v>1</v>
      </c>
    </row>
    <row r="317" spans="1:42" x14ac:dyDescent="0.25">
      <c r="A317" t="str">
        <f>"313"</f>
        <v>313</v>
      </c>
      <c r="B317" t="str">
        <f t="shared" si="15"/>
        <v>2</v>
      </c>
      <c r="C317" t="str">
        <f t="shared" si="17"/>
        <v>13</v>
      </c>
      <c r="D317" t="str">
        <f>"6"</f>
        <v>6</v>
      </c>
      <c r="E317" t="str">
        <f>"2-13-6"</f>
        <v>2-13-6</v>
      </c>
      <c r="F317" t="s">
        <v>72</v>
      </c>
      <c r="G317" t="s">
        <v>73</v>
      </c>
      <c r="H317" t="s">
        <v>71</v>
      </c>
      <c r="S317">
        <v>1</v>
      </c>
      <c r="T317">
        <v>0</v>
      </c>
      <c r="U317">
        <v>0</v>
      </c>
      <c r="V317">
        <v>0</v>
      </c>
      <c r="W317">
        <v>0</v>
      </c>
      <c r="X317">
        <v>1</v>
      </c>
      <c r="Y317">
        <v>1</v>
      </c>
      <c r="Z317">
        <v>0</v>
      </c>
      <c r="AA317">
        <v>0</v>
      </c>
      <c r="AB317">
        <v>0</v>
      </c>
      <c r="AC317">
        <v>1</v>
      </c>
      <c r="AD317">
        <v>1</v>
      </c>
      <c r="AE317">
        <v>1</v>
      </c>
      <c r="AF317">
        <v>1</v>
      </c>
      <c r="AG317">
        <v>1</v>
      </c>
      <c r="AH317">
        <v>1</v>
      </c>
      <c r="AI317">
        <v>1</v>
      </c>
      <c r="AJ317">
        <v>1</v>
      </c>
      <c r="AK317">
        <v>0</v>
      </c>
      <c r="AL317">
        <v>1</v>
      </c>
      <c r="AM317">
        <v>1</v>
      </c>
      <c r="AN317">
        <v>1</v>
      </c>
      <c r="AO317">
        <v>1</v>
      </c>
      <c r="AP317">
        <v>1</v>
      </c>
    </row>
    <row r="318" spans="1:42" x14ac:dyDescent="0.25">
      <c r="A318" t="str">
        <f>"314"</f>
        <v>314</v>
      </c>
      <c r="B318" t="str">
        <f t="shared" si="15"/>
        <v>2</v>
      </c>
      <c r="C318" t="str">
        <f t="shared" si="17"/>
        <v>13</v>
      </c>
      <c r="D318" t="str">
        <f>"1"</f>
        <v>1</v>
      </c>
      <c r="E318" t="str">
        <f>"2-13-1"</f>
        <v>2-13-1</v>
      </c>
      <c r="F318" t="s">
        <v>72</v>
      </c>
      <c r="G318" t="s">
        <v>73</v>
      </c>
      <c r="H318" t="s">
        <v>71</v>
      </c>
      <c r="S318">
        <v>0</v>
      </c>
      <c r="T318">
        <v>1</v>
      </c>
      <c r="U318">
        <v>0</v>
      </c>
      <c r="V318">
        <v>0</v>
      </c>
      <c r="W318">
        <v>0</v>
      </c>
      <c r="X318">
        <v>1</v>
      </c>
      <c r="Y318">
        <v>0</v>
      </c>
      <c r="Z318">
        <v>1</v>
      </c>
      <c r="AA318">
        <v>1</v>
      </c>
      <c r="AB318">
        <v>0</v>
      </c>
      <c r="AC318">
        <v>0</v>
      </c>
      <c r="AD318">
        <v>1</v>
      </c>
      <c r="AE318">
        <v>1</v>
      </c>
      <c r="AF318">
        <v>1</v>
      </c>
      <c r="AG318">
        <v>1</v>
      </c>
      <c r="AH318">
        <v>1</v>
      </c>
      <c r="AI318">
        <v>1</v>
      </c>
      <c r="AJ318">
        <v>0</v>
      </c>
      <c r="AK318">
        <v>1</v>
      </c>
      <c r="AL318">
        <v>1</v>
      </c>
      <c r="AM318">
        <v>1</v>
      </c>
      <c r="AN318">
        <v>1</v>
      </c>
      <c r="AO318">
        <v>1</v>
      </c>
      <c r="AP318">
        <v>1</v>
      </c>
    </row>
    <row r="319" spans="1:42" x14ac:dyDescent="0.25">
      <c r="A319" t="str">
        <f>"315"</f>
        <v>315</v>
      </c>
      <c r="B319" t="str">
        <f t="shared" si="15"/>
        <v>2</v>
      </c>
      <c r="C319" t="str">
        <f t="shared" si="17"/>
        <v>13</v>
      </c>
      <c r="D319" t="str">
        <f>"25"</f>
        <v>25</v>
      </c>
      <c r="E319" t="str">
        <f>"2-13-25"</f>
        <v>2-13-25</v>
      </c>
      <c r="F319" t="s">
        <v>72</v>
      </c>
      <c r="G319" t="s">
        <v>73</v>
      </c>
      <c r="H319" t="s">
        <v>71</v>
      </c>
      <c r="S319">
        <v>1</v>
      </c>
      <c r="T319">
        <v>0</v>
      </c>
      <c r="U319">
        <v>0</v>
      </c>
      <c r="V319">
        <v>0</v>
      </c>
      <c r="W319">
        <v>0</v>
      </c>
      <c r="X319">
        <v>1</v>
      </c>
      <c r="Y319">
        <v>1</v>
      </c>
      <c r="Z319">
        <v>0</v>
      </c>
      <c r="AA319">
        <v>1</v>
      </c>
      <c r="AB319">
        <v>0</v>
      </c>
      <c r="AC319">
        <v>0</v>
      </c>
      <c r="AD319">
        <v>1</v>
      </c>
      <c r="AE319">
        <v>1</v>
      </c>
      <c r="AF319">
        <v>1</v>
      </c>
      <c r="AG319">
        <v>1</v>
      </c>
      <c r="AH319">
        <v>1</v>
      </c>
      <c r="AI319">
        <v>1</v>
      </c>
      <c r="AJ319">
        <v>1</v>
      </c>
      <c r="AK319">
        <v>0</v>
      </c>
      <c r="AL319">
        <v>1</v>
      </c>
      <c r="AM319">
        <v>1</v>
      </c>
      <c r="AN319">
        <v>1</v>
      </c>
      <c r="AO319">
        <v>1</v>
      </c>
      <c r="AP319">
        <v>1</v>
      </c>
    </row>
    <row r="320" spans="1:42" x14ac:dyDescent="0.25">
      <c r="A320" t="str">
        <f>"316"</f>
        <v>316</v>
      </c>
      <c r="B320" t="str">
        <f t="shared" si="15"/>
        <v>2</v>
      </c>
      <c r="C320" t="str">
        <f t="shared" si="17"/>
        <v>13</v>
      </c>
      <c r="D320" t="str">
        <f>"18"</f>
        <v>18</v>
      </c>
      <c r="E320" t="str">
        <f>"2-13-18"</f>
        <v>2-13-18</v>
      </c>
      <c r="F320" t="s">
        <v>72</v>
      </c>
      <c r="G320" t="s">
        <v>73</v>
      </c>
      <c r="H320" t="s">
        <v>71</v>
      </c>
      <c r="S320">
        <v>0</v>
      </c>
      <c r="T320">
        <v>1</v>
      </c>
      <c r="U320">
        <v>0</v>
      </c>
      <c r="V320">
        <v>0</v>
      </c>
      <c r="W320">
        <v>1</v>
      </c>
      <c r="X320">
        <v>0</v>
      </c>
      <c r="Y320">
        <v>0</v>
      </c>
      <c r="Z320">
        <v>1</v>
      </c>
      <c r="AA320">
        <v>0</v>
      </c>
      <c r="AB320">
        <v>0</v>
      </c>
      <c r="AC320">
        <v>1</v>
      </c>
      <c r="AD320">
        <v>1</v>
      </c>
      <c r="AE320">
        <v>1</v>
      </c>
      <c r="AF320">
        <v>1</v>
      </c>
      <c r="AG320">
        <v>1</v>
      </c>
      <c r="AH320">
        <v>1</v>
      </c>
      <c r="AI320">
        <v>1</v>
      </c>
      <c r="AJ320">
        <v>1</v>
      </c>
      <c r="AK320">
        <v>0</v>
      </c>
      <c r="AL320">
        <v>1</v>
      </c>
      <c r="AM320">
        <v>1</v>
      </c>
      <c r="AN320">
        <v>1</v>
      </c>
      <c r="AO320">
        <v>1</v>
      </c>
      <c r="AP320">
        <v>1</v>
      </c>
    </row>
    <row r="321" spans="1:42" x14ac:dyDescent="0.25">
      <c r="A321" t="str">
        <f>"317"</f>
        <v>317</v>
      </c>
      <c r="B321" t="str">
        <f t="shared" si="15"/>
        <v>2</v>
      </c>
      <c r="C321" t="str">
        <f t="shared" si="17"/>
        <v>13</v>
      </c>
      <c r="D321" t="str">
        <f>"17"</f>
        <v>17</v>
      </c>
      <c r="E321" t="str">
        <f>"2-13-17"</f>
        <v>2-13-17</v>
      </c>
      <c r="F321" t="s">
        <v>72</v>
      </c>
      <c r="G321" t="s">
        <v>73</v>
      </c>
      <c r="H321" t="s">
        <v>71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</v>
      </c>
      <c r="Y321">
        <v>0</v>
      </c>
      <c r="Z321">
        <v>1</v>
      </c>
      <c r="AA321">
        <v>0</v>
      </c>
      <c r="AB321">
        <v>0</v>
      </c>
      <c r="AC321">
        <v>1</v>
      </c>
      <c r="AD321">
        <v>1</v>
      </c>
      <c r="AE321">
        <v>1</v>
      </c>
      <c r="AF321">
        <v>1</v>
      </c>
      <c r="AG321">
        <v>1</v>
      </c>
      <c r="AH321">
        <v>1</v>
      </c>
      <c r="AI321">
        <v>1</v>
      </c>
      <c r="AJ321">
        <v>1</v>
      </c>
      <c r="AK321">
        <v>0</v>
      </c>
      <c r="AL321">
        <v>1</v>
      </c>
      <c r="AM321">
        <v>1</v>
      </c>
      <c r="AN321">
        <v>1</v>
      </c>
      <c r="AO321">
        <v>1</v>
      </c>
      <c r="AP321">
        <v>1</v>
      </c>
    </row>
    <row r="322" spans="1:42" x14ac:dyDescent="0.25">
      <c r="A322" t="str">
        <f>"318"</f>
        <v>318</v>
      </c>
      <c r="B322" t="str">
        <f t="shared" si="15"/>
        <v>2</v>
      </c>
      <c r="C322" t="str">
        <f t="shared" si="17"/>
        <v>13</v>
      </c>
      <c r="D322" t="str">
        <f>"7"</f>
        <v>7</v>
      </c>
      <c r="E322" t="str">
        <f>"2-13-7"</f>
        <v>2-13-7</v>
      </c>
      <c r="F322" t="s">
        <v>72</v>
      </c>
      <c r="G322" t="s">
        <v>73</v>
      </c>
      <c r="H322" t="s">
        <v>71</v>
      </c>
      <c r="S322">
        <v>1</v>
      </c>
      <c r="T322">
        <v>0</v>
      </c>
      <c r="U322">
        <v>0</v>
      </c>
      <c r="V322">
        <v>0</v>
      </c>
      <c r="W322">
        <v>0</v>
      </c>
      <c r="X322">
        <v>1</v>
      </c>
      <c r="Y322">
        <v>1</v>
      </c>
      <c r="Z322">
        <v>0</v>
      </c>
      <c r="AA322">
        <v>0</v>
      </c>
      <c r="AB322">
        <v>0</v>
      </c>
      <c r="AC322">
        <v>1</v>
      </c>
      <c r="AD322">
        <v>1</v>
      </c>
      <c r="AE322">
        <v>1</v>
      </c>
      <c r="AF322">
        <v>1</v>
      </c>
      <c r="AG322">
        <v>1</v>
      </c>
      <c r="AH322">
        <v>1</v>
      </c>
      <c r="AI322">
        <v>1</v>
      </c>
      <c r="AJ322">
        <v>0</v>
      </c>
      <c r="AK322">
        <v>1</v>
      </c>
      <c r="AL322">
        <v>1</v>
      </c>
      <c r="AM322">
        <v>1</v>
      </c>
      <c r="AN322">
        <v>1</v>
      </c>
      <c r="AO322">
        <v>1</v>
      </c>
      <c r="AP322">
        <v>1</v>
      </c>
    </row>
    <row r="323" spans="1:42" x14ac:dyDescent="0.25">
      <c r="A323" t="str">
        <f>"319"</f>
        <v>319</v>
      </c>
      <c r="B323" t="str">
        <f t="shared" si="15"/>
        <v>2</v>
      </c>
      <c r="C323" t="str">
        <f t="shared" si="17"/>
        <v>13</v>
      </c>
      <c r="D323" t="str">
        <f>"3"</f>
        <v>3</v>
      </c>
      <c r="E323" t="str">
        <f>"2-13-3"</f>
        <v>2-13-3</v>
      </c>
      <c r="F323" t="s">
        <v>72</v>
      </c>
      <c r="G323" t="s">
        <v>73</v>
      </c>
      <c r="H323" t="s">
        <v>71</v>
      </c>
      <c r="S323">
        <v>0</v>
      </c>
      <c r="T323">
        <v>1</v>
      </c>
      <c r="U323">
        <v>0</v>
      </c>
      <c r="V323">
        <v>0</v>
      </c>
      <c r="W323">
        <v>1</v>
      </c>
      <c r="X323">
        <v>0</v>
      </c>
      <c r="Y323">
        <v>1</v>
      </c>
      <c r="Z323">
        <v>0</v>
      </c>
      <c r="AA323">
        <v>1</v>
      </c>
      <c r="AB323">
        <v>0</v>
      </c>
      <c r="AC323">
        <v>0</v>
      </c>
      <c r="AD323">
        <v>1</v>
      </c>
      <c r="AE323">
        <v>1</v>
      </c>
      <c r="AF323">
        <v>0</v>
      </c>
      <c r="AG323">
        <v>1</v>
      </c>
      <c r="AH323">
        <v>1</v>
      </c>
      <c r="AI323">
        <v>1</v>
      </c>
      <c r="AJ323">
        <v>1</v>
      </c>
      <c r="AK323">
        <v>0</v>
      </c>
      <c r="AL323">
        <v>1</v>
      </c>
      <c r="AM323">
        <v>1</v>
      </c>
      <c r="AN323">
        <v>1</v>
      </c>
      <c r="AO323">
        <v>1</v>
      </c>
      <c r="AP323">
        <v>1</v>
      </c>
    </row>
    <row r="324" spans="1:42" x14ac:dyDescent="0.25">
      <c r="A324" t="str">
        <f>"320"</f>
        <v>320</v>
      </c>
      <c r="B324" t="str">
        <f t="shared" si="15"/>
        <v>2</v>
      </c>
      <c r="C324" t="str">
        <f t="shared" si="17"/>
        <v>13</v>
      </c>
      <c r="D324" t="str">
        <f>"20"</f>
        <v>20</v>
      </c>
      <c r="E324" t="str">
        <f>"2-13-20"</f>
        <v>2-13-20</v>
      </c>
      <c r="F324" t="s">
        <v>72</v>
      </c>
      <c r="G324" t="s">
        <v>73</v>
      </c>
      <c r="H324" t="s">
        <v>71</v>
      </c>
      <c r="S324">
        <v>1</v>
      </c>
      <c r="T324">
        <v>0</v>
      </c>
      <c r="U324">
        <v>0</v>
      </c>
      <c r="V324">
        <v>0</v>
      </c>
      <c r="W324">
        <v>0</v>
      </c>
      <c r="X324">
        <v>1</v>
      </c>
      <c r="Y324">
        <v>0</v>
      </c>
      <c r="Z324">
        <v>1</v>
      </c>
      <c r="AA324">
        <v>0</v>
      </c>
      <c r="AB324">
        <v>0</v>
      </c>
      <c r="AC324">
        <v>1</v>
      </c>
      <c r="AD324">
        <v>1</v>
      </c>
      <c r="AE324">
        <v>1</v>
      </c>
      <c r="AF324">
        <v>1</v>
      </c>
      <c r="AG324">
        <v>1</v>
      </c>
      <c r="AH324">
        <v>1</v>
      </c>
      <c r="AI324">
        <v>1</v>
      </c>
      <c r="AJ324">
        <v>1</v>
      </c>
      <c r="AK324">
        <v>0</v>
      </c>
      <c r="AL324">
        <v>1</v>
      </c>
      <c r="AM324">
        <v>1</v>
      </c>
      <c r="AN324">
        <v>1</v>
      </c>
      <c r="AO324">
        <v>1</v>
      </c>
      <c r="AP324">
        <v>1</v>
      </c>
    </row>
    <row r="325" spans="1:42" x14ac:dyDescent="0.25">
      <c r="A325" t="str">
        <f>"321"</f>
        <v>321</v>
      </c>
      <c r="B325" t="str">
        <f t="shared" ref="B325:B388" si="18">"2"</f>
        <v>2</v>
      </c>
      <c r="C325" t="str">
        <f t="shared" si="17"/>
        <v>13</v>
      </c>
      <c r="D325" t="str">
        <f>"19"</f>
        <v>19</v>
      </c>
      <c r="E325" t="str">
        <f>"2-13-19"</f>
        <v>2-13-19</v>
      </c>
      <c r="F325" t="s">
        <v>72</v>
      </c>
      <c r="G325" t="s">
        <v>73</v>
      </c>
      <c r="H325" t="s">
        <v>71</v>
      </c>
      <c r="S325">
        <v>1</v>
      </c>
      <c r="T325">
        <v>0</v>
      </c>
      <c r="U325">
        <v>0</v>
      </c>
      <c r="V325">
        <v>0</v>
      </c>
      <c r="W325">
        <v>0</v>
      </c>
      <c r="X325">
        <v>1</v>
      </c>
      <c r="Y325">
        <v>0</v>
      </c>
      <c r="Z325">
        <v>1</v>
      </c>
      <c r="AA325">
        <v>0</v>
      </c>
      <c r="AB325">
        <v>0</v>
      </c>
      <c r="AC325">
        <v>1</v>
      </c>
      <c r="AD325">
        <v>1</v>
      </c>
      <c r="AE325">
        <v>1</v>
      </c>
      <c r="AF325">
        <v>1</v>
      </c>
      <c r="AG325">
        <v>1</v>
      </c>
      <c r="AH325">
        <v>1</v>
      </c>
      <c r="AI325">
        <v>1</v>
      </c>
      <c r="AJ325">
        <v>1</v>
      </c>
      <c r="AK325">
        <v>0</v>
      </c>
      <c r="AL325">
        <v>1</v>
      </c>
      <c r="AM325">
        <v>1</v>
      </c>
      <c r="AN325">
        <v>1</v>
      </c>
      <c r="AO325">
        <v>1</v>
      </c>
      <c r="AP325">
        <v>1</v>
      </c>
    </row>
    <row r="326" spans="1:42" x14ac:dyDescent="0.25">
      <c r="A326" t="str">
        <f>"322"</f>
        <v>322</v>
      </c>
      <c r="B326" t="str">
        <f t="shared" si="18"/>
        <v>2</v>
      </c>
      <c r="C326" t="str">
        <f t="shared" si="17"/>
        <v>13</v>
      </c>
      <c r="D326" t="str">
        <f>"12"</f>
        <v>12</v>
      </c>
      <c r="E326" t="str">
        <f>"2-13-12"</f>
        <v>2-13-12</v>
      </c>
      <c r="F326" t="s">
        <v>72</v>
      </c>
      <c r="G326" t="s">
        <v>73</v>
      </c>
      <c r="H326" t="s">
        <v>71</v>
      </c>
      <c r="S326">
        <v>0</v>
      </c>
      <c r="T326">
        <v>1</v>
      </c>
      <c r="U326">
        <v>0</v>
      </c>
      <c r="V326">
        <v>0</v>
      </c>
      <c r="W326">
        <v>0</v>
      </c>
      <c r="X326">
        <v>1</v>
      </c>
      <c r="Y326">
        <v>1</v>
      </c>
      <c r="Z326">
        <v>0</v>
      </c>
      <c r="AA326">
        <v>0</v>
      </c>
      <c r="AB326">
        <v>1</v>
      </c>
      <c r="AC326">
        <v>0</v>
      </c>
      <c r="AD326">
        <v>1</v>
      </c>
      <c r="AE326">
        <v>1</v>
      </c>
      <c r="AF326">
        <v>1</v>
      </c>
      <c r="AG326">
        <v>1</v>
      </c>
      <c r="AH326">
        <v>1</v>
      </c>
      <c r="AI326">
        <v>1</v>
      </c>
      <c r="AJ326">
        <v>1</v>
      </c>
      <c r="AK326">
        <v>0</v>
      </c>
      <c r="AL326">
        <v>1</v>
      </c>
      <c r="AM326">
        <v>1</v>
      </c>
      <c r="AN326">
        <v>1</v>
      </c>
      <c r="AO326">
        <v>1</v>
      </c>
      <c r="AP326">
        <v>1</v>
      </c>
    </row>
    <row r="327" spans="1:42" x14ac:dyDescent="0.25">
      <c r="A327" t="str">
        <f>"323"</f>
        <v>323</v>
      </c>
      <c r="B327" t="str">
        <f t="shared" si="18"/>
        <v>2</v>
      </c>
      <c r="C327" t="str">
        <f t="shared" si="17"/>
        <v>13</v>
      </c>
      <c r="D327" t="str">
        <f>"8"</f>
        <v>8</v>
      </c>
      <c r="E327" t="str">
        <f>"2-13-8"</f>
        <v>2-13-8</v>
      </c>
      <c r="F327" t="s">
        <v>72</v>
      </c>
      <c r="G327" t="s">
        <v>73</v>
      </c>
      <c r="H327" t="s">
        <v>71</v>
      </c>
      <c r="S327">
        <v>0</v>
      </c>
      <c r="T327">
        <v>1</v>
      </c>
      <c r="U327">
        <v>0</v>
      </c>
      <c r="V327">
        <v>0</v>
      </c>
      <c r="W327">
        <v>1</v>
      </c>
      <c r="X327">
        <v>0</v>
      </c>
      <c r="Y327">
        <v>0</v>
      </c>
      <c r="Z327">
        <v>1</v>
      </c>
      <c r="AA327">
        <v>0</v>
      </c>
      <c r="AB327">
        <v>0</v>
      </c>
      <c r="AC327">
        <v>1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1</v>
      </c>
      <c r="AL327">
        <v>0</v>
      </c>
      <c r="AM327">
        <v>0</v>
      </c>
      <c r="AN327">
        <v>0</v>
      </c>
      <c r="AO327">
        <v>0</v>
      </c>
      <c r="AP327">
        <v>0</v>
      </c>
    </row>
    <row r="328" spans="1:42" x14ac:dyDescent="0.25">
      <c r="A328" t="str">
        <f>"324"</f>
        <v>324</v>
      </c>
      <c r="B328" t="str">
        <f t="shared" si="18"/>
        <v>2</v>
      </c>
      <c r="C328" t="str">
        <f t="shared" si="17"/>
        <v>13</v>
      </c>
      <c r="D328" t="str">
        <f>"4"</f>
        <v>4</v>
      </c>
      <c r="E328" t="str">
        <f>"2-13-4"</f>
        <v>2-13-4</v>
      </c>
      <c r="F328" t="s">
        <v>72</v>
      </c>
      <c r="G328" t="s">
        <v>73</v>
      </c>
      <c r="H328" t="s">
        <v>71</v>
      </c>
      <c r="S328">
        <v>1</v>
      </c>
      <c r="T328">
        <v>0</v>
      </c>
      <c r="U328">
        <v>0</v>
      </c>
      <c r="V328">
        <v>0</v>
      </c>
      <c r="W328">
        <v>0</v>
      </c>
      <c r="X328">
        <v>1</v>
      </c>
      <c r="Y328">
        <v>1</v>
      </c>
      <c r="Z328">
        <v>0</v>
      </c>
      <c r="AA328">
        <v>0</v>
      </c>
      <c r="AB328">
        <v>1</v>
      </c>
      <c r="AC328">
        <v>0</v>
      </c>
      <c r="AD328">
        <v>1</v>
      </c>
      <c r="AE328">
        <v>1</v>
      </c>
      <c r="AF328">
        <v>1</v>
      </c>
      <c r="AG328">
        <v>1</v>
      </c>
      <c r="AH328">
        <v>1</v>
      </c>
      <c r="AI328">
        <v>1</v>
      </c>
      <c r="AJ328">
        <v>1</v>
      </c>
      <c r="AK328">
        <v>0</v>
      </c>
      <c r="AL328">
        <v>1</v>
      </c>
      <c r="AM328">
        <v>1</v>
      </c>
      <c r="AN328">
        <v>1</v>
      </c>
      <c r="AO328">
        <v>1</v>
      </c>
      <c r="AP328">
        <v>1</v>
      </c>
    </row>
    <row r="329" spans="1:42" x14ac:dyDescent="0.25">
      <c r="A329" t="str">
        <f>"325"</f>
        <v>325</v>
      </c>
      <c r="B329" t="str">
        <f t="shared" si="18"/>
        <v>2</v>
      </c>
      <c r="C329" t="str">
        <f t="shared" si="17"/>
        <v>13</v>
      </c>
      <c r="D329" t="str">
        <f>"11"</f>
        <v>11</v>
      </c>
      <c r="E329" t="str">
        <f>"2-13-11"</f>
        <v>2-13-11</v>
      </c>
      <c r="F329" t="s">
        <v>72</v>
      </c>
      <c r="G329" t="s">
        <v>73</v>
      </c>
      <c r="H329" t="s">
        <v>71</v>
      </c>
      <c r="S329">
        <v>0</v>
      </c>
      <c r="T329">
        <v>1</v>
      </c>
      <c r="U329">
        <v>0</v>
      </c>
      <c r="V329">
        <v>0</v>
      </c>
      <c r="W329">
        <v>1</v>
      </c>
      <c r="X329">
        <v>0</v>
      </c>
      <c r="Y329">
        <v>0</v>
      </c>
      <c r="Z329">
        <v>1</v>
      </c>
      <c r="AA329">
        <v>0</v>
      </c>
      <c r="AB329">
        <v>0</v>
      </c>
      <c r="AC329">
        <v>1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1</v>
      </c>
      <c r="AL329">
        <v>0</v>
      </c>
      <c r="AM329">
        <v>0</v>
      </c>
      <c r="AN329">
        <v>0</v>
      </c>
      <c r="AO329">
        <v>0</v>
      </c>
      <c r="AP329">
        <v>0</v>
      </c>
    </row>
    <row r="330" spans="1:42" x14ac:dyDescent="0.25">
      <c r="A330" t="str">
        <f>"326"</f>
        <v>326</v>
      </c>
      <c r="B330" t="str">
        <f t="shared" si="18"/>
        <v>2</v>
      </c>
      <c r="C330" t="str">
        <f t="shared" ref="C330:C354" si="19">"14"</f>
        <v>14</v>
      </c>
      <c r="D330" t="str">
        <f>"20"</f>
        <v>20</v>
      </c>
      <c r="E330" t="str">
        <f>"2-14-20"</f>
        <v>2-14-20</v>
      </c>
      <c r="F330" t="s">
        <v>72</v>
      </c>
      <c r="G330" t="s">
        <v>73</v>
      </c>
      <c r="H330" t="s">
        <v>71</v>
      </c>
      <c r="S330">
        <v>0</v>
      </c>
      <c r="T330">
        <v>1</v>
      </c>
      <c r="U330">
        <v>0</v>
      </c>
      <c r="V330">
        <v>0</v>
      </c>
      <c r="W330">
        <v>0</v>
      </c>
      <c r="X330">
        <v>1</v>
      </c>
      <c r="Y330">
        <v>1</v>
      </c>
      <c r="Z330">
        <v>0</v>
      </c>
      <c r="AA330">
        <v>0</v>
      </c>
      <c r="AB330">
        <v>1</v>
      </c>
      <c r="AC330">
        <v>0</v>
      </c>
      <c r="AD330">
        <v>1</v>
      </c>
      <c r="AE330">
        <v>1</v>
      </c>
      <c r="AF330">
        <v>1</v>
      </c>
      <c r="AG330">
        <v>1</v>
      </c>
      <c r="AH330">
        <v>1</v>
      </c>
      <c r="AI330">
        <v>1</v>
      </c>
      <c r="AJ330">
        <v>1</v>
      </c>
      <c r="AK330">
        <v>0</v>
      </c>
      <c r="AL330">
        <v>1</v>
      </c>
      <c r="AM330">
        <v>1</v>
      </c>
      <c r="AN330">
        <v>1</v>
      </c>
      <c r="AO330">
        <v>1</v>
      </c>
      <c r="AP330">
        <v>1</v>
      </c>
    </row>
    <row r="331" spans="1:42" x14ac:dyDescent="0.25">
      <c r="A331" t="str">
        <f>"327"</f>
        <v>327</v>
      </c>
      <c r="B331" t="str">
        <f t="shared" si="18"/>
        <v>2</v>
      </c>
      <c r="C331" t="str">
        <f t="shared" si="19"/>
        <v>14</v>
      </c>
      <c r="D331" t="str">
        <f>"19"</f>
        <v>19</v>
      </c>
      <c r="E331" t="str">
        <f>"2-14-19"</f>
        <v>2-14-19</v>
      </c>
      <c r="F331" t="s">
        <v>72</v>
      </c>
      <c r="G331" t="s">
        <v>73</v>
      </c>
      <c r="H331" t="s">
        <v>70</v>
      </c>
      <c r="I331">
        <v>1</v>
      </c>
      <c r="J331">
        <v>1</v>
      </c>
      <c r="K331">
        <v>1</v>
      </c>
      <c r="L331">
        <v>1</v>
      </c>
      <c r="M331">
        <v>1</v>
      </c>
      <c r="N331">
        <v>1</v>
      </c>
      <c r="O331">
        <v>1</v>
      </c>
      <c r="P331">
        <v>1</v>
      </c>
      <c r="Q331">
        <v>1</v>
      </c>
      <c r="R331">
        <v>1</v>
      </c>
    </row>
    <row r="332" spans="1:42" x14ac:dyDescent="0.25">
      <c r="A332" t="str">
        <f>"328"</f>
        <v>328</v>
      </c>
      <c r="B332" t="str">
        <f t="shared" si="18"/>
        <v>2</v>
      </c>
      <c r="C332" t="str">
        <f t="shared" si="19"/>
        <v>14</v>
      </c>
      <c r="D332" t="str">
        <f>"13"</f>
        <v>13</v>
      </c>
      <c r="E332" t="str">
        <f>"2-14-13"</f>
        <v>2-14-13</v>
      </c>
      <c r="F332" t="s">
        <v>72</v>
      </c>
      <c r="G332" t="s">
        <v>73</v>
      </c>
      <c r="H332" t="s">
        <v>71</v>
      </c>
      <c r="S332">
        <v>1</v>
      </c>
      <c r="T332">
        <v>0</v>
      </c>
      <c r="U332">
        <v>0</v>
      </c>
      <c r="V332">
        <v>0</v>
      </c>
      <c r="W332">
        <v>0</v>
      </c>
      <c r="X332">
        <v>1</v>
      </c>
      <c r="Y332">
        <v>1</v>
      </c>
      <c r="Z332">
        <v>0</v>
      </c>
      <c r="AA332">
        <v>0</v>
      </c>
      <c r="AB332">
        <v>1</v>
      </c>
      <c r="AC332">
        <v>0</v>
      </c>
      <c r="AD332">
        <v>1</v>
      </c>
      <c r="AE332">
        <v>1</v>
      </c>
      <c r="AF332">
        <v>1</v>
      </c>
      <c r="AG332">
        <v>1</v>
      </c>
      <c r="AH332">
        <v>1</v>
      </c>
      <c r="AI332">
        <v>1</v>
      </c>
      <c r="AJ332">
        <v>1</v>
      </c>
      <c r="AK332">
        <v>0</v>
      </c>
      <c r="AL332">
        <v>1</v>
      </c>
      <c r="AM332">
        <v>1</v>
      </c>
      <c r="AN332">
        <v>1</v>
      </c>
      <c r="AO332">
        <v>1</v>
      </c>
      <c r="AP332">
        <v>1</v>
      </c>
    </row>
    <row r="333" spans="1:42" x14ac:dyDescent="0.25">
      <c r="A333" t="str">
        <f>"329"</f>
        <v>329</v>
      </c>
      <c r="B333" t="str">
        <f t="shared" si="18"/>
        <v>2</v>
      </c>
      <c r="C333" t="str">
        <f t="shared" si="19"/>
        <v>14</v>
      </c>
      <c r="D333" t="str">
        <f>"12"</f>
        <v>12</v>
      </c>
      <c r="E333" t="str">
        <f>"2-14-12"</f>
        <v>2-14-12</v>
      </c>
      <c r="F333" t="s">
        <v>72</v>
      </c>
      <c r="G333" t="s">
        <v>73</v>
      </c>
      <c r="H333" t="s">
        <v>70</v>
      </c>
      <c r="I333">
        <v>1</v>
      </c>
      <c r="J333">
        <v>1</v>
      </c>
      <c r="K333">
        <v>1</v>
      </c>
      <c r="L333">
        <v>1</v>
      </c>
      <c r="M333">
        <v>1</v>
      </c>
      <c r="N333">
        <v>1</v>
      </c>
      <c r="O333">
        <v>1</v>
      </c>
      <c r="P333">
        <v>1</v>
      </c>
      <c r="Q333">
        <v>1</v>
      </c>
      <c r="R333">
        <v>1</v>
      </c>
    </row>
    <row r="334" spans="1:42" x14ac:dyDescent="0.25">
      <c r="A334" t="str">
        <f>"330"</f>
        <v>330</v>
      </c>
      <c r="B334" t="str">
        <f t="shared" si="18"/>
        <v>2</v>
      </c>
      <c r="C334" t="str">
        <f t="shared" si="19"/>
        <v>14</v>
      </c>
      <c r="D334" t="str">
        <f>"8"</f>
        <v>8</v>
      </c>
      <c r="E334" t="str">
        <f>"2-14-8"</f>
        <v>2-14-8</v>
      </c>
      <c r="F334" t="s">
        <v>72</v>
      </c>
      <c r="G334" t="s">
        <v>73</v>
      </c>
      <c r="H334" t="s">
        <v>70</v>
      </c>
      <c r="I334">
        <v>1</v>
      </c>
      <c r="J334">
        <v>1</v>
      </c>
      <c r="K334">
        <v>1</v>
      </c>
      <c r="L334">
        <v>1</v>
      </c>
      <c r="M334">
        <v>1</v>
      </c>
      <c r="N334">
        <v>1</v>
      </c>
      <c r="O334">
        <v>1</v>
      </c>
      <c r="P334">
        <v>1</v>
      </c>
      <c r="Q334">
        <v>1</v>
      </c>
      <c r="R334">
        <v>1</v>
      </c>
    </row>
    <row r="335" spans="1:42" x14ac:dyDescent="0.25">
      <c r="A335" t="str">
        <f>"331"</f>
        <v>331</v>
      </c>
      <c r="B335" t="str">
        <f t="shared" si="18"/>
        <v>2</v>
      </c>
      <c r="C335" t="str">
        <f t="shared" si="19"/>
        <v>14</v>
      </c>
      <c r="D335" t="str">
        <f>"5"</f>
        <v>5</v>
      </c>
      <c r="E335" t="str">
        <f>"2-14-5"</f>
        <v>2-14-5</v>
      </c>
      <c r="F335" t="s">
        <v>72</v>
      </c>
      <c r="G335" t="s">
        <v>73</v>
      </c>
      <c r="H335" t="s">
        <v>70</v>
      </c>
      <c r="I335">
        <v>1</v>
      </c>
      <c r="J335">
        <v>1</v>
      </c>
      <c r="K335">
        <v>1</v>
      </c>
      <c r="L335">
        <v>1</v>
      </c>
      <c r="M335">
        <v>1</v>
      </c>
      <c r="N335">
        <v>1</v>
      </c>
      <c r="O335">
        <v>1</v>
      </c>
      <c r="P335">
        <v>1</v>
      </c>
      <c r="Q335">
        <v>1</v>
      </c>
      <c r="R335">
        <v>1</v>
      </c>
    </row>
    <row r="336" spans="1:42" x14ac:dyDescent="0.25">
      <c r="A336" t="str">
        <f>"332"</f>
        <v>332</v>
      </c>
      <c r="B336" t="str">
        <f t="shared" si="18"/>
        <v>2</v>
      </c>
      <c r="C336" t="str">
        <f t="shared" si="19"/>
        <v>14</v>
      </c>
      <c r="D336" t="str">
        <f>"3"</f>
        <v>3</v>
      </c>
      <c r="E336" t="str">
        <f>"2-14-3"</f>
        <v>2-14-3</v>
      </c>
      <c r="F336" t="s">
        <v>72</v>
      </c>
      <c r="G336" t="s">
        <v>73</v>
      </c>
      <c r="H336" t="s">
        <v>70</v>
      </c>
      <c r="I336">
        <v>1</v>
      </c>
      <c r="J336">
        <v>1</v>
      </c>
      <c r="K336">
        <v>1</v>
      </c>
      <c r="L336">
        <v>1</v>
      </c>
      <c r="M336">
        <v>1</v>
      </c>
      <c r="N336">
        <v>1</v>
      </c>
      <c r="O336">
        <v>1</v>
      </c>
      <c r="P336">
        <v>1</v>
      </c>
      <c r="Q336">
        <v>1</v>
      </c>
      <c r="R336">
        <v>1</v>
      </c>
    </row>
    <row r="337" spans="1:42" x14ac:dyDescent="0.25">
      <c r="A337" t="str">
        <f>"333"</f>
        <v>333</v>
      </c>
      <c r="B337" t="str">
        <f t="shared" si="18"/>
        <v>2</v>
      </c>
      <c r="C337" t="str">
        <f t="shared" si="19"/>
        <v>14</v>
      </c>
      <c r="D337" t="str">
        <f>"24"</f>
        <v>24</v>
      </c>
      <c r="E337" t="str">
        <f>"2-14-24"</f>
        <v>2-14-24</v>
      </c>
      <c r="F337" t="s">
        <v>72</v>
      </c>
      <c r="G337" t="s">
        <v>73</v>
      </c>
      <c r="H337" t="s">
        <v>71</v>
      </c>
      <c r="S337">
        <v>0</v>
      </c>
      <c r="T337">
        <v>1</v>
      </c>
      <c r="U337">
        <v>0</v>
      </c>
      <c r="V337">
        <v>0</v>
      </c>
      <c r="W337">
        <v>0</v>
      </c>
      <c r="X337">
        <v>1</v>
      </c>
      <c r="Y337">
        <v>1</v>
      </c>
      <c r="Z337">
        <v>0</v>
      </c>
      <c r="AA337">
        <v>0</v>
      </c>
      <c r="AB337">
        <v>1</v>
      </c>
      <c r="AC337">
        <v>0</v>
      </c>
      <c r="AD337">
        <v>1</v>
      </c>
      <c r="AE337">
        <v>1</v>
      </c>
      <c r="AF337">
        <v>1</v>
      </c>
      <c r="AG337">
        <v>1</v>
      </c>
      <c r="AH337">
        <v>1</v>
      </c>
      <c r="AI337">
        <v>1</v>
      </c>
      <c r="AJ337">
        <v>0</v>
      </c>
      <c r="AK337">
        <v>1</v>
      </c>
      <c r="AL337">
        <v>1</v>
      </c>
      <c r="AM337">
        <v>1</v>
      </c>
      <c r="AN337">
        <v>1</v>
      </c>
      <c r="AO337">
        <v>1</v>
      </c>
      <c r="AP337">
        <v>1</v>
      </c>
    </row>
    <row r="338" spans="1:42" x14ac:dyDescent="0.25">
      <c r="A338" t="str">
        <f>"334"</f>
        <v>334</v>
      </c>
      <c r="B338" t="str">
        <f t="shared" si="18"/>
        <v>2</v>
      </c>
      <c r="C338" t="str">
        <f t="shared" si="19"/>
        <v>14</v>
      </c>
      <c r="D338" t="str">
        <f>"17"</f>
        <v>17</v>
      </c>
      <c r="E338" t="str">
        <f>"2-14-17"</f>
        <v>2-14-17</v>
      </c>
      <c r="F338" t="s">
        <v>72</v>
      </c>
      <c r="G338" t="s">
        <v>73</v>
      </c>
      <c r="H338" t="s">
        <v>70</v>
      </c>
      <c r="I338">
        <v>1</v>
      </c>
      <c r="J338">
        <v>1</v>
      </c>
      <c r="K338">
        <v>1</v>
      </c>
      <c r="L338">
        <v>1</v>
      </c>
      <c r="M338">
        <v>1</v>
      </c>
      <c r="N338">
        <v>1</v>
      </c>
      <c r="O338">
        <v>1</v>
      </c>
      <c r="P338">
        <v>1</v>
      </c>
      <c r="Q338">
        <v>1</v>
      </c>
      <c r="R338">
        <v>1</v>
      </c>
    </row>
    <row r="339" spans="1:42" x14ac:dyDescent="0.25">
      <c r="A339" t="str">
        <f>"335"</f>
        <v>335</v>
      </c>
      <c r="B339" t="str">
        <f t="shared" si="18"/>
        <v>2</v>
      </c>
      <c r="C339" t="str">
        <f t="shared" si="19"/>
        <v>14</v>
      </c>
      <c r="D339" t="str">
        <f>"16"</f>
        <v>16</v>
      </c>
      <c r="E339" t="str">
        <f>"2-14-16"</f>
        <v>2-14-16</v>
      </c>
      <c r="F339" t="s">
        <v>72</v>
      </c>
      <c r="G339" t="s">
        <v>73</v>
      </c>
      <c r="H339" t="s">
        <v>71</v>
      </c>
      <c r="S339">
        <v>0</v>
      </c>
      <c r="T339">
        <v>1</v>
      </c>
      <c r="U339">
        <v>0</v>
      </c>
      <c r="V339">
        <v>0</v>
      </c>
      <c r="W339">
        <v>0</v>
      </c>
      <c r="X339">
        <v>1</v>
      </c>
      <c r="Y339">
        <v>0</v>
      </c>
      <c r="Z339">
        <v>0</v>
      </c>
      <c r="AA339">
        <v>0</v>
      </c>
      <c r="AB339">
        <v>0</v>
      </c>
      <c r="AC339">
        <v>1</v>
      </c>
      <c r="AD339">
        <v>1</v>
      </c>
      <c r="AE339">
        <v>1</v>
      </c>
      <c r="AF339">
        <v>1</v>
      </c>
      <c r="AG339">
        <v>1</v>
      </c>
      <c r="AH339">
        <v>1</v>
      </c>
      <c r="AI339">
        <v>1</v>
      </c>
      <c r="AJ339">
        <v>0</v>
      </c>
      <c r="AK339">
        <v>1</v>
      </c>
      <c r="AL339">
        <v>1</v>
      </c>
      <c r="AM339">
        <v>1</v>
      </c>
      <c r="AN339">
        <v>1</v>
      </c>
      <c r="AO339">
        <v>1</v>
      </c>
      <c r="AP339">
        <v>1</v>
      </c>
    </row>
    <row r="340" spans="1:42" x14ac:dyDescent="0.25">
      <c r="A340" t="str">
        <f>"336"</f>
        <v>336</v>
      </c>
      <c r="B340" t="str">
        <f t="shared" si="18"/>
        <v>2</v>
      </c>
      <c r="C340" t="str">
        <f t="shared" si="19"/>
        <v>14</v>
      </c>
      <c r="D340" t="str">
        <f>"10"</f>
        <v>10</v>
      </c>
      <c r="E340" t="str">
        <f>"2-14-10"</f>
        <v>2-14-10</v>
      </c>
      <c r="F340" t="s">
        <v>72</v>
      </c>
      <c r="G340" t="s">
        <v>73</v>
      </c>
      <c r="H340" t="s">
        <v>71</v>
      </c>
      <c r="S340">
        <v>1</v>
      </c>
      <c r="T340">
        <v>0</v>
      </c>
      <c r="U340">
        <v>0</v>
      </c>
      <c r="V340">
        <v>0</v>
      </c>
      <c r="W340">
        <v>0</v>
      </c>
      <c r="X340">
        <v>1</v>
      </c>
      <c r="Y340">
        <v>1</v>
      </c>
      <c r="Z340">
        <v>0</v>
      </c>
      <c r="AA340">
        <v>0</v>
      </c>
      <c r="AB340">
        <v>1</v>
      </c>
      <c r="AC340">
        <v>0</v>
      </c>
      <c r="AD340">
        <v>1</v>
      </c>
      <c r="AE340">
        <v>1</v>
      </c>
      <c r="AF340">
        <v>1</v>
      </c>
      <c r="AG340">
        <v>1</v>
      </c>
      <c r="AH340">
        <v>1</v>
      </c>
      <c r="AI340">
        <v>1</v>
      </c>
      <c r="AJ340">
        <v>1</v>
      </c>
      <c r="AK340">
        <v>0</v>
      </c>
      <c r="AL340">
        <v>1</v>
      </c>
      <c r="AM340">
        <v>1</v>
      </c>
      <c r="AN340">
        <v>1</v>
      </c>
      <c r="AO340">
        <v>1</v>
      </c>
      <c r="AP340">
        <v>1</v>
      </c>
    </row>
    <row r="341" spans="1:42" x14ac:dyDescent="0.25">
      <c r="A341" t="str">
        <f>"337"</f>
        <v>337</v>
      </c>
      <c r="B341" t="str">
        <f t="shared" si="18"/>
        <v>2</v>
      </c>
      <c r="C341" t="str">
        <f t="shared" si="19"/>
        <v>14</v>
      </c>
      <c r="D341" t="str">
        <f>"6"</f>
        <v>6</v>
      </c>
      <c r="E341" t="str">
        <f>"2-14-6"</f>
        <v>2-14-6</v>
      </c>
      <c r="F341" t="s">
        <v>72</v>
      </c>
      <c r="G341" t="s">
        <v>73</v>
      </c>
      <c r="H341" t="s">
        <v>71</v>
      </c>
      <c r="S341">
        <v>1</v>
      </c>
      <c r="T341">
        <v>0</v>
      </c>
      <c r="U341">
        <v>0</v>
      </c>
      <c r="V341">
        <v>0</v>
      </c>
      <c r="W341">
        <v>1</v>
      </c>
      <c r="X341">
        <v>0</v>
      </c>
      <c r="Y341">
        <v>0</v>
      </c>
      <c r="Z341">
        <v>1</v>
      </c>
      <c r="AA341">
        <v>0</v>
      </c>
      <c r="AB341">
        <v>0</v>
      </c>
      <c r="AC341">
        <v>1</v>
      </c>
      <c r="AD341">
        <v>1</v>
      </c>
      <c r="AE341">
        <v>0</v>
      </c>
      <c r="AF341">
        <v>1</v>
      </c>
      <c r="AG341">
        <v>1</v>
      </c>
      <c r="AH341">
        <v>1</v>
      </c>
      <c r="AI341">
        <v>1</v>
      </c>
      <c r="AJ341">
        <v>1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</row>
    <row r="342" spans="1:42" x14ac:dyDescent="0.25">
      <c r="A342" t="str">
        <f>"338"</f>
        <v>338</v>
      </c>
      <c r="B342" t="str">
        <f t="shared" si="18"/>
        <v>2</v>
      </c>
      <c r="C342" t="str">
        <f t="shared" si="19"/>
        <v>14</v>
      </c>
      <c r="D342" t="str">
        <f>"1"</f>
        <v>1</v>
      </c>
      <c r="E342" t="str">
        <f>"2-14-1"</f>
        <v>2-14-1</v>
      </c>
      <c r="F342" t="s">
        <v>72</v>
      </c>
      <c r="G342" t="s">
        <v>73</v>
      </c>
      <c r="H342" t="s">
        <v>70</v>
      </c>
      <c r="I342">
        <v>1</v>
      </c>
      <c r="J342">
        <v>1</v>
      </c>
      <c r="K342">
        <v>1</v>
      </c>
      <c r="L342">
        <v>1</v>
      </c>
      <c r="M342">
        <v>1</v>
      </c>
      <c r="N342">
        <v>1</v>
      </c>
      <c r="O342">
        <v>1</v>
      </c>
      <c r="P342">
        <v>1</v>
      </c>
      <c r="Q342">
        <v>1</v>
      </c>
      <c r="R342">
        <v>1</v>
      </c>
    </row>
    <row r="343" spans="1:42" x14ac:dyDescent="0.25">
      <c r="A343" t="str">
        <f>"339"</f>
        <v>339</v>
      </c>
      <c r="B343" t="str">
        <f t="shared" si="18"/>
        <v>2</v>
      </c>
      <c r="C343" t="str">
        <f t="shared" si="19"/>
        <v>14</v>
      </c>
      <c r="D343" t="str">
        <f>"25"</f>
        <v>25</v>
      </c>
      <c r="E343" t="str">
        <f>"2-14-25"</f>
        <v>2-14-25</v>
      </c>
      <c r="F343" t="s">
        <v>72</v>
      </c>
      <c r="G343" t="s">
        <v>73</v>
      </c>
      <c r="H343" t="s">
        <v>71</v>
      </c>
      <c r="S343">
        <v>0</v>
      </c>
      <c r="T343">
        <v>1</v>
      </c>
      <c r="U343">
        <v>0</v>
      </c>
      <c r="V343">
        <v>0</v>
      </c>
      <c r="W343">
        <v>0</v>
      </c>
      <c r="X343">
        <v>1</v>
      </c>
      <c r="Y343">
        <v>1</v>
      </c>
      <c r="Z343">
        <v>0</v>
      </c>
      <c r="AA343">
        <v>1</v>
      </c>
      <c r="AB343">
        <v>0</v>
      </c>
      <c r="AC343">
        <v>0</v>
      </c>
      <c r="AD343">
        <v>1</v>
      </c>
      <c r="AE343">
        <v>1</v>
      </c>
      <c r="AF343">
        <v>1</v>
      </c>
      <c r="AG343">
        <v>1</v>
      </c>
      <c r="AH343">
        <v>1</v>
      </c>
      <c r="AI343">
        <v>1</v>
      </c>
      <c r="AJ343">
        <v>0</v>
      </c>
      <c r="AK343">
        <v>1</v>
      </c>
      <c r="AL343">
        <v>1</v>
      </c>
      <c r="AM343">
        <v>1</v>
      </c>
      <c r="AN343">
        <v>1</v>
      </c>
      <c r="AO343">
        <v>1</v>
      </c>
      <c r="AP343">
        <v>1</v>
      </c>
    </row>
    <row r="344" spans="1:42" x14ac:dyDescent="0.25">
      <c r="A344" t="str">
        <f>"340"</f>
        <v>340</v>
      </c>
      <c r="B344" t="str">
        <f t="shared" si="18"/>
        <v>2</v>
      </c>
      <c r="C344" t="str">
        <f t="shared" si="19"/>
        <v>14</v>
      </c>
      <c r="D344" t="str">
        <f>"15"</f>
        <v>15</v>
      </c>
      <c r="E344" t="str">
        <f>"2-14-15"</f>
        <v>2-14-15</v>
      </c>
      <c r="F344" t="s">
        <v>72</v>
      </c>
      <c r="G344" t="s">
        <v>73</v>
      </c>
      <c r="H344" t="s">
        <v>71</v>
      </c>
      <c r="S344">
        <v>0</v>
      </c>
      <c r="T344">
        <v>1</v>
      </c>
      <c r="U344">
        <v>0</v>
      </c>
      <c r="V344">
        <v>0</v>
      </c>
      <c r="W344">
        <v>0</v>
      </c>
      <c r="X344">
        <v>1</v>
      </c>
      <c r="Y344">
        <v>1</v>
      </c>
      <c r="Z344">
        <v>0</v>
      </c>
      <c r="AA344">
        <v>1</v>
      </c>
      <c r="AB344">
        <v>0</v>
      </c>
      <c r="AC344">
        <v>0</v>
      </c>
      <c r="AD344">
        <v>1</v>
      </c>
      <c r="AE344">
        <v>1</v>
      </c>
      <c r="AF344">
        <v>1</v>
      </c>
      <c r="AG344">
        <v>1</v>
      </c>
      <c r="AH344">
        <v>1</v>
      </c>
      <c r="AI344">
        <v>1</v>
      </c>
      <c r="AJ344">
        <v>0</v>
      </c>
      <c r="AK344">
        <v>1</v>
      </c>
      <c r="AL344">
        <v>1</v>
      </c>
      <c r="AM344">
        <v>1</v>
      </c>
      <c r="AN344">
        <v>1</v>
      </c>
      <c r="AO344">
        <v>1</v>
      </c>
      <c r="AP344">
        <v>1</v>
      </c>
    </row>
    <row r="345" spans="1:42" x14ac:dyDescent="0.25">
      <c r="A345" t="str">
        <f>"341"</f>
        <v>341</v>
      </c>
      <c r="B345" t="str">
        <f t="shared" si="18"/>
        <v>2</v>
      </c>
      <c r="C345" t="str">
        <f t="shared" si="19"/>
        <v>14</v>
      </c>
      <c r="D345" t="str">
        <f>"14"</f>
        <v>14</v>
      </c>
      <c r="E345" t="str">
        <f>"2-14-14"</f>
        <v>2-14-14</v>
      </c>
      <c r="F345" t="s">
        <v>72</v>
      </c>
      <c r="G345" t="s">
        <v>73</v>
      </c>
      <c r="H345" t="s">
        <v>71</v>
      </c>
      <c r="S345">
        <v>1</v>
      </c>
      <c r="T345">
        <v>0</v>
      </c>
      <c r="U345">
        <v>0</v>
      </c>
      <c r="V345">
        <v>0</v>
      </c>
      <c r="W345">
        <v>0</v>
      </c>
      <c r="X345">
        <v>1</v>
      </c>
      <c r="Y345">
        <v>1</v>
      </c>
      <c r="Z345">
        <v>0</v>
      </c>
      <c r="AA345">
        <v>0</v>
      </c>
      <c r="AB345">
        <v>1</v>
      </c>
      <c r="AC345">
        <v>0</v>
      </c>
      <c r="AD345">
        <v>1</v>
      </c>
      <c r="AE345">
        <v>1</v>
      </c>
      <c r="AF345">
        <v>1</v>
      </c>
      <c r="AG345">
        <v>1</v>
      </c>
      <c r="AH345">
        <v>1</v>
      </c>
      <c r="AI345">
        <v>1</v>
      </c>
      <c r="AJ345">
        <v>0</v>
      </c>
      <c r="AK345">
        <v>1</v>
      </c>
      <c r="AL345">
        <v>1</v>
      </c>
      <c r="AM345">
        <v>1</v>
      </c>
      <c r="AN345">
        <v>1</v>
      </c>
      <c r="AO345">
        <v>1</v>
      </c>
      <c r="AP345">
        <v>1</v>
      </c>
    </row>
    <row r="346" spans="1:42" x14ac:dyDescent="0.25">
      <c r="A346" t="str">
        <f>"342"</f>
        <v>342</v>
      </c>
      <c r="B346" t="str">
        <f t="shared" si="18"/>
        <v>2</v>
      </c>
      <c r="C346" t="str">
        <f t="shared" si="19"/>
        <v>14</v>
      </c>
      <c r="D346" t="str">
        <f>"11"</f>
        <v>11</v>
      </c>
      <c r="E346" t="str">
        <f>"2-14-11"</f>
        <v>2-14-11</v>
      </c>
      <c r="F346" t="s">
        <v>72</v>
      </c>
      <c r="G346" t="s">
        <v>73</v>
      </c>
      <c r="H346" t="s">
        <v>70</v>
      </c>
      <c r="I346">
        <v>1</v>
      </c>
      <c r="J346">
        <v>0</v>
      </c>
      <c r="K346">
        <v>1</v>
      </c>
      <c r="L346">
        <v>1</v>
      </c>
      <c r="M346">
        <v>1</v>
      </c>
      <c r="N346">
        <v>1</v>
      </c>
      <c r="O346">
        <v>1</v>
      </c>
      <c r="P346">
        <v>1</v>
      </c>
      <c r="Q346">
        <v>1</v>
      </c>
      <c r="R346">
        <v>1</v>
      </c>
    </row>
    <row r="347" spans="1:42" x14ac:dyDescent="0.25">
      <c r="A347" t="str">
        <f>"343"</f>
        <v>343</v>
      </c>
      <c r="B347" t="str">
        <f t="shared" si="18"/>
        <v>2</v>
      </c>
      <c r="C347" t="str">
        <f t="shared" si="19"/>
        <v>14</v>
      </c>
      <c r="D347" t="str">
        <f>"7"</f>
        <v>7</v>
      </c>
      <c r="E347" t="str">
        <f>"2-14-7"</f>
        <v>2-14-7</v>
      </c>
      <c r="F347" t="s">
        <v>72</v>
      </c>
      <c r="G347" t="s">
        <v>73</v>
      </c>
      <c r="H347" t="s">
        <v>70</v>
      </c>
      <c r="I347">
        <v>1</v>
      </c>
      <c r="J347">
        <v>1</v>
      </c>
      <c r="K347">
        <v>1</v>
      </c>
      <c r="L347">
        <v>1</v>
      </c>
      <c r="M347">
        <v>1</v>
      </c>
      <c r="N347">
        <v>1</v>
      </c>
      <c r="O347">
        <v>1</v>
      </c>
      <c r="P347">
        <v>1</v>
      </c>
      <c r="Q347">
        <v>1</v>
      </c>
      <c r="R347">
        <v>1</v>
      </c>
    </row>
    <row r="348" spans="1:42" x14ac:dyDescent="0.25">
      <c r="A348" t="str">
        <f>"344"</f>
        <v>344</v>
      </c>
      <c r="B348" t="str">
        <f t="shared" si="18"/>
        <v>2</v>
      </c>
      <c r="C348" t="str">
        <f t="shared" si="19"/>
        <v>14</v>
      </c>
      <c r="D348" t="str">
        <f>"2"</f>
        <v>2</v>
      </c>
      <c r="E348" t="str">
        <f>"2-14-2"</f>
        <v>2-14-2</v>
      </c>
      <c r="F348" t="s">
        <v>72</v>
      </c>
      <c r="G348" t="s">
        <v>73</v>
      </c>
      <c r="H348" t="s">
        <v>71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1</v>
      </c>
      <c r="Y348">
        <v>0</v>
      </c>
      <c r="Z348">
        <v>0</v>
      </c>
      <c r="AA348">
        <v>1</v>
      </c>
      <c r="AB348">
        <v>0</v>
      </c>
      <c r="AC348">
        <v>0</v>
      </c>
      <c r="AD348">
        <v>1</v>
      </c>
      <c r="AE348">
        <v>1</v>
      </c>
      <c r="AF348">
        <v>1</v>
      </c>
      <c r="AG348">
        <v>1</v>
      </c>
      <c r="AH348">
        <v>1</v>
      </c>
      <c r="AI348">
        <v>1</v>
      </c>
      <c r="AJ348">
        <v>1</v>
      </c>
      <c r="AK348">
        <v>0</v>
      </c>
      <c r="AL348">
        <v>1</v>
      </c>
      <c r="AM348">
        <v>1</v>
      </c>
      <c r="AN348">
        <v>1</v>
      </c>
      <c r="AO348">
        <v>0</v>
      </c>
      <c r="AP348">
        <v>1</v>
      </c>
    </row>
    <row r="349" spans="1:42" x14ac:dyDescent="0.25">
      <c r="A349" t="str">
        <f>"345"</f>
        <v>345</v>
      </c>
      <c r="B349" t="str">
        <f t="shared" si="18"/>
        <v>2</v>
      </c>
      <c r="C349" t="str">
        <f t="shared" si="19"/>
        <v>14</v>
      </c>
      <c r="D349" t="str">
        <f>"22"</f>
        <v>22</v>
      </c>
      <c r="E349" t="str">
        <f>"2-14-22"</f>
        <v>2-14-22</v>
      </c>
      <c r="F349" t="s">
        <v>72</v>
      </c>
      <c r="G349" t="s">
        <v>73</v>
      </c>
      <c r="H349" t="s">
        <v>70</v>
      </c>
      <c r="I349">
        <v>1</v>
      </c>
      <c r="J349">
        <v>1</v>
      </c>
      <c r="K349">
        <v>1</v>
      </c>
      <c r="L349">
        <v>1</v>
      </c>
      <c r="M349">
        <v>1</v>
      </c>
      <c r="N349">
        <v>1</v>
      </c>
      <c r="O349">
        <v>1</v>
      </c>
      <c r="P349">
        <v>1</v>
      </c>
      <c r="Q349">
        <v>1</v>
      </c>
      <c r="R349">
        <v>1</v>
      </c>
    </row>
    <row r="350" spans="1:42" x14ac:dyDescent="0.25">
      <c r="A350" t="str">
        <f>"346"</f>
        <v>346</v>
      </c>
      <c r="B350" t="str">
        <f t="shared" si="18"/>
        <v>2</v>
      </c>
      <c r="C350" t="str">
        <f t="shared" si="19"/>
        <v>14</v>
      </c>
      <c r="D350" t="str">
        <f>"21"</f>
        <v>21</v>
      </c>
      <c r="E350" t="str">
        <f>"2-14-21"</f>
        <v>2-14-21</v>
      </c>
      <c r="F350" t="s">
        <v>72</v>
      </c>
      <c r="G350" t="s">
        <v>73</v>
      </c>
      <c r="H350" t="s">
        <v>71</v>
      </c>
      <c r="S350">
        <v>1</v>
      </c>
      <c r="T350">
        <v>0</v>
      </c>
      <c r="U350">
        <v>0</v>
      </c>
      <c r="V350">
        <v>0</v>
      </c>
      <c r="W350">
        <v>0</v>
      </c>
      <c r="X350">
        <v>1</v>
      </c>
      <c r="Y350">
        <v>0</v>
      </c>
      <c r="Z350">
        <v>1</v>
      </c>
      <c r="AA350">
        <v>0</v>
      </c>
      <c r="AB350">
        <v>1</v>
      </c>
      <c r="AC350">
        <v>0</v>
      </c>
      <c r="AD350">
        <v>1</v>
      </c>
      <c r="AE350">
        <v>1</v>
      </c>
      <c r="AF350">
        <v>1</v>
      </c>
      <c r="AG350">
        <v>1</v>
      </c>
      <c r="AH350">
        <v>1</v>
      </c>
      <c r="AI350">
        <v>1</v>
      </c>
      <c r="AJ350">
        <v>1</v>
      </c>
      <c r="AK350">
        <v>0</v>
      </c>
      <c r="AL350">
        <v>1</v>
      </c>
      <c r="AM350">
        <v>1</v>
      </c>
      <c r="AN350">
        <v>1</v>
      </c>
      <c r="AO350">
        <v>1</v>
      </c>
      <c r="AP350">
        <v>1</v>
      </c>
    </row>
    <row r="351" spans="1:42" x14ac:dyDescent="0.25">
      <c r="A351" t="str">
        <f>"347"</f>
        <v>347</v>
      </c>
      <c r="B351" t="str">
        <f t="shared" si="18"/>
        <v>2</v>
      </c>
      <c r="C351" t="str">
        <f t="shared" si="19"/>
        <v>14</v>
      </c>
      <c r="D351" t="str">
        <f>"18"</f>
        <v>18</v>
      </c>
      <c r="E351" t="str">
        <f>"2-14-18"</f>
        <v>2-14-18</v>
      </c>
      <c r="F351" t="s">
        <v>72</v>
      </c>
      <c r="G351" t="s">
        <v>73</v>
      </c>
      <c r="H351" t="s">
        <v>71</v>
      </c>
      <c r="S351">
        <v>1</v>
      </c>
      <c r="T351">
        <v>0</v>
      </c>
      <c r="U351">
        <v>0</v>
      </c>
      <c r="V351">
        <v>0</v>
      </c>
      <c r="W351">
        <v>1</v>
      </c>
      <c r="X351">
        <v>0</v>
      </c>
      <c r="Y351">
        <v>1</v>
      </c>
      <c r="Z351">
        <v>0</v>
      </c>
      <c r="AA351">
        <v>0</v>
      </c>
      <c r="AB351">
        <v>1</v>
      </c>
      <c r="AC351">
        <v>0</v>
      </c>
      <c r="AD351">
        <v>1</v>
      </c>
      <c r="AE351">
        <v>1</v>
      </c>
      <c r="AF351">
        <v>1</v>
      </c>
      <c r="AG351">
        <v>1</v>
      </c>
      <c r="AH351">
        <v>1</v>
      </c>
      <c r="AI351">
        <v>1</v>
      </c>
      <c r="AJ351">
        <v>1</v>
      </c>
      <c r="AK351">
        <v>0</v>
      </c>
      <c r="AL351">
        <v>1</v>
      </c>
      <c r="AM351">
        <v>1</v>
      </c>
      <c r="AN351">
        <v>1</v>
      </c>
      <c r="AO351">
        <v>1</v>
      </c>
      <c r="AP351">
        <v>1</v>
      </c>
    </row>
    <row r="352" spans="1:42" x14ac:dyDescent="0.25">
      <c r="A352" t="str">
        <f>"348"</f>
        <v>348</v>
      </c>
      <c r="B352" t="str">
        <f t="shared" si="18"/>
        <v>2</v>
      </c>
      <c r="C352" t="str">
        <f t="shared" si="19"/>
        <v>14</v>
      </c>
      <c r="D352" t="str">
        <f>"9"</f>
        <v>9</v>
      </c>
      <c r="E352" t="str">
        <f>"2-14-9"</f>
        <v>2-14-9</v>
      </c>
      <c r="F352" t="s">
        <v>72</v>
      </c>
      <c r="G352" t="s">
        <v>73</v>
      </c>
      <c r="H352" t="s">
        <v>71</v>
      </c>
      <c r="S352">
        <v>0</v>
      </c>
      <c r="T352">
        <v>1</v>
      </c>
      <c r="U352">
        <v>0</v>
      </c>
      <c r="V352">
        <v>0</v>
      </c>
      <c r="W352">
        <v>0</v>
      </c>
      <c r="X352">
        <v>1</v>
      </c>
      <c r="Y352">
        <v>1</v>
      </c>
      <c r="Z352">
        <v>0</v>
      </c>
      <c r="AA352">
        <v>1</v>
      </c>
      <c r="AB352">
        <v>0</v>
      </c>
      <c r="AC352">
        <v>0</v>
      </c>
      <c r="AD352">
        <v>1</v>
      </c>
      <c r="AE352">
        <v>1</v>
      </c>
      <c r="AF352">
        <v>1</v>
      </c>
      <c r="AG352">
        <v>1</v>
      </c>
      <c r="AH352">
        <v>1</v>
      </c>
      <c r="AI352">
        <v>1</v>
      </c>
      <c r="AJ352">
        <v>1</v>
      </c>
      <c r="AK352">
        <v>0</v>
      </c>
      <c r="AL352">
        <v>1</v>
      </c>
      <c r="AM352">
        <v>1</v>
      </c>
      <c r="AN352">
        <v>1</v>
      </c>
      <c r="AO352">
        <v>1</v>
      </c>
      <c r="AP352">
        <v>1</v>
      </c>
    </row>
    <row r="353" spans="1:42" x14ac:dyDescent="0.25">
      <c r="A353" t="str">
        <f>"349"</f>
        <v>349</v>
      </c>
      <c r="B353" t="str">
        <f t="shared" si="18"/>
        <v>2</v>
      </c>
      <c r="C353" t="str">
        <f t="shared" si="19"/>
        <v>14</v>
      </c>
      <c r="D353" t="str">
        <f>"4"</f>
        <v>4</v>
      </c>
      <c r="E353" t="str">
        <f>"2-14-4"</f>
        <v>2-14-4</v>
      </c>
      <c r="F353" t="s">
        <v>72</v>
      </c>
      <c r="G353" t="s">
        <v>73</v>
      </c>
      <c r="H353" t="s">
        <v>71</v>
      </c>
      <c r="S353">
        <v>1</v>
      </c>
      <c r="T353">
        <v>0</v>
      </c>
      <c r="U353">
        <v>0</v>
      </c>
      <c r="V353">
        <v>0</v>
      </c>
      <c r="W353">
        <v>0</v>
      </c>
      <c r="X353">
        <v>1</v>
      </c>
      <c r="Y353">
        <v>0</v>
      </c>
      <c r="Z353">
        <v>1</v>
      </c>
      <c r="AA353">
        <v>0</v>
      </c>
      <c r="AB353">
        <v>1</v>
      </c>
      <c r="AC353">
        <v>0</v>
      </c>
      <c r="AD353">
        <v>1</v>
      </c>
      <c r="AE353">
        <v>1</v>
      </c>
      <c r="AF353">
        <v>1</v>
      </c>
      <c r="AG353">
        <v>1</v>
      </c>
      <c r="AH353">
        <v>1</v>
      </c>
      <c r="AI353">
        <v>1</v>
      </c>
      <c r="AJ353">
        <v>1</v>
      </c>
      <c r="AK353">
        <v>0</v>
      </c>
      <c r="AL353">
        <v>1</v>
      </c>
      <c r="AM353">
        <v>1</v>
      </c>
      <c r="AN353">
        <v>1</v>
      </c>
      <c r="AO353">
        <v>1</v>
      </c>
      <c r="AP353">
        <v>1</v>
      </c>
    </row>
    <row r="354" spans="1:42" x14ac:dyDescent="0.25">
      <c r="A354" t="str">
        <f>"350"</f>
        <v>350</v>
      </c>
      <c r="B354" t="str">
        <f t="shared" si="18"/>
        <v>2</v>
      </c>
      <c r="C354" t="str">
        <f t="shared" si="19"/>
        <v>14</v>
      </c>
      <c r="D354" t="str">
        <f>"23"</f>
        <v>23</v>
      </c>
      <c r="E354" t="str">
        <f>"2-14-23"</f>
        <v>2-14-23</v>
      </c>
      <c r="F354" t="s">
        <v>72</v>
      </c>
      <c r="G354" t="s">
        <v>73</v>
      </c>
      <c r="H354" t="s">
        <v>71</v>
      </c>
      <c r="S354">
        <v>0</v>
      </c>
      <c r="T354">
        <v>1</v>
      </c>
      <c r="U354">
        <v>0</v>
      </c>
      <c r="V354">
        <v>0</v>
      </c>
      <c r="W354">
        <v>0</v>
      </c>
      <c r="X354">
        <v>1</v>
      </c>
      <c r="Y354">
        <v>1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1</v>
      </c>
      <c r="AF354">
        <v>1</v>
      </c>
      <c r="AG354">
        <v>1</v>
      </c>
      <c r="AH354">
        <v>1</v>
      </c>
      <c r="AI354">
        <v>1</v>
      </c>
      <c r="AJ354">
        <v>1</v>
      </c>
      <c r="AK354">
        <v>0</v>
      </c>
      <c r="AL354">
        <v>1</v>
      </c>
      <c r="AM354">
        <v>1</v>
      </c>
      <c r="AN354">
        <v>0</v>
      </c>
      <c r="AO354">
        <v>1</v>
      </c>
      <c r="AP354">
        <v>0</v>
      </c>
    </row>
    <row r="355" spans="1:42" x14ac:dyDescent="0.25">
      <c r="A355" t="str">
        <f>"351"</f>
        <v>351</v>
      </c>
      <c r="B355" t="str">
        <f t="shared" si="18"/>
        <v>2</v>
      </c>
      <c r="C355" t="str">
        <f t="shared" ref="C355:C379" si="20">"15"</f>
        <v>15</v>
      </c>
      <c r="D355" t="str">
        <f>"25"</f>
        <v>25</v>
      </c>
      <c r="E355" t="str">
        <f>"2-15-25"</f>
        <v>2-15-25</v>
      </c>
      <c r="F355" t="s">
        <v>72</v>
      </c>
      <c r="G355" t="s">
        <v>73</v>
      </c>
      <c r="H355" t="s">
        <v>71</v>
      </c>
      <c r="S355">
        <v>0</v>
      </c>
      <c r="T355">
        <v>1</v>
      </c>
      <c r="U355">
        <v>0</v>
      </c>
      <c r="V355">
        <v>0</v>
      </c>
      <c r="W355">
        <v>1</v>
      </c>
      <c r="X355">
        <v>0</v>
      </c>
      <c r="Y355">
        <v>1</v>
      </c>
      <c r="Z355">
        <v>0</v>
      </c>
      <c r="AA355">
        <v>0</v>
      </c>
      <c r="AB355">
        <v>1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1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</row>
    <row r="356" spans="1:42" x14ac:dyDescent="0.25">
      <c r="A356" t="str">
        <f>"352"</f>
        <v>352</v>
      </c>
      <c r="B356" t="str">
        <f t="shared" si="18"/>
        <v>2</v>
      </c>
      <c r="C356" t="str">
        <f t="shared" si="20"/>
        <v>15</v>
      </c>
      <c r="D356" t="str">
        <f>"16"</f>
        <v>16</v>
      </c>
      <c r="E356" t="str">
        <f>"2-15-16"</f>
        <v>2-15-16</v>
      </c>
      <c r="F356" t="s">
        <v>72</v>
      </c>
      <c r="G356" t="s">
        <v>73</v>
      </c>
      <c r="H356" t="s">
        <v>71</v>
      </c>
      <c r="S356">
        <v>1</v>
      </c>
      <c r="T356">
        <v>0</v>
      </c>
      <c r="U356">
        <v>0</v>
      </c>
      <c r="V356">
        <v>0</v>
      </c>
      <c r="W356">
        <v>1</v>
      </c>
      <c r="X356">
        <v>0</v>
      </c>
      <c r="Y356">
        <v>0</v>
      </c>
      <c r="Z356">
        <v>1</v>
      </c>
      <c r="AA356">
        <v>0</v>
      </c>
      <c r="AB356">
        <v>0</v>
      </c>
      <c r="AC356">
        <v>1</v>
      </c>
      <c r="AD356">
        <v>1</v>
      </c>
      <c r="AE356">
        <v>1</v>
      </c>
      <c r="AF356">
        <v>1</v>
      </c>
      <c r="AG356">
        <v>1</v>
      </c>
      <c r="AH356">
        <v>1</v>
      </c>
      <c r="AI356">
        <v>1</v>
      </c>
      <c r="AJ356">
        <v>1</v>
      </c>
      <c r="AK356">
        <v>0</v>
      </c>
      <c r="AL356">
        <v>1</v>
      </c>
      <c r="AM356">
        <v>1</v>
      </c>
      <c r="AN356">
        <v>1</v>
      </c>
      <c r="AO356">
        <v>1</v>
      </c>
      <c r="AP356">
        <v>1</v>
      </c>
    </row>
    <row r="357" spans="1:42" x14ac:dyDescent="0.25">
      <c r="A357" t="str">
        <f>"353"</f>
        <v>353</v>
      </c>
      <c r="B357" t="str">
        <f t="shared" si="18"/>
        <v>2</v>
      </c>
      <c r="C357" t="str">
        <f t="shared" si="20"/>
        <v>15</v>
      </c>
      <c r="D357" t="str">
        <f>"15"</f>
        <v>15</v>
      </c>
      <c r="E357" t="str">
        <f>"2-15-15"</f>
        <v>2-15-15</v>
      </c>
      <c r="F357" t="s">
        <v>72</v>
      </c>
      <c r="G357" t="s">
        <v>73</v>
      </c>
      <c r="H357" t="s">
        <v>71</v>
      </c>
      <c r="S357">
        <v>1</v>
      </c>
      <c r="T357">
        <v>0</v>
      </c>
      <c r="U357">
        <v>0</v>
      </c>
      <c r="V357">
        <v>0</v>
      </c>
      <c r="W357">
        <v>1</v>
      </c>
      <c r="X357">
        <v>0</v>
      </c>
      <c r="Y357">
        <v>0</v>
      </c>
      <c r="Z357">
        <v>1</v>
      </c>
      <c r="AA357">
        <v>0</v>
      </c>
      <c r="AB357">
        <v>1</v>
      </c>
      <c r="AC357">
        <v>0</v>
      </c>
      <c r="AD357">
        <v>1</v>
      </c>
      <c r="AE357">
        <v>1</v>
      </c>
      <c r="AF357">
        <v>1</v>
      </c>
      <c r="AG357">
        <v>1</v>
      </c>
      <c r="AH357">
        <v>1</v>
      </c>
      <c r="AI357">
        <v>1</v>
      </c>
      <c r="AJ357">
        <v>0</v>
      </c>
      <c r="AK357">
        <v>1</v>
      </c>
      <c r="AL357">
        <v>1</v>
      </c>
      <c r="AM357">
        <v>1</v>
      </c>
      <c r="AN357">
        <v>1</v>
      </c>
      <c r="AO357">
        <v>1</v>
      </c>
      <c r="AP357">
        <v>1</v>
      </c>
    </row>
    <row r="358" spans="1:42" x14ac:dyDescent="0.25">
      <c r="A358" t="str">
        <f>"354"</f>
        <v>354</v>
      </c>
      <c r="B358" t="str">
        <f t="shared" si="18"/>
        <v>2</v>
      </c>
      <c r="C358" t="str">
        <f t="shared" si="20"/>
        <v>15</v>
      </c>
      <c r="D358" t="str">
        <f>"10"</f>
        <v>10</v>
      </c>
      <c r="E358" t="str">
        <f>"2-15-10"</f>
        <v>2-15-10</v>
      </c>
      <c r="F358" t="s">
        <v>72</v>
      </c>
      <c r="G358" t="s">
        <v>73</v>
      </c>
      <c r="H358" t="s">
        <v>71</v>
      </c>
      <c r="S358">
        <v>0</v>
      </c>
      <c r="T358">
        <v>1</v>
      </c>
      <c r="U358">
        <v>0</v>
      </c>
      <c r="V358">
        <v>0</v>
      </c>
      <c r="W358">
        <v>0</v>
      </c>
      <c r="X358">
        <v>1</v>
      </c>
      <c r="Y358">
        <v>1</v>
      </c>
      <c r="Z358">
        <v>0</v>
      </c>
      <c r="AA358">
        <v>0</v>
      </c>
      <c r="AB358">
        <v>0</v>
      </c>
      <c r="AC358">
        <v>1</v>
      </c>
      <c r="AD358">
        <v>0</v>
      </c>
      <c r="AE358">
        <v>0</v>
      </c>
      <c r="AF358">
        <v>0</v>
      </c>
      <c r="AG358">
        <v>0</v>
      </c>
      <c r="AH358">
        <v>1</v>
      </c>
      <c r="AI358">
        <v>0</v>
      </c>
      <c r="AJ358">
        <v>0</v>
      </c>
      <c r="AK358">
        <v>1</v>
      </c>
      <c r="AL358">
        <v>1</v>
      </c>
      <c r="AM358">
        <v>0</v>
      </c>
      <c r="AN358">
        <v>0</v>
      </c>
      <c r="AO358">
        <v>1</v>
      </c>
      <c r="AP358">
        <v>1</v>
      </c>
    </row>
    <row r="359" spans="1:42" x14ac:dyDescent="0.25">
      <c r="A359" t="str">
        <f>"355"</f>
        <v>355</v>
      </c>
      <c r="B359" t="str">
        <f t="shared" si="18"/>
        <v>2</v>
      </c>
      <c r="C359" t="str">
        <f t="shared" si="20"/>
        <v>15</v>
      </c>
      <c r="D359" t="str">
        <f>"5"</f>
        <v>5</v>
      </c>
      <c r="E359" t="str">
        <f>"2-15-5"</f>
        <v>2-15-5</v>
      </c>
      <c r="F359" t="s">
        <v>72</v>
      </c>
      <c r="G359" t="s">
        <v>73</v>
      </c>
      <c r="H359" t="s">
        <v>71</v>
      </c>
      <c r="S359">
        <v>1</v>
      </c>
      <c r="T359">
        <v>0</v>
      </c>
      <c r="U359">
        <v>0</v>
      </c>
      <c r="V359">
        <v>0</v>
      </c>
      <c r="W359">
        <v>0</v>
      </c>
      <c r="X359">
        <v>1</v>
      </c>
      <c r="Y359">
        <v>1</v>
      </c>
      <c r="Z359">
        <v>0</v>
      </c>
      <c r="AA359">
        <v>1</v>
      </c>
      <c r="AB359">
        <v>0</v>
      </c>
      <c r="AC359">
        <v>0</v>
      </c>
      <c r="AD359">
        <v>1</v>
      </c>
      <c r="AE359">
        <v>1</v>
      </c>
      <c r="AF359">
        <v>1</v>
      </c>
      <c r="AG359">
        <v>1</v>
      </c>
      <c r="AH359">
        <v>1</v>
      </c>
      <c r="AI359">
        <v>1</v>
      </c>
      <c r="AJ359">
        <v>0</v>
      </c>
      <c r="AK359">
        <v>1</v>
      </c>
      <c r="AL359">
        <v>1</v>
      </c>
      <c r="AM359">
        <v>1</v>
      </c>
      <c r="AN359">
        <v>1</v>
      </c>
      <c r="AO359">
        <v>1</v>
      </c>
      <c r="AP359">
        <v>1</v>
      </c>
    </row>
    <row r="360" spans="1:42" x14ac:dyDescent="0.25">
      <c r="A360" t="str">
        <f>"356"</f>
        <v>356</v>
      </c>
      <c r="B360" t="str">
        <f t="shared" si="18"/>
        <v>2</v>
      </c>
      <c r="C360" t="str">
        <f t="shared" si="20"/>
        <v>15</v>
      </c>
      <c r="D360" t="str">
        <f>"3"</f>
        <v>3</v>
      </c>
      <c r="E360" t="str">
        <f>"2-15-3"</f>
        <v>2-15-3</v>
      </c>
      <c r="F360" t="s">
        <v>72</v>
      </c>
      <c r="G360" t="s">
        <v>73</v>
      </c>
      <c r="H360" t="s">
        <v>70</v>
      </c>
      <c r="I360">
        <v>1</v>
      </c>
      <c r="J360">
        <v>1</v>
      </c>
      <c r="K360">
        <v>0</v>
      </c>
      <c r="L360">
        <v>1</v>
      </c>
      <c r="M360">
        <v>1</v>
      </c>
      <c r="N360">
        <v>1</v>
      </c>
      <c r="O360">
        <v>1</v>
      </c>
      <c r="P360">
        <v>1</v>
      </c>
      <c r="Q360">
        <v>1</v>
      </c>
      <c r="R360">
        <v>1</v>
      </c>
    </row>
    <row r="361" spans="1:42" x14ac:dyDescent="0.25">
      <c r="A361" t="str">
        <f>"357"</f>
        <v>357</v>
      </c>
      <c r="B361" t="str">
        <f t="shared" si="18"/>
        <v>2</v>
      </c>
      <c r="C361" t="str">
        <f t="shared" si="20"/>
        <v>15</v>
      </c>
      <c r="D361" t="str">
        <f>"22"</f>
        <v>22</v>
      </c>
      <c r="E361" t="str">
        <f>"2-15-22"</f>
        <v>2-15-22</v>
      </c>
      <c r="F361" t="s">
        <v>72</v>
      </c>
      <c r="G361" t="s">
        <v>73</v>
      </c>
      <c r="H361" t="s">
        <v>71</v>
      </c>
      <c r="S361">
        <v>1</v>
      </c>
      <c r="T361">
        <v>0</v>
      </c>
      <c r="U361">
        <v>0</v>
      </c>
      <c r="V361">
        <v>0</v>
      </c>
      <c r="W361">
        <v>0</v>
      </c>
      <c r="X361">
        <v>1</v>
      </c>
      <c r="Y361">
        <v>1</v>
      </c>
      <c r="Z361">
        <v>0</v>
      </c>
      <c r="AA361">
        <v>0</v>
      </c>
      <c r="AB361">
        <v>1</v>
      </c>
      <c r="AC361">
        <v>0</v>
      </c>
      <c r="AD361">
        <v>0</v>
      </c>
      <c r="AE361">
        <v>1</v>
      </c>
      <c r="AF361">
        <v>1</v>
      </c>
      <c r="AG361">
        <v>0</v>
      </c>
      <c r="AH361">
        <v>1</v>
      </c>
      <c r="AI361">
        <v>1</v>
      </c>
      <c r="AJ361">
        <v>1</v>
      </c>
      <c r="AK361">
        <v>0</v>
      </c>
      <c r="AL361">
        <v>1</v>
      </c>
      <c r="AM361">
        <v>1</v>
      </c>
      <c r="AN361">
        <v>1</v>
      </c>
      <c r="AO361">
        <v>1</v>
      </c>
      <c r="AP361">
        <v>1</v>
      </c>
    </row>
    <row r="362" spans="1:42" x14ac:dyDescent="0.25">
      <c r="A362" t="str">
        <f>"358"</f>
        <v>358</v>
      </c>
      <c r="B362" t="str">
        <f t="shared" si="18"/>
        <v>2</v>
      </c>
      <c r="C362" t="str">
        <f t="shared" si="20"/>
        <v>15</v>
      </c>
      <c r="D362" t="str">
        <f>"21"</f>
        <v>21</v>
      </c>
      <c r="E362" t="str">
        <f>"2-15-21"</f>
        <v>2-15-21</v>
      </c>
      <c r="F362" t="s">
        <v>72</v>
      </c>
      <c r="G362" t="s">
        <v>73</v>
      </c>
      <c r="H362" t="s">
        <v>71</v>
      </c>
      <c r="S362">
        <v>0</v>
      </c>
      <c r="T362">
        <v>1</v>
      </c>
      <c r="U362">
        <v>0</v>
      </c>
      <c r="V362">
        <v>0</v>
      </c>
      <c r="W362">
        <v>0</v>
      </c>
      <c r="X362">
        <v>1</v>
      </c>
      <c r="Y362">
        <v>0</v>
      </c>
      <c r="Z362">
        <v>1</v>
      </c>
      <c r="AA362">
        <v>0</v>
      </c>
      <c r="AB362">
        <v>1</v>
      </c>
      <c r="AC362">
        <v>0</v>
      </c>
      <c r="AD362">
        <v>1</v>
      </c>
      <c r="AE362">
        <v>1</v>
      </c>
      <c r="AF362">
        <v>1</v>
      </c>
      <c r="AG362">
        <v>1</v>
      </c>
      <c r="AH362">
        <v>1</v>
      </c>
      <c r="AI362">
        <v>1</v>
      </c>
      <c r="AJ362">
        <v>0</v>
      </c>
      <c r="AK362">
        <v>1</v>
      </c>
      <c r="AL362">
        <v>1</v>
      </c>
      <c r="AM362">
        <v>1</v>
      </c>
      <c r="AN362">
        <v>1</v>
      </c>
      <c r="AO362">
        <v>1</v>
      </c>
      <c r="AP362">
        <v>1</v>
      </c>
    </row>
    <row r="363" spans="1:42" x14ac:dyDescent="0.25">
      <c r="A363" t="str">
        <f>"359"</f>
        <v>359</v>
      </c>
      <c r="B363" t="str">
        <f t="shared" si="18"/>
        <v>2</v>
      </c>
      <c r="C363" t="str">
        <f t="shared" si="20"/>
        <v>15</v>
      </c>
      <c r="D363" t="str">
        <f>"14"</f>
        <v>14</v>
      </c>
      <c r="E363" t="str">
        <f>"2-15-14"</f>
        <v>2-15-14</v>
      </c>
      <c r="F363" t="s">
        <v>72</v>
      </c>
      <c r="G363" t="s">
        <v>73</v>
      </c>
      <c r="H363" t="s">
        <v>71</v>
      </c>
      <c r="S363">
        <v>1</v>
      </c>
      <c r="T363">
        <v>0</v>
      </c>
      <c r="U363">
        <v>0</v>
      </c>
      <c r="V363">
        <v>0</v>
      </c>
      <c r="W363">
        <v>0</v>
      </c>
      <c r="X363">
        <v>1</v>
      </c>
      <c r="Y363">
        <v>0</v>
      </c>
      <c r="Z363">
        <v>1</v>
      </c>
      <c r="AA363">
        <v>0</v>
      </c>
      <c r="AB363">
        <v>0</v>
      </c>
      <c r="AC363">
        <v>1</v>
      </c>
      <c r="AD363">
        <v>1</v>
      </c>
      <c r="AE363">
        <v>1</v>
      </c>
      <c r="AF363">
        <v>1</v>
      </c>
      <c r="AG363">
        <v>1</v>
      </c>
      <c r="AH363">
        <v>1</v>
      </c>
      <c r="AI363">
        <v>1</v>
      </c>
      <c r="AJ363">
        <v>1</v>
      </c>
      <c r="AK363">
        <v>0</v>
      </c>
      <c r="AL363">
        <v>1</v>
      </c>
      <c r="AM363">
        <v>1</v>
      </c>
      <c r="AN363">
        <v>1</v>
      </c>
      <c r="AO363">
        <v>1</v>
      </c>
      <c r="AP363">
        <v>1</v>
      </c>
    </row>
    <row r="364" spans="1:42" x14ac:dyDescent="0.25">
      <c r="A364" t="str">
        <f>"360"</f>
        <v>360</v>
      </c>
      <c r="B364" t="str">
        <f t="shared" si="18"/>
        <v>2</v>
      </c>
      <c r="C364" t="str">
        <f t="shared" si="20"/>
        <v>15</v>
      </c>
      <c r="D364" t="str">
        <f>"13"</f>
        <v>13</v>
      </c>
      <c r="E364" t="str">
        <f>"2-15-13"</f>
        <v>2-15-13</v>
      </c>
      <c r="F364" t="s">
        <v>72</v>
      </c>
      <c r="G364" t="s">
        <v>73</v>
      </c>
      <c r="H364" t="s">
        <v>71</v>
      </c>
      <c r="S364">
        <v>0</v>
      </c>
      <c r="T364">
        <v>1</v>
      </c>
      <c r="U364">
        <v>0</v>
      </c>
      <c r="V364">
        <v>0</v>
      </c>
      <c r="W364">
        <v>0</v>
      </c>
      <c r="X364">
        <v>1</v>
      </c>
      <c r="Y364">
        <v>0</v>
      </c>
      <c r="Z364">
        <v>1</v>
      </c>
      <c r="AA364">
        <v>0</v>
      </c>
      <c r="AB364">
        <v>0</v>
      </c>
      <c r="AC364">
        <v>1</v>
      </c>
      <c r="AD364">
        <v>1</v>
      </c>
      <c r="AE364">
        <v>1</v>
      </c>
      <c r="AF364">
        <v>1</v>
      </c>
      <c r="AG364">
        <v>1</v>
      </c>
      <c r="AH364">
        <v>1</v>
      </c>
      <c r="AI364">
        <v>1</v>
      </c>
      <c r="AJ364">
        <v>0</v>
      </c>
      <c r="AK364">
        <v>1</v>
      </c>
      <c r="AL364">
        <v>1</v>
      </c>
      <c r="AM364">
        <v>0</v>
      </c>
      <c r="AN364">
        <v>0</v>
      </c>
      <c r="AO364">
        <v>0</v>
      </c>
      <c r="AP364">
        <v>0</v>
      </c>
    </row>
    <row r="365" spans="1:42" x14ac:dyDescent="0.25">
      <c r="A365" t="str">
        <f>"361"</f>
        <v>361</v>
      </c>
      <c r="B365" t="str">
        <f t="shared" si="18"/>
        <v>2</v>
      </c>
      <c r="C365" t="str">
        <f t="shared" si="20"/>
        <v>15</v>
      </c>
      <c r="D365" t="str">
        <f>"11"</f>
        <v>11</v>
      </c>
      <c r="E365" t="str">
        <f>"2-15-11"</f>
        <v>2-15-11</v>
      </c>
      <c r="F365" t="s">
        <v>72</v>
      </c>
      <c r="G365" t="s">
        <v>73</v>
      </c>
      <c r="H365" t="s">
        <v>71</v>
      </c>
      <c r="S365">
        <v>1</v>
      </c>
      <c r="T365">
        <v>0</v>
      </c>
      <c r="U365">
        <v>0</v>
      </c>
      <c r="V365">
        <v>0</v>
      </c>
      <c r="W365">
        <v>1</v>
      </c>
      <c r="X365">
        <v>0</v>
      </c>
      <c r="Y365">
        <v>0</v>
      </c>
      <c r="Z365">
        <v>1</v>
      </c>
      <c r="AA365">
        <v>0</v>
      </c>
      <c r="AB365">
        <v>1</v>
      </c>
      <c r="AC365">
        <v>0</v>
      </c>
      <c r="AD365">
        <v>1</v>
      </c>
      <c r="AE365">
        <v>1</v>
      </c>
      <c r="AF365">
        <v>1</v>
      </c>
      <c r="AG365">
        <v>1</v>
      </c>
      <c r="AH365">
        <v>1</v>
      </c>
      <c r="AI365">
        <v>1</v>
      </c>
      <c r="AJ365">
        <v>0</v>
      </c>
      <c r="AK365">
        <v>1</v>
      </c>
      <c r="AL365">
        <v>1</v>
      </c>
      <c r="AM365">
        <v>1</v>
      </c>
      <c r="AN365">
        <v>1</v>
      </c>
      <c r="AO365">
        <v>1</v>
      </c>
      <c r="AP365">
        <v>1</v>
      </c>
    </row>
    <row r="366" spans="1:42" x14ac:dyDescent="0.25">
      <c r="A366" t="str">
        <f>"362"</f>
        <v>362</v>
      </c>
      <c r="B366" t="str">
        <f t="shared" si="18"/>
        <v>2</v>
      </c>
      <c r="C366" t="str">
        <f t="shared" si="20"/>
        <v>15</v>
      </c>
      <c r="D366" t="str">
        <f>"6"</f>
        <v>6</v>
      </c>
      <c r="E366" t="str">
        <f>"2-15-6"</f>
        <v>2-15-6</v>
      </c>
      <c r="F366" t="s">
        <v>72</v>
      </c>
      <c r="G366" t="s">
        <v>73</v>
      </c>
      <c r="H366" t="s">
        <v>71</v>
      </c>
      <c r="S366">
        <v>1</v>
      </c>
      <c r="T366">
        <v>0</v>
      </c>
      <c r="U366">
        <v>0</v>
      </c>
      <c r="V366">
        <v>0</v>
      </c>
      <c r="W366">
        <v>0</v>
      </c>
      <c r="X366">
        <v>1</v>
      </c>
      <c r="Y366">
        <v>0</v>
      </c>
      <c r="Z366">
        <v>1</v>
      </c>
      <c r="AA366">
        <v>1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1</v>
      </c>
      <c r="AL366">
        <v>1</v>
      </c>
      <c r="AM366">
        <v>1</v>
      </c>
      <c r="AN366">
        <v>1</v>
      </c>
      <c r="AO366">
        <v>1</v>
      </c>
      <c r="AP366">
        <v>1</v>
      </c>
    </row>
    <row r="367" spans="1:42" x14ac:dyDescent="0.25">
      <c r="A367" t="str">
        <f>"363"</f>
        <v>363</v>
      </c>
      <c r="B367" t="str">
        <f t="shared" si="18"/>
        <v>2</v>
      </c>
      <c r="C367" t="str">
        <f t="shared" si="20"/>
        <v>15</v>
      </c>
      <c r="D367" t="str">
        <f>"24"</f>
        <v>24</v>
      </c>
      <c r="E367" t="str">
        <f>"2-15-24"</f>
        <v>2-15-24</v>
      </c>
      <c r="F367" t="s">
        <v>72</v>
      </c>
      <c r="G367" t="s">
        <v>73</v>
      </c>
      <c r="H367" t="s">
        <v>70</v>
      </c>
      <c r="I367">
        <v>1</v>
      </c>
      <c r="J367">
        <v>1</v>
      </c>
      <c r="K367">
        <v>1</v>
      </c>
      <c r="L367">
        <v>1</v>
      </c>
      <c r="M367">
        <v>1</v>
      </c>
      <c r="N367">
        <v>1</v>
      </c>
      <c r="O367">
        <v>1</v>
      </c>
      <c r="P367">
        <v>1</v>
      </c>
      <c r="Q367">
        <v>1</v>
      </c>
      <c r="R367">
        <v>1</v>
      </c>
    </row>
    <row r="368" spans="1:42" x14ac:dyDescent="0.25">
      <c r="A368" t="str">
        <f>"364"</f>
        <v>364</v>
      </c>
      <c r="B368" t="str">
        <f t="shared" si="18"/>
        <v>2</v>
      </c>
      <c r="C368" t="str">
        <f t="shared" si="20"/>
        <v>15</v>
      </c>
      <c r="D368" t="str">
        <f>"23"</f>
        <v>23</v>
      </c>
      <c r="E368" t="str">
        <f>"2-15-23"</f>
        <v>2-15-23</v>
      </c>
      <c r="F368" t="s">
        <v>72</v>
      </c>
      <c r="G368" t="s">
        <v>73</v>
      </c>
      <c r="H368" t="s">
        <v>70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1</v>
      </c>
      <c r="P368">
        <v>0</v>
      </c>
      <c r="Q368">
        <v>0</v>
      </c>
      <c r="R368">
        <v>1</v>
      </c>
    </row>
    <row r="369" spans="1:42" x14ac:dyDescent="0.25">
      <c r="A369" t="str">
        <f>"365"</f>
        <v>365</v>
      </c>
      <c r="B369" t="str">
        <f t="shared" si="18"/>
        <v>2</v>
      </c>
      <c r="C369" t="str">
        <f t="shared" si="20"/>
        <v>15</v>
      </c>
      <c r="D369" t="str">
        <f>"17"</f>
        <v>17</v>
      </c>
      <c r="E369" t="str">
        <f>"2-15-17"</f>
        <v>2-15-17</v>
      </c>
      <c r="F369" t="s">
        <v>72</v>
      </c>
      <c r="G369" t="s">
        <v>73</v>
      </c>
      <c r="H369" t="s">
        <v>71</v>
      </c>
      <c r="S369">
        <v>0</v>
      </c>
      <c r="T369">
        <v>1</v>
      </c>
      <c r="U369">
        <v>0</v>
      </c>
      <c r="V369">
        <v>0</v>
      </c>
      <c r="W369">
        <v>0</v>
      </c>
      <c r="X369">
        <v>1</v>
      </c>
      <c r="Y369">
        <v>1</v>
      </c>
      <c r="Z369">
        <v>0</v>
      </c>
      <c r="AA369">
        <v>0</v>
      </c>
      <c r="AB369">
        <v>1</v>
      </c>
      <c r="AC369">
        <v>0</v>
      </c>
      <c r="AD369">
        <v>1</v>
      </c>
      <c r="AE369">
        <v>1</v>
      </c>
      <c r="AF369">
        <v>1</v>
      </c>
      <c r="AG369">
        <v>1</v>
      </c>
      <c r="AH369">
        <v>1</v>
      </c>
      <c r="AI369">
        <v>1</v>
      </c>
      <c r="AJ369">
        <v>0</v>
      </c>
      <c r="AK369">
        <v>1</v>
      </c>
      <c r="AL369">
        <v>1</v>
      </c>
      <c r="AM369">
        <v>1</v>
      </c>
      <c r="AN369">
        <v>1</v>
      </c>
      <c r="AO369">
        <v>1</v>
      </c>
      <c r="AP369">
        <v>1</v>
      </c>
    </row>
    <row r="370" spans="1:42" x14ac:dyDescent="0.25">
      <c r="A370" t="str">
        <f>"366"</f>
        <v>366</v>
      </c>
      <c r="B370" t="str">
        <f t="shared" si="18"/>
        <v>2</v>
      </c>
      <c r="C370" t="str">
        <f t="shared" si="20"/>
        <v>15</v>
      </c>
      <c r="D370" t="str">
        <f>"9"</f>
        <v>9</v>
      </c>
      <c r="E370" t="str">
        <f>"2-15-9"</f>
        <v>2-15-9</v>
      </c>
      <c r="F370" t="s">
        <v>72</v>
      </c>
      <c r="G370" t="s">
        <v>73</v>
      </c>
      <c r="H370" t="s">
        <v>71</v>
      </c>
      <c r="S370">
        <v>0</v>
      </c>
      <c r="T370">
        <v>1</v>
      </c>
      <c r="U370">
        <v>0</v>
      </c>
      <c r="V370">
        <v>0</v>
      </c>
      <c r="W370">
        <v>0</v>
      </c>
      <c r="X370">
        <v>1</v>
      </c>
      <c r="Y370">
        <v>1</v>
      </c>
      <c r="Z370">
        <v>0</v>
      </c>
      <c r="AA370">
        <v>0</v>
      </c>
      <c r="AB370">
        <v>0</v>
      </c>
      <c r="AC370">
        <v>1</v>
      </c>
      <c r="AD370">
        <v>1</v>
      </c>
      <c r="AE370">
        <v>1</v>
      </c>
      <c r="AF370">
        <v>1</v>
      </c>
      <c r="AG370">
        <v>1</v>
      </c>
      <c r="AH370">
        <v>1</v>
      </c>
      <c r="AI370">
        <v>1</v>
      </c>
      <c r="AJ370">
        <v>0</v>
      </c>
      <c r="AK370">
        <v>1</v>
      </c>
      <c r="AL370">
        <v>1</v>
      </c>
      <c r="AM370">
        <v>1</v>
      </c>
      <c r="AN370">
        <v>0</v>
      </c>
      <c r="AO370">
        <v>1</v>
      </c>
      <c r="AP370">
        <v>1</v>
      </c>
    </row>
    <row r="371" spans="1:42" x14ac:dyDescent="0.25">
      <c r="A371" t="str">
        <f>"367"</f>
        <v>367</v>
      </c>
      <c r="B371" t="str">
        <f t="shared" si="18"/>
        <v>2</v>
      </c>
      <c r="C371" t="str">
        <f t="shared" si="20"/>
        <v>15</v>
      </c>
      <c r="D371" t="str">
        <f>"7"</f>
        <v>7</v>
      </c>
      <c r="E371" t="str">
        <f>"2-15-7"</f>
        <v>2-15-7</v>
      </c>
      <c r="F371" t="s">
        <v>72</v>
      </c>
      <c r="G371" t="s">
        <v>73</v>
      </c>
      <c r="H371" t="s">
        <v>70</v>
      </c>
      <c r="I371">
        <v>1</v>
      </c>
      <c r="J371">
        <v>1</v>
      </c>
      <c r="K371">
        <v>0</v>
      </c>
      <c r="L371">
        <v>1</v>
      </c>
      <c r="M371">
        <v>1</v>
      </c>
      <c r="N371">
        <v>1</v>
      </c>
      <c r="O371">
        <v>1</v>
      </c>
      <c r="P371">
        <v>1</v>
      </c>
      <c r="Q371">
        <v>1</v>
      </c>
      <c r="R371">
        <v>1</v>
      </c>
    </row>
    <row r="372" spans="1:42" x14ac:dyDescent="0.25">
      <c r="A372" t="str">
        <f>"368"</f>
        <v>368</v>
      </c>
      <c r="B372" t="str">
        <f t="shared" si="18"/>
        <v>2</v>
      </c>
      <c r="C372" t="str">
        <f t="shared" si="20"/>
        <v>15</v>
      </c>
      <c r="D372" t="str">
        <f>"1"</f>
        <v>1</v>
      </c>
      <c r="E372" t="str">
        <f>"2-15-1"</f>
        <v>2-15-1</v>
      </c>
      <c r="F372" t="s">
        <v>72</v>
      </c>
      <c r="G372" t="s">
        <v>73</v>
      </c>
      <c r="H372" t="s">
        <v>71</v>
      </c>
      <c r="S372">
        <v>1</v>
      </c>
      <c r="T372">
        <v>0</v>
      </c>
      <c r="U372">
        <v>0</v>
      </c>
      <c r="V372">
        <v>0</v>
      </c>
      <c r="W372">
        <v>0</v>
      </c>
      <c r="X372">
        <v>1</v>
      </c>
      <c r="Y372">
        <v>0</v>
      </c>
      <c r="Z372">
        <v>1</v>
      </c>
      <c r="AA372">
        <v>0</v>
      </c>
      <c r="AB372">
        <v>1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1</v>
      </c>
      <c r="AK372">
        <v>0</v>
      </c>
      <c r="AL372">
        <v>0</v>
      </c>
      <c r="AM372">
        <v>0</v>
      </c>
      <c r="AN372">
        <v>0</v>
      </c>
      <c r="AO372">
        <v>1</v>
      </c>
      <c r="AP372">
        <v>0</v>
      </c>
    </row>
    <row r="373" spans="1:42" x14ac:dyDescent="0.25">
      <c r="A373" t="str">
        <f>"369"</f>
        <v>369</v>
      </c>
      <c r="B373" t="str">
        <f t="shared" si="18"/>
        <v>2</v>
      </c>
      <c r="C373" t="str">
        <f t="shared" si="20"/>
        <v>15</v>
      </c>
      <c r="D373" t="str">
        <f>"20"</f>
        <v>20</v>
      </c>
      <c r="E373" t="str">
        <f>"2-15-20"</f>
        <v>2-15-20</v>
      </c>
      <c r="F373" t="s">
        <v>72</v>
      </c>
      <c r="G373" t="s">
        <v>73</v>
      </c>
      <c r="H373" t="s">
        <v>71</v>
      </c>
      <c r="S373">
        <v>1</v>
      </c>
      <c r="T373">
        <v>0</v>
      </c>
      <c r="U373">
        <v>0</v>
      </c>
      <c r="V373">
        <v>0</v>
      </c>
      <c r="W373">
        <v>0</v>
      </c>
      <c r="X373">
        <v>1</v>
      </c>
      <c r="Y373">
        <v>0</v>
      </c>
      <c r="Z373">
        <v>1</v>
      </c>
      <c r="AA373">
        <v>0</v>
      </c>
      <c r="AB373">
        <v>0</v>
      </c>
      <c r="AC373">
        <v>1</v>
      </c>
      <c r="AD373">
        <v>1</v>
      </c>
      <c r="AE373">
        <v>1</v>
      </c>
      <c r="AF373">
        <v>1</v>
      </c>
      <c r="AG373">
        <v>1</v>
      </c>
      <c r="AH373">
        <v>1</v>
      </c>
      <c r="AI373">
        <v>1</v>
      </c>
      <c r="AJ373">
        <v>1</v>
      </c>
      <c r="AK373">
        <v>0</v>
      </c>
      <c r="AL373">
        <v>1</v>
      </c>
      <c r="AM373">
        <v>1</v>
      </c>
      <c r="AN373">
        <v>1</v>
      </c>
      <c r="AO373">
        <v>1</v>
      </c>
      <c r="AP373">
        <v>1</v>
      </c>
    </row>
    <row r="374" spans="1:42" x14ac:dyDescent="0.25">
      <c r="A374" t="str">
        <f>"370"</f>
        <v>370</v>
      </c>
      <c r="B374" t="str">
        <f t="shared" si="18"/>
        <v>2</v>
      </c>
      <c r="C374" t="str">
        <f t="shared" si="20"/>
        <v>15</v>
      </c>
      <c r="D374" t="str">
        <f>"19"</f>
        <v>19</v>
      </c>
      <c r="E374" t="str">
        <f>"2-15-19"</f>
        <v>2-15-19</v>
      </c>
      <c r="F374" t="s">
        <v>72</v>
      </c>
      <c r="G374" t="s">
        <v>73</v>
      </c>
      <c r="H374" t="s">
        <v>71</v>
      </c>
      <c r="S374">
        <v>0</v>
      </c>
      <c r="T374">
        <v>0</v>
      </c>
      <c r="U374">
        <v>0</v>
      </c>
      <c r="V374">
        <v>0</v>
      </c>
      <c r="W374">
        <v>1</v>
      </c>
      <c r="X374">
        <v>0</v>
      </c>
      <c r="Y374">
        <v>0</v>
      </c>
      <c r="Z374">
        <v>1</v>
      </c>
      <c r="AA374">
        <v>0</v>
      </c>
      <c r="AB374">
        <v>0</v>
      </c>
      <c r="AC374">
        <v>1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1</v>
      </c>
      <c r="AL374">
        <v>1</v>
      </c>
      <c r="AM374">
        <v>1</v>
      </c>
      <c r="AN374">
        <v>1</v>
      </c>
      <c r="AO374">
        <v>1</v>
      </c>
      <c r="AP374">
        <v>0</v>
      </c>
    </row>
    <row r="375" spans="1:42" x14ac:dyDescent="0.25">
      <c r="A375" t="str">
        <f>"371"</f>
        <v>371</v>
      </c>
      <c r="B375" t="str">
        <f t="shared" si="18"/>
        <v>2</v>
      </c>
      <c r="C375" t="str">
        <f t="shared" si="20"/>
        <v>15</v>
      </c>
      <c r="D375" t="str">
        <f>"12"</f>
        <v>12</v>
      </c>
      <c r="E375" t="str">
        <f>"2-15-12"</f>
        <v>2-15-12</v>
      </c>
      <c r="F375" t="s">
        <v>72</v>
      </c>
      <c r="G375" t="s">
        <v>73</v>
      </c>
      <c r="H375" t="s">
        <v>71</v>
      </c>
      <c r="S375">
        <v>0</v>
      </c>
      <c r="T375">
        <v>1</v>
      </c>
      <c r="U375">
        <v>0</v>
      </c>
      <c r="V375">
        <v>0</v>
      </c>
      <c r="W375">
        <v>0</v>
      </c>
      <c r="X375">
        <v>1</v>
      </c>
      <c r="Y375">
        <v>0</v>
      </c>
      <c r="Z375">
        <v>1</v>
      </c>
      <c r="AA375">
        <v>0</v>
      </c>
      <c r="AB375">
        <v>0</v>
      </c>
      <c r="AC375">
        <v>1</v>
      </c>
      <c r="AD375">
        <v>1</v>
      </c>
      <c r="AE375">
        <v>1</v>
      </c>
      <c r="AF375">
        <v>1</v>
      </c>
      <c r="AG375">
        <v>1</v>
      </c>
      <c r="AH375">
        <v>1</v>
      </c>
      <c r="AI375">
        <v>1</v>
      </c>
      <c r="AJ375">
        <v>0</v>
      </c>
      <c r="AK375">
        <v>1</v>
      </c>
      <c r="AL375">
        <v>1</v>
      </c>
      <c r="AM375">
        <v>0</v>
      </c>
      <c r="AN375">
        <v>0</v>
      </c>
      <c r="AO375">
        <v>0</v>
      </c>
      <c r="AP375">
        <v>0</v>
      </c>
    </row>
    <row r="376" spans="1:42" x14ac:dyDescent="0.25">
      <c r="A376" t="str">
        <f>"372"</f>
        <v>372</v>
      </c>
      <c r="B376" t="str">
        <f t="shared" si="18"/>
        <v>2</v>
      </c>
      <c r="C376" t="str">
        <f t="shared" si="20"/>
        <v>15</v>
      </c>
      <c r="D376" t="str">
        <f>"4"</f>
        <v>4</v>
      </c>
      <c r="E376" t="str">
        <f>"2-15-4"</f>
        <v>2-15-4</v>
      </c>
      <c r="F376" t="s">
        <v>72</v>
      </c>
      <c r="G376" t="s">
        <v>73</v>
      </c>
      <c r="H376" t="s">
        <v>71</v>
      </c>
      <c r="S376">
        <v>0</v>
      </c>
      <c r="T376">
        <v>1</v>
      </c>
      <c r="U376">
        <v>0</v>
      </c>
      <c r="V376">
        <v>0</v>
      </c>
      <c r="W376">
        <v>0</v>
      </c>
      <c r="X376">
        <v>1</v>
      </c>
      <c r="Y376">
        <v>0</v>
      </c>
      <c r="Z376">
        <v>1</v>
      </c>
      <c r="AA376">
        <v>0</v>
      </c>
      <c r="AB376">
        <v>1</v>
      </c>
      <c r="AC376">
        <v>0</v>
      </c>
      <c r="AD376">
        <v>1</v>
      </c>
      <c r="AE376">
        <v>1</v>
      </c>
      <c r="AF376">
        <v>1</v>
      </c>
      <c r="AG376">
        <v>1</v>
      </c>
      <c r="AH376">
        <v>1</v>
      </c>
      <c r="AI376">
        <v>1</v>
      </c>
      <c r="AJ376">
        <v>1</v>
      </c>
      <c r="AK376">
        <v>0</v>
      </c>
      <c r="AL376">
        <v>1</v>
      </c>
      <c r="AM376">
        <v>1</v>
      </c>
      <c r="AN376">
        <v>1</v>
      </c>
      <c r="AO376">
        <v>1</v>
      </c>
      <c r="AP376">
        <v>1</v>
      </c>
    </row>
    <row r="377" spans="1:42" x14ac:dyDescent="0.25">
      <c r="A377" t="str">
        <f>"373"</f>
        <v>373</v>
      </c>
      <c r="B377" t="str">
        <f t="shared" si="18"/>
        <v>2</v>
      </c>
      <c r="C377" t="str">
        <f t="shared" si="20"/>
        <v>15</v>
      </c>
      <c r="D377" t="str">
        <f>"8"</f>
        <v>8</v>
      </c>
      <c r="E377" t="str">
        <f>"2-15-8"</f>
        <v>2-15-8</v>
      </c>
      <c r="F377" t="s">
        <v>72</v>
      </c>
      <c r="G377" t="s">
        <v>73</v>
      </c>
      <c r="H377" t="s">
        <v>71</v>
      </c>
      <c r="S377">
        <v>0</v>
      </c>
      <c r="T377">
        <v>1</v>
      </c>
      <c r="U377">
        <v>0</v>
      </c>
      <c r="V377">
        <v>0</v>
      </c>
      <c r="W377">
        <v>0</v>
      </c>
      <c r="X377">
        <v>1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1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1</v>
      </c>
      <c r="AP377">
        <v>0</v>
      </c>
    </row>
    <row r="378" spans="1:42" x14ac:dyDescent="0.25">
      <c r="A378" t="str">
        <f>"374"</f>
        <v>374</v>
      </c>
      <c r="B378" t="str">
        <f t="shared" si="18"/>
        <v>2</v>
      </c>
      <c r="C378" t="str">
        <f t="shared" si="20"/>
        <v>15</v>
      </c>
      <c r="D378" t="str">
        <f>"2"</f>
        <v>2</v>
      </c>
      <c r="E378" t="str">
        <f>"2-15-2"</f>
        <v>2-15-2</v>
      </c>
      <c r="F378" t="s">
        <v>72</v>
      </c>
      <c r="G378" t="s">
        <v>73</v>
      </c>
      <c r="H378" t="s">
        <v>71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1</v>
      </c>
      <c r="Y378">
        <v>0</v>
      </c>
      <c r="Z378">
        <v>1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1</v>
      </c>
      <c r="AK378">
        <v>0</v>
      </c>
      <c r="AL378">
        <v>1</v>
      </c>
      <c r="AM378">
        <v>1</v>
      </c>
      <c r="AN378">
        <v>1</v>
      </c>
      <c r="AO378">
        <v>1</v>
      </c>
      <c r="AP378">
        <v>1</v>
      </c>
    </row>
    <row r="379" spans="1:42" x14ac:dyDescent="0.25">
      <c r="A379" t="str">
        <f>"375"</f>
        <v>375</v>
      </c>
      <c r="B379" t="str">
        <f t="shared" si="18"/>
        <v>2</v>
      </c>
      <c r="C379" t="str">
        <f t="shared" si="20"/>
        <v>15</v>
      </c>
      <c r="D379" t="str">
        <f>"18"</f>
        <v>18</v>
      </c>
      <c r="E379" t="str">
        <f>"2-15-18"</f>
        <v>2-15-18</v>
      </c>
      <c r="F379" t="s">
        <v>72</v>
      </c>
      <c r="G379" t="s">
        <v>73</v>
      </c>
      <c r="H379" t="s">
        <v>71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1</v>
      </c>
      <c r="Y379">
        <v>0</v>
      </c>
      <c r="Z379">
        <v>1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1</v>
      </c>
      <c r="AK379">
        <v>0</v>
      </c>
      <c r="AL379">
        <v>1</v>
      </c>
      <c r="AM379">
        <v>1</v>
      </c>
      <c r="AN379">
        <v>1</v>
      </c>
      <c r="AO379">
        <v>1</v>
      </c>
      <c r="AP379">
        <v>0</v>
      </c>
    </row>
    <row r="380" spans="1:42" x14ac:dyDescent="0.25">
      <c r="A380" t="str">
        <f>"376"</f>
        <v>376</v>
      </c>
      <c r="B380" t="str">
        <f t="shared" si="18"/>
        <v>2</v>
      </c>
      <c r="C380" t="str">
        <f t="shared" ref="C380:C404" si="21">"16"</f>
        <v>16</v>
      </c>
      <c r="D380" t="str">
        <f>"22"</f>
        <v>22</v>
      </c>
      <c r="E380" t="str">
        <f>"2-16-22"</f>
        <v>2-16-22</v>
      </c>
      <c r="F380" t="s">
        <v>72</v>
      </c>
      <c r="G380" t="s">
        <v>73</v>
      </c>
      <c r="H380" t="s">
        <v>71</v>
      </c>
      <c r="S380">
        <v>1</v>
      </c>
      <c r="T380">
        <v>0</v>
      </c>
      <c r="U380">
        <v>0</v>
      </c>
      <c r="V380">
        <v>0</v>
      </c>
      <c r="W380">
        <v>0</v>
      </c>
      <c r="X380">
        <v>1</v>
      </c>
      <c r="Y380">
        <v>0</v>
      </c>
      <c r="Z380">
        <v>1</v>
      </c>
      <c r="AA380">
        <v>1</v>
      </c>
      <c r="AB380">
        <v>0</v>
      </c>
      <c r="AC380">
        <v>0</v>
      </c>
      <c r="AD380">
        <v>1</v>
      </c>
      <c r="AE380">
        <v>1</v>
      </c>
      <c r="AF380">
        <v>1</v>
      </c>
      <c r="AG380">
        <v>1</v>
      </c>
      <c r="AH380">
        <v>1</v>
      </c>
      <c r="AI380">
        <v>1</v>
      </c>
      <c r="AJ380">
        <v>1</v>
      </c>
      <c r="AK380">
        <v>0</v>
      </c>
      <c r="AL380">
        <v>1</v>
      </c>
      <c r="AM380">
        <v>1</v>
      </c>
      <c r="AN380">
        <v>1</v>
      </c>
      <c r="AO380">
        <v>1</v>
      </c>
      <c r="AP380">
        <v>1</v>
      </c>
    </row>
    <row r="381" spans="1:42" x14ac:dyDescent="0.25">
      <c r="A381" t="str">
        <f>"377"</f>
        <v>377</v>
      </c>
      <c r="B381" t="str">
        <f t="shared" si="18"/>
        <v>2</v>
      </c>
      <c r="C381" t="str">
        <f t="shared" si="21"/>
        <v>16</v>
      </c>
      <c r="D381" t="str">
        <f>"21"</f>
        <v>21</v>
      </c>
      <c r="E381" t="str">
        <f>"2-16-21"</f>
        <v>2-16-21</v>
      </c>
      <c r="F381" t="s">
        <v>72</v>
      </c>
      <c r="G381" t="s">
        <v>73</v>
      </c>
      <c r="H381" t="s">
        <v>71</v>
      </c>
      <c r="S381">
        <v>0</v>
      </c>
      <c r="T381">
        <v>0</v>
      </c>
      <c r="U381">
        <v>0</v>
      </c>
      <c r="V381">
        <v>0</v>
      </c>
      <c r="W381">
        <v>1</v>
      </c>
      <c r="X381">
        <v>0</v>
      </c>
      <c r="Y381">
        <v>0</v>
      </c>
      <c r="Z381">
        <v>1</v>
      </c>
      <c r="AA381">
        <v>0</v>
      </c>
      <c r="AB381">
        <v>1</v>
      </c>
      <c r="AC381">
        <v>0</v>
      </c>
      <c r="AD381">
        <v>1</v>
      </c>
      <c r="AE381">
        <v>1</v>
      </c>
      <c r="AF381">
        <v>1</v>
      </c>
      <c r="AG381">
        <v>1</v>
      </c>
      <c r="AH381">
        <v>1</v>
      </c>
      <c r="AI381">
        <v>1</v>
      </c>
      <c r="AJ381">
        <v>1</v>
      </c>
      <c r="AK381">
        <v>0</v>
      </c>
      <c r="AL381">
        <v>1</v>
      </c>
      <c r="AM381">
        <v>1</v>
      </c>
      <c r="AN381">
        <v>1</v>
      </c>
      <c r="AO381">
        <v>1</v>
      </c>
      <c r="AP381">
        <v>1</v>
      </c>
    </row>
    <row r="382" spans="1:42" x14ac:dyDescent="0.25">
      <c r="A382" t="str">
        <f>"378"</f>
        <v>378</v>
      </c>
      <c r="B382" t="str">
        <f t="shared" si="18"/>
        <v>2</v>
      </c>
      <c r="C382" t="str">
        <f t="shared" si="21"/>
        <v>16</v>
      </c>
      <c r="D382" t="str">
        <f>"13"</f>
        <v>13</v>
      </c>
      <c r="E382" t="str">
        <f>"2-16-13"</f>
        <v>2-16-13</v>
      </c>
      <c r="F382" t="s">
        <v>72</v>
      </c>
      <c r="G382" t="s">
        <v>73</v>
      </c>
      <c r="H382" t="s">
        <v>71</v>
      </c>
      <c r="S382">
        <v>1</v>
      </c>
      <c r="T382">
        <v>0</v>
      </c>
      <c r="U382">
        <v>0</v>
      </c>
      <c r="V382">
        <v>0</v>
      </c>
      <c r="W382">
        <v>0</v>
      </c>
      <c r="X382">
        <v>1</v>
      </c>
      <c r="Y382">
        <v>1</v>
      </c>
      <c r="Z382">
        <v>0</v>
      </c>
      <c r="AA382">
        <v>0</v>
      </c>
      <c r="AB382">
        <v>0</v>
      </c>
      <c r="AC382">
        <v>1</v>
      </c>
      <c r="AD382">
        <v>1</v>
      </c>
      <c r="AE382">
        <v>1</v>
      </c>
      <c r="AF382">
        <v>1</v>
      </c>
      <c r="AG382">
        <v>1</v>
      </c>
      <c r="AH382">
        <v>1</v>
      </c>
      <c r="AI382">
        <v>1</v>
      </c>
      <c r="AJ382">
        <v>0</v>
      </c>
      <c r="AK382">
        <v>1</v>
      </c>
      <c r="AL382">
        <v>1</v>
      </c>
      <c r="AM382">
        <v>1</v>
      </c>
      <c r="AN382">
        <v>1</v>
      </c>
      <c r="AO382">
        <v>1</v>
      </c>
      <c r="AP382">
        <v>1</v>
      </c>
    </row>
    <row r="383" spans="1:42" x14ac:dyDescent="0.25">
      <c r="A383" t="str">
        <f>"379"</f>
        <v>379</v>
      </c>
      <c r="B383" t="str">
        <f t="shared" si="18"/>
        <v>2</v>
      </c>
      <c r="C383" t="str">
        <f t="shared" si="21"/>
        <v>16</v>
      </c>
      <c r="D383" t="str">
        <f>"12"</f>
        <v>12</v>
      </c>
      <c r="E383" t="str">
        <f>"2-16-12"</f>
        <v>2-16-12</v>
      </c>
      <c r="F383" t="s">
        <v>72</v>
      </c>
      <c r="G383" t="s">
        <v>73</v>
      </c>
      <c r="H383" t="s">
        <v>71</v>
      </c>
      <c r="S383">
        <v>0</v>
      </c>
      <c r="T383">
        <v>1</v>
      </c>
      <c r="U383">
        <v>0</v>
      </c>
      <c r="V383">
        <v>0</v>
      </c>
      <c r="W383">
        <v>0</v>
      </c>
      <c r="X383">
        <v>1</v>
      </c>
      <c r="Y383">
        <v>1</v>
      </c>
      <c r="Z383">
        <v>0</v>
      </c>
      <c r="AA383">
        <v>0</v>
      </c>
      <c r="AB383">
        <v>1</v>
      </c>
      <c r="AC383">
        <v>0</v>
      </c>
      <c r="AD383">
        <v>1</v>
      </c>
      <c r="AE383">
        <v>1</v>
      </c>
      <c r="AF383">
        <v>1</v>
      </c>
      <c r="AG383">
        <v>1</v>
      </c>
      <c r="AH383">
        <v>1</v>
      </c>
      <c r="AI383">
        <v>1</v>
      </c>
      <c r="AJ383">
        <v>0</v>
      </c>
      <c r="AK383">
        <v>0</v>
      </c>
      <c r="AL383">
        <v>1</v>
      </c>
      <c r="AM383">
        <v>1</v>
      </c>
      <c r="AN383">
        <v>1</v>
      </c>
      <c r="AO383">
        <v>1</v>
      </c>
      <c r="AP383">
        <v>1</v>
      </c>
    </row>
    <row r="384" spans="1:42" x14ac:dyDescent="0.25">
      <c r="A384" t="str">
        <f>"380"</f>
        <v>380</v>
      </c>
      <c r="B384" t="str">
        <f t="shared" si="18"/>
        <v>2</v>
      </c>
      <c r="C384" t="str">
        <f t="shared" si="21"/>
        <v>16</v>
      </c>
      <c r="D384" t="str">
        <f>"8"</f>
        <v>8</v>
      </c>
      <c r="E384" t="str">
        <f>"2-16-8"</f>
        <v>2-16-8</v>
      </c>
      <c r="F384" t="s">
        <v>72</v>
      </c>
      <c r="G384" t="s">
        <v>73</v>
      </c>
      <c r="H384" t="s">
        <v>71</v>
      </c>
      <c r="S384">
        <v>0</v>
      </c>
      <c r="T384">
        <v>1</v>
      </c>
      <c r="U384">
        <v>0</v>
      </c>
      <c r="V384">
        <v>0</v>
      </c>
      <c r="W384">
        <v>0</v>
      </c>
      <c r="X384">
        <v>1</v>
      </c>
      <c r="Y384">
        <v>0</v>
      </c>
      <c r="Z384">
        <v>0</v>
      </c>
      <c r="AA384">
        <v>0</v>
      </c>
      <c r="AB384">
        <v>1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1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</row>
    <row r="385" spans="1:42" x14ac:dyDescent="0.25">
      <c r="A385" t="str">
        <f>"381"</f>
        <v>381</v>
      </c>
      <c r="B385" t="str">
        <f t="shared" si="18"/>
        <v>2</v>
      </c>
      <c r="C385" t="str">
        <f t="shared" si="21"/>
        <v>16</v>
      </c>
      <c r="D385" t="str">
        <f>"4"</f>
        <v>4</v>
      </c>
      <c r="E385" t="str">
        <f>"2-16-4"</f>
        <v>2-16-4</v>
      </c>
      <c r="F385" t="s">
        <v>72</v>
      </c>
      <c r="G385" t="s">
        <v>73</v>
      </c>
      <c r="H385" t="s">
        <v>71</v>
      </c>
      <c r="S385">
        <v>0</v>
      </c>
      <c r="T385">
        <v>1</v>
      </c>
      <c r="U385">
        <v>0</v>
      </c>
      <c r="V385">
        <v>0</v>
      </c>
      <c r="W385">
        <v>0</v>
      </c>
      <c r="X385">
        <v>1</v>
      </c>
      <c r="Y385">
        <v>1</v>
      </c>
      <c r="Z385">
        <v>0</v>
      </c>
      <c r="AA385">
        <v>0</v>
      </c>
      <c r="AB385">
        <v>1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</row>
    <row r="386" spans="1:42" x14ac:dyDescent="0.25">
      <c r="A386" t="str">
        <f>"382"</f>
        <v>382</v>
      </c>
      <c r="B386" t="str">
        <f t="shared" si="18"/>
        <v>2</v>
      </c>
      <c r="C386" t="str">
        <f t="shared" si="21"/>
        <v>16</v>
      </c>
      <c r="D386" t="str">
        <f>"2"</f>
        <v>2</v>
      </c>
      <c r="E386" t="str">
        <f>"2-16-2"</f>
        <v>2-16-2</v>
      </c>
      <c r="F386" t="s">
        <v>72</v>
      </c>
      <c r="G386" t="s">
        <v>73</v>
      </c>
      <c r="H386" t="s">
        <v>71</v>
      </c>
      <c r="S386">
        <v>1</v>
      </c>
      <c r="T386">
        <v>0</v>
      </c>
      <c r="U386">
        <v>0</v>
      </c>
      <c r="V386">
        <v>0</v>
      </c>
      <c r="W386">
        <v>1</v>
      </c>
      <c r="X386">
        <v>0</v>
      </c>
      <c r="Y386">
        <v>0</v>
      </c>
      <c r="Z386">
        <v>1</v>
      </c>
      <c r="AA386">
        <v>1</v>
      </c>
      <c r="AB386">
        <v>0</v>
      </c>
      <c r="AC386">
        <v>0</v>
      </c>
      <c r="AD386">
        <v>1</v>
      </c>
      <c r="AE386">
        <v>1</v>
      </c>
      <c r="AF386">
        <v>1</v>
      </c>
      <c r="AG386">
        <v>1</v>
      </c>
      <c r="AH386">
        <v>1</v>
      </c>
      <c r="AI386">
        <v>1</v>
      </c>
      <c r="AJ386">
        <v>1</v>
      </c>
      <c r="AK386">
        <v>0</v>
      </c>
      <c r="AL386">
        <v>0</v>
      </c>
      <c r="AM386">
        <v>1</v>
      </c>
      <c r="AN386">
        <v>0</v>
      </c>
      <c r="AO386">
        <v>1</v>
      </c>
      <c r="AP386">
        <v>1</v>
      </c>
    </row>
    <row r="387" spans="1:42" x14ac:dyDescent="0.25">
      <c r="A387" t="str">
        <f>"383"</f>
        <v>383</v>
      </c>
      <c r="B387" t="str">
        <f t="shared" si="18"/>
        <v>2</v>
      </c>
      <c r="C387" t="str">
        <f t="shared" si="21"/>
        <v>16</v>
      </c>
      <c r="D387" t="str">
        <f>"19"</f>
        <v>19</v>
      </c>
      <c r="E387" t="str">
        <f>"2-16-19"</f>
        <v>2-16-19</v>
      </c>
      <c r="F387" t="s">
        <v>72</v>
      </c>
      <c r="G387" t="s">
        <v>73</v>
      </c>
      <c r="H387" t="s">
        <v>70</v>
      </c>
      <c r="I387">
        <v>1</v>
      </c>
      <c r="J387">
        <v>1</v>
      </c>
      <c r="K387">
        <v>1</v>
      </c>
      <c r="L387">
        <v>1</v>
      </c>
      <c r="M387">
        <v>1</v>
      </c>
      <c r="N387">
        <v>1</v>
      </c>
      <c r="O387">
        <v>1</v>
      </c>
      <c r="P387">
        <v>1</v>
      </c>
      <c r="Q387">
        <v>1</v>
      </c>
      <c r="R387">
        <v>1</v>
      </c>
    </row>
    <row r="388" spans="1:42" x14ac:dyDescent="0.25">
      <c r="A388" t="str">
        <f>"384"</f>
        <v>384</v>
      </c>
      <c r="B388" t="str">
        <f t="shared" si="18"/>
        <v>2</v>
      </c>
      <c r="C388" t="str">
        <f t="shared" si="21"/>
        <v>16</v>
      </c>
      <c r="D388" t="str">
        <f>"14"</f>
        <v>14</v>
      </c>
      <c r="E388" t="str">
        <f>"2-16-14"</f>
        <v>2-16-14</v>
      </c>
      <c r="F388" t="s">
        <v>72</v>
      </c>
      <c r="G388" t="s">
        <v>73</v>
      </c>
      <c r="H388" t="s">
        <v>71</v>
      </c>
      <c r="S388">
        <v>0</v>
      </c>
      <c r="T388">
        <v>1</v>
      </c>
      <c r="U388">
        <v>0</v>
      </c>
      <c r="V388">
        <v>0</v>
      </c>
      <c r="W388">
        <v>0</v>
      </c>
      <c r="X388">
        <v>1</v>
      </c>
      <c r="Y388">
        <v>1</v>
      </c>
      <c r="Z388">
        <v>0</v>
      </c>
      <c r="AA388">
        <v>0</v>
      </c>
      <c r="AB388">
        <v>1</v>
      </c>
      <c r="AC388">
        <v>0</v>
      </c>
      <c r="AD388">
        <v>1</v>
      </c>
      <c r="AE388">
        <v>1</v>
      </c>
      <c r="AF388">
        <v>1</v>
      </c>
      <c r="AG388">
        <v>1</v>
      </c>
      <c r="AH388">
        <v>1</v>
      </c>
      <c r="AI388">
        <v>1</v>
      </c>
      <c r="AJ388">
        <v>0</v>
      </c>
      <c r="AK388">
        <v>1</v>
      </c>
      <c r="AL388">
        <v>1</v>
      </c>
      <c r="AM388">
        <v>1</v>
      </c>
      <c r="AN388">
        <v>1</v>
      </c>
      <c r="AO388">
        <v>1</v>
      </c>
      <c r="AP388">
        <v>1</v>
      </c>
    </row>
    <row r="389" spans="1:42" x14ac:dyDescent="0.25">
      <c r="A389" t="str">
        <f>"385"</f>
        <v>385</v>
      </c>
      <c r="B389" t="str">
        <f t="shared" ref="B389:B452" si="22">"2"</f>
        <v>2</v>
      </c>
      <c r="C389" t="str">
        <f t="shared" si="21"/>
        <v>16</v>
      </c>
      <c r="D389" t="str">
        <f>"9"</f>
        <v>9</v>
      </c>
      <c r="E389" t="str">
        <f>"2-16-9"</f>
        <v>2-16-9</v>
      </c>
      <c r="F389" t="s">
        <v>72</v>
      </c>
      <c r="G389" t="s">
        <v>73</v>
      </c>
      <c r="H389" t="s">
        <v>71</v>
      </c>
      <c r="S389">
        <v>1</v>
      </c>
      <c r="T389">
        <v>0</v>
      </c>
      <c r="U389">
        <v>0</v>
      </c>
      <c r="V389">
        <v>0</v>
      </c>
      <c r="W389">
        <v>0</v>
      </c>
      <c r="X389">
        <v>1</v>
      </c>
      <c r="Y389">
        <v>0</v>
      </c>
      <c r="Z389">
        <v>1</v>
      </c>
      <c r="AA389">
        <v>1</v>
      </c>
      <c r="AB389">
        <v>0</v>
      </c>
      <c r="AC389">
        <v>0</v>
      </c>
      <c r="AD389">
        <v>1</v>
      </c>
      <c r="AE389">
        <v>1</v>
      </c>
      <c r="AF389">
        <v>1</v>
      </c>
      <c r="AG389">
        <v>1</v>
      </c>
      <c r="AH389">
        <v>1</v>
      </c>
      <c r="AI389">
        <v>1</v>
      </c>
      <c r="AJ389">
        <v>1</v>
      </c>
      <c r="AK389">
        <v>0</v>
      </c>
      <c r="AL389">
        <v>1</v>
      </c>
      <c r="AM389">
        <v>1</v>
      </c>
      <c r="AN389">
        <v>1</v>
      </c>
      <c r="AO389">
        <v>1</v>
      </c>
      <c r="AP389">
        <v>1</v>
      </c>
    </row>
    <row r="390" spans="1:42" x14ac:dyDescent="0.25">
      <c r="A390" t="str">
        <f>"386"</f>
        <v>386</v>
      </c>
      <c r="B390" t="str">
        <f t="shared" si="22"/>
        <v>2</v>
      </c>
      <c r="C390" t="str">
        <f t="shared" si="21"/>
        <v>16</v>
      </c>
      <c r="D390" t="str">
        <f>"5"</f>
        <v>5</v>
      </c>
      <c r="E390" t="str">
        <f>"2-16-5"</f>
        <v>2-16-5</v>
      </c>
      <c r="F390" t="s">
        <v>72</v>
      </c>
      <c r="G390" t="s">
        <v>73</v>
      </c>
      <c r="H390" t="s">
        <v>71</v>
      </c>
      <c r="S390">
        <v>1</v>
      </c>
      <c r="T390">
        <v>0</v>
      </c>
      <c r="U390">
        <v>0</v>
      </c>
      <c r="V390">
        <v>0</v>
      </c>
      <c r="W390">
        <v>0</v>
      </c>
      <c r="X390">
        <v>1</v>
      </c>
      <c r="Y390">
        <v>1</v>
      </c>
      <c r="Z390">
        <v>0</v>
      </c>
      <c r="AA390">
        <v>0</v>
      </c>
      <c r="AB390">
        <v>0</v>
      </c>
      <c r="AC390">
        <v>1</v>
      </c>
      <c r="AD390">
        <v>1</v>
      </c>
      <c r="AE390">
        <v>1</v>
      </c>
      <c r="AF390">
        <v>1</v>
      </c>
      <c r="AG390">
        <v>1</v>
      </c>
      <c r="AH390">
        <v>1</v>
      </c>
      <c r="AI390">
        <v>1</v>
      </c>
      <c r="AJ390">
        <v>1</v>
      </c>
      <c r="AK390">
        <v>0</v>
      </c>
      <c r="AL390">
        <v>1</v>
      </c>
      <c r="AM390">
        <v>1</v>
      </c>
      <c r="AN390">
        <v>1</v>
      </c>
      <c r="AO390">
        <v>1</v>
      </c>
      <c r="AP390">
        <v>1</v>
      </c>
    </row>
    <row r="391" spans="1:42" x14ac:dyDescent="0.25">
      <c r="A391" t="str">
        <f>"387"</f>
        <v>387</v>
      </c>
      <c r="B391" t="str">
        <f t="shared" si="22"/>
        <v>2</v>
      </c>
      <c r="C391" t="str">
        <f t="shared" si="21"/>
        <v>16</v>
      </c>
      <c r="D391" t="str">
        <f>"1"</f>
        <v>1</v>
      </c>
      <c r="E391" t="str">
        <f>"2-16-1"</f>
        <v>2-16-1</v>
      </c>
      <c r="F391" t="s">
        <v>72</v>
      </c>
      <c r="G391" t="s">
        <v>73</v>
      </c>
      <c r="H391" t="s">
        <v>71</v>
      </c>
      <c r="S391">
        <v>1</v>
      </c>
      <c r="T391">
        <v>0</v>
      </c>
      <c r="U391">
        <v>0</v>
      </c>
      <c r="V391">
        <v>0</v>
      </c>
      <c r="W391">
        <v>0</v>
      </c>
      <c r="X391">
        <v>1</v>
      </c>
      <c r="Y391">
        <v>1</v>
      </c>
      <c r="Z391">
        <v>0</v>
      </c>
      <c r="AA391">
        <v>0</v>
      </c>
      <c r="AB391">
        <v>0</v>
      </c>
      <c r="AC391">
        <v>1</v>
      </c>
      <c r="AD391">
        <v>1</v>
      </c>
      <c r="AE391">
        <v>1</v>
      </c>
      <c r="AF391">
        <v>1</v>
      </c>
      <c r="AG391">
        <v>1</v>
      </c>
      <c r="AH391">
        <v>1</v>
      </c>
      <c r="AI391">
        <v>1</v>
      </c>
      <c r="AJ391">
        <v>1</v>
      </c>
      <c r="AK391">
        <v>0</v>
      </c>
      <c r="AL391">
        <v>1</v>
      </c>
      <c r="AM391">
        <v>1</v>
      </c>
      <c r="AN391">
        <v>1</v>
      </c>
      <c r="AO391">
        <v>1</v>
      </c>
      <c r="AP391">
        <v>1</v>
      </c>
    </row>
    <row r="392" spans="1:42" x14ac:dyDescent="0.25">
      <c r="A392" t="str">
        <f>"388"</f>
        <v>388</v>
      </c>
      <c r="B392" t="str">
        <f t="shared" si="22"/>
        <v>2</v>
      </c>
      <c r="C392" t="str">
        <f t="shared" si="21"/>
        <v>16</v>
      </c>
      <c r="D392" t="str">
        <f>"25"</f>
        <v>25</v>
      </c>
      <c r="E392" t="str">
        <f>"2-16-25"</f>
        <v>2-16-25</v>
      </c>
      <c r="F392" t="s">
        <v>72</v>
      </c>
      <c r="G392" t="s">
        <v>73</v>
      </c>
      <c r="H392" t="s">
        <v>71</v>
      </c>
      <c r="S392">
        <v>1</v>
      </c>
      <c r="T392">
        <v>0</v>
      </c>
      <c r="U392">
        <v>0</v>
      </c>
      <c r="V392">
        <v>0</v>
      </c>
      <c r="W392">
        <v>0</v>
      </c>
      <c r="X392">
        <v>1</v>
      </c>
      <c r="Y392">
        <v>1</v>
      </c>
      <c r="Z392">
        <v>0</v>
      </c>
      <c r="AA392">
        <v>1</v>
      </c>
      <c r="AB392">
        <v>0</v>
      </c>
      <c r="AC392">
        <v>0</v>
      </c>
      <c r="AD392">
        <v>1</v>
      </c>
      <c r="AE392">
        <v>1</v>
      </c>
      <c r="AF392">
        <v>1</v>
      </c>
      <c r="AG392">
        <v>1</v>
      </c>
      <c r="AH392">
        <v>1</v>
      </c>
      <c r="AI392">
        <v>1</v>
      </c>
      <c r="AJ392">
        <v>1</v>
      </c>
      <c r="AK392">
        <v>0</v>
      </c>
      <c r="AL392">
        <v>1</v>
      </c>
      <c r="AM392">
        <v>1</v>
      </c>
      <c r="AN392">
        <v>1</v>
      </c>
      <c r="AO392">
        <v>1</v>
      </c>
      <c r="AP392">
        <v>1</v>
      </c>
    </row>
    <row r="393" spans="1:42" x14ac:dyDescent="0.25">
      <c r="A393" t="str">
        <f>"389"</f>
        <v>389</v>
      </c>
      <c r="B393" t="str">
        <f t="shared" si="22"/>
        <v>2</v>
      </c>
      <c r="C393" t="str">
        <f t="shared" si="21"/>
        <v>16</v>
      </c>
      <c r="D393" t="str">
        <f>"17"</f>
        <v>17</v>
      </c>
      <c r="E393" t="str">
        <f>"2-16-17"</f>
        <v>2-16-17</v>
      </c>
      <c r="F393" t="s">
        <v>72</v>
      </c>
      <c r="G393" t="s">
        <v>73</v>
      </c>
      <c r="H393" t="s">
        <v>71</v>
      </c>
      <c r="S393">
        <v>0</v>
      </c>
      <c r="T393">
        <v>1</v>
      </c>
      <c r="U393">
        <v>0</v>
      </c>
      <c r="V393">
        <v>0</v>
      </c>
      <c r="W393">
        <v>0</v>
      </c>
      <c r="X393">
        <v>1</v>
      </c>
      <c r="Y393">
        <v>0</v>
      </c>
      <c r="Z393">
        <v>0</v>
      </c>
      <c r="AA393">
        <v>0</v>
      </c>
      <c r="AB393">
        <v>1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1</v>
      </c>
      <c r="AK393">
        <v>0</v>
      </c>
      <c r="AL393">
        <v>1</v>
      </c>
      <c r="AM393">
        <v>1</v>
      </c>
      <c r="AN393">
        <v>1</v>
      </c>
      <c r="AO393">
        <v>1</v>
      </c>
      <c r="AP393">
        <v>1</v>
      </c>
    </row>
    <row r="394" spans="1:42" x14ac:dyDescent="0.25">
      <c r="A394" t="str">
        <f>"390"</f>
        <v>390</v>
      </c>
      <c r="B394" t="str">
        <f t="shared" si="22"/>
        <v>2</v>
      </c>
      <c r="C394" t="str">
        <f t="shared" si="21"/>
        <v>16</v>
      </c>
      <c r="D394" t="str">
        <f>"16"</f>
        <v>16</v>
      </c>
      <c r="E394" t="str">
        <f>"2-16-16"</f>
        <v>2-16-16</v>
      </c>
      <c r="F394" t="s">
        <v>72</v>
      </c>
      <c r="G394" t="s">
        <v>73</v>
      </c>
      <c r="H394" t="s">
        <v>70</v>
      </c>
      <c r="I394">
        <v>1</v>
      </c>
      <c r="J394">
        <v>1</v>
      </c>
      <c r="K394">
        <v>1</v>
      </c>
      <c r="L394">
        <v>1</v>
      </c>
      <c r="M394">
        <v>1</v>
      </c>
      <c r="N394">
        <v>1</v>
      </c>
      <c r="O394">
        <v>1</v>
      </c>
      <c r="P394">
        <v>1</v>
      </c>
      <c r="Q394">
        <v>1</v>
      </c>
      <c r="R394">
        <v>1</v>
      </c>
    </row>
    <row r="395" spans="1:42" x14ac:dyDescent="0.25">
      <c r="A395" t="str">
        <f>"391"</f>
        <v>391</v>
      </c>
      <c r="B395" t="str">
        <f t="shared" si="22"/>
        <v>2</v>
      </c>
      <c r="C395" t="str">
        <f t="shared" si="21"/>
        <v>16</v>
      </c>
      <c r="D395" t="str">
        <f>"10"</f>
        <v>10</v>
      </c>
      <c r="E395" t="str">
        <f>"2-16-10"</f>
        <v>2-16-10</v>
      </c>
      <c r="F395" t="s">
        <v>72</v>
      </c>
      <c r="G395" t="s">
        <v>73</v>
      </c>
      <c r="H395" t="s">
        <v>71</v>
      </c>
      <c r="S395">
        <v>0</v>
      </c>
      <c r="T395">
        <v>1</v>
      </c>
      <c r="U395">
        <v>0</v>
      </c>
      <c r="V395">
        <v>0</v>
      </c>
      <c r="W395">
        <v>0</v>
      </c>
      <c r="X395">
        <v>1</v>
      </c>
      <c r="Y395">
        <v>1</v>
      </c>
      <c r="Z395">
        <v>0</v>
      </c>
      <c r="AA395">
        <v>0</v>
      </c>
      <c r="AB395">
        <v>0</v>
      </c>
      <c r="AC395">
        <v>1</v>
      </c>
      <c r="AD395">
        <v>1</v>
      </c>
      <c r="AE395">
        <v>1</v>
      </c>
      <c r="AF395">
        <v>1</v>
      </c>
      <c r="AG395">
        <v>1</v>
      </c>
      <c r="AH395">
        <v>1</v>
      </c>
      <c r="AI395">
        <v>1</v>
      </c>
      <c r="AJ395">
        <v>1</v>
      </c>
      <c r="AK395">
        <v>0</v>
      </c>
      <c r="AL395">
        <v>1</v>
      </c>
      <c r="AM395">
        <v>1</v>
      </c>
      <c r="AN395">
        <v>1</v>
      </c>
      <c r="AO395">
        <v>1</v>
      </c>
      <c r="AP395">
        <v>1</v>
      </c>
    </row>
    <row r="396" spans="1:42" x14ac:dyDescent="0.25">
      <c r="A396" t="str">
        <f>"392"</f>
        <v>392</v>
      </c>
      <c r="B396" t="str">
        <f t="shared" si="22"/>
        <v>2</v>
      </c>
      <c r="C396" t="str">
        <f t="shared" si="21"/>
        <v>16</v>
      </c>
      <c r="D396" t="str">
        <f>"6"</f>
        <v>6</v>
      </c>
      <c r="E396" t="str">
        <f>"2-16-6"</f>
        <v>2-16-6</v>
      </c>
      <c r="F396" t="s">
        <v>72</v>
      </c>
      <c r="G396" t="s">
        <v>73</v>
      </c>
      <c r="H396" t="s">
        <v>71</v>
      </c>
      <c r="S396">
        <v>0</v>
      </c>
      <c r="T396">
        <v>1</v>
      </c>
      <c r="U396">
        <v>0</v>
      </c>
      <c r="V396">
        <v>0</v>
      </c>
      <c r="W396">
        <v>0</v>
      </c>
      <c r="X396">
        <v>1</v>
      </c>
      <c r="Y396">
        <v>0</v>
      </c>
      <c r="Z396">
        <v>1</v>
      </c>
      <c r="AA396">
        <v>0</v>
      </c>
      <c r="AB396">
        <v>1</v>
      </c>
      <c r="AC396">
        <v>0</v>
      </c>
      <c r="AD396">
        <v>1</v>
      </c>
      <c r="AE396">
        <v>1</v>
      </c>
      <c r="AF396">
        <v>1</v>
      </c>
      <c r="AG396">
        <v>1</v>
      </c>
      <c r="AH396">
        <v>1</v>
      </c>
      <c r="AI396">
        <v>1</v>
      </c>
      <c r="AJ396">
        <v>0</v>
      </c>
      <c r="AK396">
        <v>1</v>
      </c>
      <c r="AL396">
        <v>0</v>
      </c>
      <c r="AM396">
        <v>0</v>
      </c>
      <c r="AN396">
        <v>1</v>
      </c>
      <c r="AO396">
        <v>1</v>
      </c>
      <c r="AP396">
        <v>1</v>
      </c>
    </row>
    <row r="397" spans="1:42" x14ac:dyDescent="0.25">
      <c r="A397" t="str">
        <f>"393"</f>
        <v>393</v>
      </c>
      <c r="B397" t="str">
        <f t="shared" si="22"/>
        <v>2</v>
      </c>
      <c r="C397" t="str">
        <f t="shared" si="21"/>
        <v>16</v>
      </c>
      <c r="D397" t="str">
        <f>"3"</f>
        <v>3</v>
      </c>
      <c r="E397" t="str">
        <f>"2-16-3"</f>
        <v>2-16-3</v>
      </c>
      <c r="F397" t="s">
        <v>72</v>
      </c>
      <c r="G397" t="s">
        <v>73</v>
      </c>
      <c r="H397" t="s">
        <v>71</v>
      </c>
      <c r="S397">
        <v>1</v>
      </c>
      <c r="T397">
        <v>0</v>
      </c>
      <c r="U397">
        <v>0</v>
      </c>
      <c r="V397">
        <v>0</v>
      </c>
      <c r="W397">
        <v>1</v>
      </c>
      <c r="X397">
        <v>0</v>
      </c>
      <c r="Y397">
        <v>0</v>
      </c>
      <c r="Z397">
        <v>1</v>
      </c>
      <c r="AA397">
        <v>0</v>
      </c>
      <c r="AB397">
        <v>1</v>
      </c>
      <c r="AC397">
        <v>0</v>
      </c>
      <c r="AD397">
        <v>1</v>
      </c>
      <c r="AE397">
        <v>1</v>
      </c>
      <c r="AF397">
        <v>1</v>
      </c>
      <c r="AG397">
        <v>1</v>
      </c>
      <c r="AH397">
        <v>1</v>
      </c>
      <c r="AI397">
        <v>1</v>
      </c>
      <c r="AJ397">
        <v>1</v>
      </c>
      <c r="AK397">
        <v>0</v>
      </c>
      <c r="AL397">
        <v>1</v>
      </c>
      <c r="AM397">
        <v>1</v>
      </c>
      <c r="AN397">
        <v>1</v>
      </c>
      <c r="AO397">
        <v>1</v>
      </c>
      <c r="AP397">
        <v>1</v>
      </c>
    </row>
    <row r="398" spans="1:42" x14ac:dyDescent="0.25">
      <c r="A398" t="str">
        <f>"394"</f>
        <v>394</v>
      </c>
      <c r="B398" t="str">
        <f t="shared" si="22"/>
        <v>2</v>
      </c>
      <c r="C398" t="str">
        <f t="shared" si="21"/>
        <v>16</v>
      </c>
      <c r="D398" t="str">
        <f>"24"</f>
        <v>24</v>
      </c>
      <c r="E398" t="str">
        <f>"2-16-24"</f>
        <v>2-16-24</v>
      </c>
      <c r="F398" t="s">
        <v>72</v>
      </c>
      <c r="G398" t="s">
        <v>73</v>
      </c>
      <c r="H398" t="s">
        <v>70</v>
      </c>
      <c r="I398">
        <v>1</v>
      </c>
      <c r="J398">
        <v>1</v>
      </c>
      <c r="K398">
        <v>1</v>
      </c>
      <c r="L398">
        <v>1</v>
      </c>
      <c r="M398">
        <v>1</v>
      </c>
      <c r="N398">
        <v>1</v>
      </c>
      <c r="O398">
        <v>1</v>
      </c>
      <c r="P398">
        <v>1</v>
      </c>
      <c r="Q398">
        <v>1</v>
      </c>
      <c r="R398">
        <v>1</v>
      </c>
    </row>
    <row r="399" spans="1:42" x14ac:dyDescent="0.25">
      <c r="A399" t="str">
        <f>"395"</f>
        <v>395</v>
      </c>
      <c r="B399" t="str">
        <f t="shared" si="22"/>
        <v>2</v>
      </c>
      <c r="C399" t="str">
        <f t="shared" si="21"/>
        <v>16</v>
      </c>
      <c r="D399" t="str">
        <f>"23"</f>
        <v>23</v>
      </c>
      <c r="E399" t="str">
        <f>"2-16-23"</f>
        <v>2-16-23</v>
      </c>
      <c r="F399" t="s">
        <v>72</v>
      </c>
      <c r="G399" t="s">
        <v>73</v>
      </c>
      <c r="H399" t="s">
        <v>70</v>
      </c>
      <c r="I399">
        <v>1</v>
      </c>
      <c r="J399">
        <v>1</v>
      </c>
      <c r="K399">
        <v>1</v>
      </c>
      <c r="L399">
        <v>1</v>
      </c>
      <c r="M399">
        <v>1</v>
      </c>
      <c r="N399">
        <v>1</v>
      </c>
      <c r="O399">
        <v>1</v>
      </c>
      <c r="P399">
        <v>1</v>
      </c>
      <c r="Q399">
        <v>1</v>
      </c>
      <c r="R399">
        <v>1</v>
      </c>
    </row>
    <row r="400" spans="1:42" x14ac:dyDescent="0.25">
      <c r="A400" t="str">
        <f>"396"</f>
        <v>396</v>
      </c>
      <c r="B400" t="str">
        <f t="shared" si="22"/>
        <v>2</v>
      </c>
      <c r="C400" t="str">
        <f t="shared" si="21"/>
        <v>16</v>
      </c>
      <c r="D400" t="str">
        <f>"18"</f>
        <v>18</v>
      </c>
      <c r="E400" t="str">
        <f>"2-16-18"</f>
        <v>2-16-18</v>
      </c>
      <c r="F400" t="s">
        <v>72</v>
      </c>
      <c r="G400" t="s">
        <v>73</v>
      </c>
      <c r="H400" t="s">
        <v>71</v>
      </c>
      <c r="S400">
        <v>0</v>
      </c>
      <c r="T400">
        <v>1</v>
      </c>
      <c r="U400">
        <v>0</v>
      </c>
      <c r="V400">
        <v>0</v>
      </c>
      <c r="W400">
        <v>1</v>
      </c>
      <c r="X400">
        <v>0</v>
      </c>
      <c r="Y400">
        <v>1</v>
      </c>
      <c r="Z400">
        <v>0</v>
      </c>
      <c r="AA400">
        <v>0</v>
      </c>
      <c r="AB400">
        <v>1</v>
      </c>
      <c r="AC400">
        <v>0</v>
      </c>
      <c r="AD400">
        <v>1</v>
      </c>
      <c r="AE400">
        <v>1</v>
      </c>
      <c r="AF400">
        <v>1</v>
      </c>
      <c r="AG400">
        <v>1</v>
      </c>
      <c r="AH400">
        <v>1</v>
      </c>
      <c r="AI400">
        <v>1</v>
      </c>
      <c r="AJ400">
        <v>1</v>
      </c>
      <c r="AK400">
        <v>0</v>
      </c>
      <c r="AL400">
        <v>1</v>
      </c>
      <c r="AM400">
        <v>1</v>
      </c>
      <c r="AN400">
        <v>1</v>
      </c>
      <c r="AO400">
        <v>1</v>
      </c>
      <c r="AP400">
        <v>1</v>
      </c>
    </row>
    <row r="401" spans="1:42" x14ac:dyDescent="0.25">
      <c r="A401" t="str">
        <f>"397"</f>
        <v>397</v>
      </c>
      <c r="B401" t="str">
        <f t="shared" si="22"/>
        <v>2</v>
      </c>
      <c r="C401" t="str">
        <f t="shared" si="21"/>
        <v>16</v>
      </c>
      <c r="D401" t="str">
        <f>"7"</f>
        <v>7</v>
      </c>
      <c r="E401" t="str">
        <f>"2-16-7"</f>
        <v>2-16-7</v>
      </c>
      <c r="F401" t="s">
        <v>72</v>
      </c>
      <c r="G401" t="s">
        <v>73</v>
      </c>
      <c r="H401" t="s">
        <v>71</v>
      </c>
      <c r="S401">
        <v>0</v>
      </c>
      <c r="T401">
        <v>1</v>
      </c>
      <c r="U401">
        <v>0</v>
      </c>
      <c r="V401">
        <v>0</v>
      </c>
      <c r="W401">
        <v>1</v>
      </c>
      <c r="X401">
        <v>0</v>
      </c>
      <c r="Y401">
        <v>0</v>
      </c>
      <c r="Z401">
        <v>1</v>
      </c>
      <c r="AA401">
        <v>1</v>
      </c>
      <c r="AB401">
        <v>0</v>
      </c>
      <c r="AC401">
        <v>0</v>
      </c>
      <c r="AD401">
        <v>1</v>
      </c>
      <c r="AE401">
        <v>1</v>
      </c>
      <c r="AF401">
        <v>1</v>
      </c>
      <c r="AG401">
        <v>1</v>
      </c>
      <c r="AH401">
        <v>1</v>
      </c>
      <c r="AI401">
        <v>1</v>
      </c>
      <c r="AJ401">
        <v>0</v>
      </c>
      <c r="AK401">
        <v>1</v>
      </c>
      <c r="AL401">
        <v>1</v>
      </c>
      <c r="AM401">
        <v>1</v>
      </c>
      <c r="AN401">
        <v>1</v>
      </c>
      <c r="AO401">
        <v>1</v>
      </c>
      <c r="AP401">
        <v>1</v>
      </c>
    </row>
    <row r="402" spans="1:42" x14ac:dyDescent="0.25">
      <c r="A402" t="str">
        <f>"398"</f>
        <v>398</v>
      </c>
      <c r="B402" t="str">
        <f t="shared" si="22"/>
        <v>2</v>
      </c>
      <c r="C402" t="str">
        <f t="shared" si="21"/>
        <v>16</v>
      </c>
      <c r="D402" t="str">
        <f>"11"</f>
        <v>11</v>
      </c>
      <c r="E402" t="str">
        <f>"2-16-11"</f>
        <v>2-16-11</v>
      </c>
      <c r="F402" t="s">
        <v>72</v>
      </c>
      <c r="G402" t="s">
        <v>73</v>
      </c>
      <c r="H402" t="s">
        <v>71</v>
      </c>
      <c r="S402">
        <v>1</v>
      </c>
      <c r="T402">
        <v>0</v>
      </c>
      <c r="U402">
        <v>0</v>
      </c>
      <c r="V402">
        <v>0</v>
      </c>
      <c r="W402">
        <v>1</v>
      </c>
      <c r="X402">
        <v>0</v>
      </c>
      <c r="Y402">
        <v>1</v>
      </c>
      <c r="Z402">
        <v>0</v>
      </c>
      <c r="AA402">
        <v>0</v>
      </c>
      <c r="AB402">
        <v>0</v>
      </c>
      <c r="AC402">
        <v>0</v>
      </c>
      <c r="AD402">
        <v>1</v>
      </c>
      <c r="AE402">
        <v>1</v>
      </c>
      <c r="AF402">
        <v>1</v>
      </c>
      <c r="AG402">
        <v>1</v>
      </c>
      <c r="AH402">
        <v>1</v>
      </c>
      <c r="AI402">
        <v>1</v>
      </c>
      <c r="AJ402">
        <v>0</v>
      </c>
      <c r="AK402">
        <v>1</v>
      </c>
      <c r="AL402">
        <v>1</v>
      </c>
      <c r="AM402">
        <v>1</v>
      </c>
      <c r="AN402">
        <v>1</v>
      </c>
      <c r="AO402">
        <v>1</v>
      </c>
      <c r="AP402">
        <v>1</v>
      </c>
    </row>
    <row r="403" spans="1:42" x14ac:dyDescent="0.25">
      <c r="A403" t="str">
        <f>"399"</f>
        <v>399</v>
      </c>
      <c r="B403" t="str">
        <f t="shared" si="22"/>
        <v>2</v>
      </c>
      <c r="C403" t="str">
        <f t="shared" si="21"/>
        <v>16</v>
      </c>
      <c r="D403" t="str">
        <f>"20"</f>
        <v>20</v>
      </c>
      <c r="E403" t="str">
        <f>"2-16-20"</f>
        <v>2-16-20</v>
      </c>
      <c r="F403" t="s">
        <v>72</v>
      </c>
      <c r="G403" t="s">
        <v>73</v>
      </c>
      <c r="H403" t="s">
        <v>71</v>
      </c>
      <c r="S403">
        <v>0</v>
      </c>
      <c r="T403">
        <v>1</v>
      </c>
      <c r="U403">
        <v>0</v>
      </c>
      <c r="V403">
        <v>0</v>
      </c>
      <c r="W403">
        <v>1</v>
      </c>
      <c r="X403">
        <v>0</v>
      </c>
      <c r="Y403">
        <v>0</v>
      </c>
      <c r="Z403">
        <v>1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1</v>
      </c>
      <c r="AK403">
        <v>0</v>
      </c>
      <c r="AL403">
        <v>1</v>
      </c>
      <c r="AM403">
        <v>1</v>
      </c>
      <c r="AN403">
        <v>1</v>
      </c>
      <c r="AO403">
        <v>1</v>
      </c>
      <c r="AP403">
        <v>1</v>
      </c>
    </row>
    <row r="404" spans="1:42" x14ac:dyDescent="0.25">
      <c r="A404" t="str">
        <f>"400"</f>
        <v>400</v>
      </c>
      <c r="B404" t="str">
        <f t="shared" si="22"/>
        <v>2</v>
      </c>
      <c r="C404" t="str">
        <f t="shared" si="21"/>
        <v>16</v>
      </c>
      <c r="D404" t="str">
        <f>"15"</f>
        <v>15</v>
      </c>
      <c r="E404" t="str">
        <f>"2-16-15"</f>
        <v>2-16-15</v>
      </c>
      <c r="F404" t="s">
        <v>72</v>
      </c>
      <c r="G404" t="s">
        <v>73</v>
      </c>
      <c r="H404" t="s">
        <v>71</v>
      </c>
      <c r="S404">
        <v>1</v>
      </c>
      <c r="T404">
        <v>0</v>
      </c>
      <c r="U404">
        <v>0</v>
      </c>
      <c r="V404">
        <v>0</v>
      </c>
      <c r="W404">
        <v>0</v>
      </c>
      <c r="X404">
        <v>1</v>
      </c>
      <c r="Y404">
        <v>1</v>
      </c>
      <c r="Z404">
        <v>0</v>
      </c>
      <c r="AA404">
        <v>0</v>
      </c>
      <c r="AB404">
        <v>0</v>
      </c>
      <c r="AC404">
        <v>0</v>
      </c>
      <c r="AD404">
        <v>1</v>
      </c>
      <c r="AE404">
        <v>1</v>
      </c>
      <c r="AF404">
        <v>1</v>
      </c>
      <c r="AG404">
        <v>1</v>
      </c>
      <c r="AH404">
        <v>1</v>
      </c>
      <c r="AI404">
        <v>1</v>
      </c>
      <c r="AJ404">
        <v>0</v>
      </c>
      <c r="AK404">
        <v>0</v>
      </c>
      <c r="AL404">
        <v>1</v>
      </c>
      <c r="AM404">
        <v>1</v>
      </c>
      <c r="AN404">
        <v>1</v>
      </c>
      <c r="AO404">
        <v>1</v>
      </c>
      <c r="AP404">
        <v>1</v>
      </c>
    </row>
    <row r="405" spans="1:42" x14ac:dyDescent="0.25">
      <c r="A405" t="str">
        <f>"401"</f>
        <v>401</v>
      </c>
      <c r="B405" t="str">
        <f t="shared" si="22"/>
        <v>2</v>
      </c>
      <c r="C405" t="str">
        <f t="shared" ref="C405:C429" si="23">"17"</f>
        <v>17</v>
      </c>
      <c r="D405" t="str">
        <f>"22"</f>
        <v>22</v>
      </c>
      <c r="E405" t="str">
        <f>"2-17-22"</f>
        <v>2-17-22</v>
      </c>
      <c r="F405" t="s">
        <v>72</v>
      </c>
      <c r="G405" t="s">
        <v>73</v>
      </c>
      <c r="H405" t="s">
        <v>71</v>
      </c>
      <c r="S405">
        <v>1</v>
      </c>
      <c r="T405">
        <v>0</v>
      </c>
      <c r="U405">
        <v>0</v>
      </c>
      <c r="V405">
        <v>0</v>
      </c>
      <c r="W405">
        <v>0</v>
      </c>
      <c r="X405">
        <v>1</v>
      </c>
      <c r="Y405">
        <v>0</v>
      </c>
      <c r="Z405">
        <v>1</v>
      </c>
      <c r="AA405">
        <v>0</v>
      </c>
      <c r="AB405">
        <v>1</v>
      </c>
      <c r="AC405">
        <v>0</v>
      </c>
      <c r="AD405">
        <v>1</v>
      </c>
      <c r="AE405">
        <v>1</v>
      </c>
      <c r="AF405">
        <v>1</v>
      </c>
      <c r="AG405">
        <v>1</v>
      </c>
      <c r="AH405">
        <v>1</v>
      </c>
      <c r="AI405">
        <v>1</v>
      </c>
      <c r="AJ405">
        <v>1</v>
      </c>
      <c r="AK405">
        <v>0</v>
      </c>
      <c r="AL405">
        <v>1</v>
      </c>
      <c r="AM405">
        <v>1</v>
      </c>
      <c r="AN405">
        <v>1</v>
      </c>
      <c r="AO405">
        <v>1</v>
      </c>
      <c r="AP405">
        <v>1</v>
      </c>
    </row>
    <row r="406" spans="1:42" x14ac:dyDescent="0.25">
      <c r="A406" t="str">
        <f>"402"</f>
        <v>402</v>
      </c>
      <c r="B406" t="str">
        <f t="shared" si="22"/>
        <v>2</v>
      </c>
      <c r="C406" t="str">
        <f t="shared" si="23"/>
        <v>17</v>
      </c>
      <c r="D406" t="str">
        <f>"21"</f>
        <v>21</v>
      </c>
      <c r="E406" t="str">
        <f>"2-17-21"</f>
        <v>2-17-21</v>
      </c>
      <c r="F406" t="s">
        <v>72</v>
      </c>
      <c r="G406" t="s">
        <v>73</v>
      </c>
      <c r="H406" t="s">
        <v>71</v>
      </c>
      <c r="S406">
        <v>0</v>
      </c>
      <c r="T406">
        <v>1</v>
      </c>
      <c r="U406">
        <v>0</v>
      </c>
      <c r="V406">
        <v>0</v>
      </c>
      <c r="W406">
        <v>1</v>
      </c>
      <c r="X406">
        <v>0</v>
      </c>
      <c r="Y406">
        <v>0</v>
      </c>
      <c r="Z406">
        <v>1</v>
      </c>
      <c r="AA406">
        <v>0</v>
      </c>
      <c r="AB406">
        <v>0</v>
      </c>
      <c r="AC406">
        <v>1</v>
      </c>
      <c r="AD406">
        <v>1</v>
      </c>
      <c r="AE406">
        <v>1</v>
      </c>
      <c r="AF406">
        <v>1</v>
      </c>
      <c r="AG406">
        <v>1</v>
      </c>
      <c r="AH406">
        <v>1</v>
      </c>
      <c r="AI406">
        <v>1</v>
      </c>
      <c r="AJ406">
        <v>1</v>
      </c>
      <c r="AK406">
        <v>0</v>
      </c>
      <c r="AL406">
        <v>1</v>
      </c>
      <c r="AM406">
        <v>1</v>
      </c>
      <c r="AN406">
        <v>1</v>
      </c>
      <c r="AO406">
        <v>1</v>
      </c>
      <c r="AP406">
        <v>1</v>
      </c>
    </row>
    <row r="407" spans="1:42" x14ac:dyDescent="0.25">
      <c r="A407" t="str">
        <f>"403"</f>
        <v>403</v>
      </c>
      <c r="B407" t="str">
        <f t="shared" si="22"/>
        <v>2</v>
      </c>
      <c r="C407" t="str">
        <f t="shared" si="23"/>
        <v>17</v>
      </c>
      <c r="D407" t="str">
        <f>"13"</f>
        <v>13</v>
      </c>
      <c r="E407" t="str">
        <f>"2-17-13"</f>
        <v>2-17-13</v>
      </c>
      <c r="F407" t="s">
        <v>72</v>
      </c>
      <c r="G407" t="s">
        <v>73</v>
      </c>
      <c r="H407" t="s">
        <v>71</v>
      </c>
      <c r="S407">
        <v>1</v>
      </c>
      <c r="T407">
        <v>0</v>
      </c>
      <c r="U407">
        <v>0</v>
      </c>
      <c r="V407">
        <v>0</v>
      </c>
      <c r="W407">
        <v>0</v>
      </c>
      <c r="X407">
        <v>1</v>
      </c>
      <c r="Y407">
        <v>1</v>
      </c>
      <c r="Z407">
        <v>0</v>
      </c>
      <c r="AA407">
        <v>0</v>
      </c>
      <c r="AB407">
        <v>1</v>
      </c>
      <c r="AC407">
        <v>0</v>
      </c>
      <c r="AD407">
        <v>1</v>
      </c>
      <c r="AE407">
        <v>1</v>
      </c>
      <c r="AF407">
        <v>1</v>
      </c>
      <c r="AG407">
        <v>1</v>
      </c>
      <c r="AH407">
        <v>1</v>
      </c>
      <c r="AI407">
        <v>1</v>
      </c>
      <c r="AJ407">
        <v>1</v>
      </c>
      <c r="AK407">
        <v>0</v>
      </c>
      <c r="AL407">
        <v>1</v>
      </c>
      <c r="AM407">
        <v>1</v>
      </c>
      <c r="AN407">
        <v>1</v>
      </c>
      <c r="AO407">
        <v>1</v>
      </c>
      <c r="AP407">
        <v>1</v>
      </c>
    </row>
    <row r="408" spans="1:42" x14ac:dyDescent="0.25">
      <c r="A408" t="str">
        <f>"404"</f>
        <v>404</v>
      </c>
      <c r="B408" t="str">
        <f t="shared" si="22"/>
        <v>2</v>
      </c>
      <c r="C408" t="str">
        <f t="shared" si="23"/>
        <v>17</v>
      </c>
      <c r="D408" t="str">
        <f>"12"</f>
        <v>12</v>
      </c>
      <c r="E408" t="str">
        <f>"2-17-12"</f>
        <v>2-17-12</v>
      </c>
      <c r="F408" t="s">
        <v>72</v>
      </c>
      <c r="G408" t="s">
        <v>73</v>
      </c>
      <c r="H408" t="s">
        <v>71</v>
      </c>
      <c r="S408">
        <v>1</v>
      </c>
      <c r="T408">
        <v>0</v>
      </c>
      <c r="U408">
        <v>0</v>
      </c>
      <c r="V408">
        <v>0</v>
      </c>
      <c r="W408">
        <v>0</v>
      </c>
      <c r="X408">
        <v>1</v>
      </c>
      <c r="Y408">
        <v>0</v>
      </c>
      <c r="Z408">
        <v>1</v>
      </c>
      <c r="AA408">
        <v>0</v>
      </c>
      <c r="AB408">
        <v>1</v>
      </c>
      <c r="AC408">
        <v>0</v>
      </c>
      <c r="AD408">
        <v>1</v>
      </c>
      <c r="AE408">
        <v>1</v>
      </c>
      <c r="AF408">
        <v>1</v>
      </c>
      <c r="AG408">
        <v>1</v>
      </c>
      <c r="AH408">
        <v>1</v>
      </c>
      <c r="AI408">
        <v>1</v>
      </c>
      <c r="AJ408">
        <v>1</v>
      </c>
      <c r="AK408">
        <v>0</v>
      </c>
      <c r="AL408">
        <v>1</v>
      </c>
      <c r="AM408">
        <v>1</v>
      </c>
      <c r="AN408">
        <v>1</v>
      </c>
      <c r="AO408">
        <v>1</v>
      </c>
      <c r="AP408">
        <v>1</v>
      </c>
    </row>
    <row r="409" spans="1:42" x14ac:dyDescent="0.25">
      <c r="A409" t="str">
        <f>"405"</f>
        <v>405</v>
      </c>
      <c r="B409" t="str">
        <f t="shared" si="22"/>
        <v>2</v>
      </c>
      <c r="C409" t="str">
        <f t="shared" si="23"/>
        <v>17</v>
      </c>
      <c r="D409" t="str">
        <f>"9"</f>
        <v>9</v>
      </c>
      <c r="E409" t="str">
        <f>"2-17-9"</f>
        <v>2-17-9</v>
      </c>
      <c r="F409" t="s">
        <v>72</v>
      </c>
      <c r="G409" t="s">
        <v>73</v>
      </c>
      <c r="H409" t="s">
        <v>71</v>
      </c>
      <c r="S409">
        <v>1</v>
      </c>
      <c r="T409">
        <v>0</v>
      </c>
      <c r="U409">
        <v>0</v>
      </c>
      <c r="V409">
        <v>0</v>
      </c>
      <c r="W409">
        <v>0</v>
      </c>
      <c r="X409">
        <v>1</v>
      </c>
      <c r="Y409">
        <v>1</v>
      </c>
      <c r="Z409">
        <v>0</v>
      </c>
      <c r="AA409">
        <v>1</v>
      </c>
      <c r="AB409">
        <v>0</v>
      </c>
      <c r="AC409">
        <v>0</v>
      </c>
      <c r="AD409">
        <v>1</v>
      </c>
      <c r="AE409">
        <v>1</v>
      </c>
      <c r="AF409">
        <v>1</v>
      </c>
      <c r="AG409">
        <v>1</v>
      </c>
      <c r="AH409">
        <v>1</v>
      </c>
      <c r="AI409">
        <v>1</v>
      </c>
      <c r="AJ409">
        <v>1</v>
      </c>
      <c r="AK409">
        <v>0</v>
      </c>
      <c r="AL409">
        <v>1</v>
      </c>
      <c r="AM409">
        <v>1</v>
      </c>
      <c r="AN409">
        <v>1</v>
      </c>
      <c r="AO409">
        <v>1</v>
      </c>
      <c r="AP409">
        <v>1</v>
      </c>
    </row>
    <row r="410" spans="1:42" x14ac:dyDescent="0.25">
      <c r="A410" t="str">
        <f>"406"</f>
        <v>406</v>
      </c>
      <c r="B410" t="str">
        <f t="shared" si="22"/>
        <v>2</v>
      </c>
      <c r="C410" t="str">
        <f t="shared" si="23"/>
        <v>17</v>
      </c>
      <c r="D410" t="str">
        <f>"1"</f>
        <v>1</v>
      </c>
      <c r="E410" t="str">
        <f>"2-17-1"</f>
        <v>2-17-1</v>
      </c>
      <c r="F410" t="s">
        <v>72</v>
      </c>
      <c r="G410" t="s">
        <v>73</v>
      </c>
      <c r="H410" t="s">
        <v>70</v>
      </c>
      <c r="I410">
        <v>1</v>
      </c>
      <c r="J410">
        <v>1</v>
      </c>
      <c r="K410">
        <v>1</v>
      </c>
      <c r="L410">
        <v>1</v>
      </c>
      <c r="M410">
        <v>1</v>
      </c>
      <c r="N410">
        <v>1</v>
      </c>
      <c r="O410">
        <v>1</v>
      </c>
      <c r="P410">
        <v>1</v>
      </c>
      <c r="Q410">
        <v>1</v>
      </c>
      <c r="R410">
        <v>1</v>
      </c>
    </row>
    <row r="411" spans="1:42" x14ac:dyDescent="0.25">
      <c r="A411" t="str">
        <f>"407"</f>
        <v>407</v>
      </c>
      <c r="B411" t="str">
        <f t="shared" si="22"/>
        <v>2</v>
      </c>
      <c r="C411" t="str">
        <f t="shared" si="23"/>
        <v>17</v>
      </c>
      <c r="D411" t="str">
        <f>"24"</f>
        <v>24</v>
      </c>
      <c r="E411" t="str">
        <f>"2-17-24"</f>
        <v>2-17-24</v>
      </c>
      <c r="F411" t="s">
        <v>72</v>
      </c>
      <c r="G411" t="s">
        <v>73</v>
      </c>
      <c r="H411" t="s">
        <v>71</v>
      </c>
      <c r="S411">
        <v>0</v>
      </c>
      <c r="T411">
        <v>1</v>
      </c>
      <c r="U411">
        <v>0</v>
      </c>
      <c r="V411">
        <v>0</v>
      </c>
      <c r="W411">
        <v>0</v>
      </c>
      <c r="X411">
        <v>1</v>
      </c>
      <c r="Y411">
        <v>1</v>
      </c>
      <c r="Z411">
        <v>0</v>
      </c>
      <c r="AA411">
        <v>0</v>
      </c>
      <c r="AB411">
        <v>0</v>
      </c>
      <c r="AC411">
        <v>1</v>
      </c>
      <c r="AD411">
        <v>1</v>
      </c>
      <c r="AE411">
        <v>1</v>
      </c>
      <c r="AF411">
        <v>0</v>
      </c>
      <c r="AG411">
        <v>1</v>
      </c>
      <c r="AH411">
        <v>1</v>
      </c>
      <c r="AI411">
        <v>1</v>
      </c>
      <c r="AJ411">
        <v>0</v>
      </c>
      <c r="AK411">
        <v>1</v>
      </c>
      <c r="AL411">
        <v>1</v>
      </c>
      <c r="AM411">
        <v>1</v>
      </c>
      <c r="AN411">
        <v>1</v>
      </c>
      <c r="AO411">
        <v>1</v>
      </c>
      <c r="AP411">
        <v>1</v>
      </c>
    </row>
    <row r="412" spans="1:42" x14ac:dyDescent="0.25">
      <c r="A412" t="str">
        <f>"408"</f>
        <v>408</v>
      </c>
      <c r="B412" t="str">
        <f t="shared" si="22"/>
        <v>2</v>
      </c>
      <c r="C412" t="str">
        <f t="shared" si="23"/>
        <v>17</v>
      </c>
      <c r="D412" t="str">
        <f>"23"</f>
        <v>23</v>
      </c>
      <c r="E412" t="str">
        <f>"2-17-23"</f>
        <v>2-17-23</v>
      </c>
      <c r="F412" t="s">
        <v>72</v>
      </c>
      <c r="G412" t="s">
        <v>73</v>
      </c>
      <c r="H412" t="s">
        <v>71</v>
      </c>
      <c r="S412">
        <v>0</v>
      </c>
      <c r="T412">
        <v>1</v>
      </c>
      <c r="U412">
        <v>0</v>
      </c>
      <c r="V412">
        <v>0</v>
      </c>
      <c r="W412">
        <v>0</v>
      </c>
      <c r="X412">
        <v>1</v>
      </c>
      <c r="Y412">
        <v>0</v>
      </c>
      <c r="Z412">
        <v>1</v>
      </c>
      <c r="AA412">
        <v>0</v>
      </c>
      <c r="AB412">
        <v>1</v>
      </c>
      <c r="AC412">
        <v>0</v>
      </c>
      <c r="AD412">
        <v>1</v>
      </c>
      <c r="AE412">
        <v>1</v>
      </c>
      <c r="AF412">
        <v>1</v>
      </c>
      <c r="AG412">
        <v>1</v>
      </c>
      <c r="AH412">
        <v>1</v>
      </c>
      <c r="AI412">
        <v>1</v>
      </c>
      <c r="AJ412">
        <v>1</v>
      </c>
      <c r="AK412">
        <v>0</v>
      </c>
      <c r="AL412">
        <v>1</v>
      </c>
      <c r="AM412">
        <v>1</v>
      </c>
      <c r="AN412">
        <v>1</v>
      </c>
      <c r="AO412">
        <v>1</v>
      </c>
      <c r="AP412">
        <v>1</v>
      </c>
    </row>
    <row r="413" spans="1:42" x14ac:dyDescent="0.25">
      <c r="A413" t="str">
        <f>"409"</f>
        <v>409</v>
      </c>
      <c r="B413" t="str">
        <f t="shared" si="22"/>
        <v>2</v>
      </c>
      <c r="C413" t="str">
        <f t="shared" si="23"/>
        <v>17</v>
      </c>
      <c r="D413" t="str">
        <f>"16"</f>
        <v>16</v>
      </c>
      <c r="E413" t="str">
        <f>"2-17-16"</f>
        <v>2-17-16</v>
      </c>
      <c r="F413" t="s">
        <v>72</v>
      </c>
      <c r="G413" t="s">
        <v>73</v>
      </c>
      <c r="H413" t="s">
        <v>71</v>
      </c>
      <c r="S413">
        <v>0</v>
      </c>
      <c r="T413">
        <v>1</v>
      </c>
      <c r="U413">
        <v>0</v>
      </c>
      <c r="V413">
        <v>0</v>
      </c>
      <c r="W413">
        <v>1</v>
      </c>
      <c r="X413">
        <v>0</v>
      </c>
      <c r="Y413">
        <v>0</v>
      </c>
      <c r="Z413">
        <v>1</v>
      </c>
      <c r="AA413">
        <v>1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1</v>
      </c>
      <c r="AL413">
        <v>0</v>
      </c>
      <c r="AM413">
        <v>0</v>
      </c>
      <c r="AN413">
        <v>0</v>
      </c>
      <c r="AO413">
        <v>0</v>
      </c>
      <c r="AP413">
        <v>0</v>
      </c>
    </row>
    <row r="414" spans="1:42" x14ac:dyDescent="0.25">
      <c r="A414" t="str">
        <f>"410"</f>
        <v>410</v>
      </c>
      <c r="B414" t="str">
        <f t="shared" si="22"/>
        <v>2</v>
      </c>
      <c r="C414" t="str">
        <f t="shared" si="23"/>
        <v>17</v>
      </c>
      <c r="D414" t="str">
        <f>"15"</f>
        <v>15</v>
      </c>
      <c r="E414" t="str">
        <f>"2-17-15"</f>
        <v>2-17-15</v>
      </c>
      <c r="F414" t="s">
        <v>72</v>
      </c>
      <c r="G414" t="s">
        <v>73</v>
      </c>
      <c r="H414" t="s">
        <v>71</v>
      </c>
      <c r="S414">
        <v>1</v>
      </c>
      <c r="T414">
        <v>0</v>
      </c>
      <c r="U414">
        <v>0</v>
      </c>
      <c r="V414">
        <v>0</v>
      </c>
      <c r="W414">
        <v>0</v>
      </c>
      <c r="X414">
        <v>1</v>
      </c>
      <c r="Y414">
        <v>1</v>
      </c>
      <c r="Z414">
        <v>0</v>
      </c>
      <c r="AA414">
        <v>0</v>
      </c>
      <c r="AB414">
        <v>0</v>
      </c>
      <c r="AC414">
        <v>1</v>
      </c>
      <c r="AD414">
        <v>1</v>
      </c>
      <c r="AE414">
        <v>1</v>
      </c>
      <c r="AF414">
        <v>1</v>
      </c>
      <c r="AG414">
        <v>1</v>
      </c>
      <c r="AH414">
        <v>1</v>
      </c>
      <c r="AI414">
        <v>1</v>
      </c>
      <c r="AJ414">
        <v>1</v>
      </c>
      <c r="AK414">
        <v>0</v>
      </c>
      <c r="AL414">
        <v>1</v>
      </c>
      <c r="AM414">
        <v>1</v>
      </c>
      <c r="AN414">
        <v>1</v>
      </c>
      <c r="AO414">
        <v>1</v>
      </c>
      <c r="AP414">
        <v>1</v>
      </c>
    </row>
    <row r="415" spans="1:42" x14ac:dyDescent="0.25">
      <c r="A415" t="str">
        <f>"411"</f>
        <v>411</v>
      </c>
      <c r="B415" t="str">
        <f t="shared" si="22"/>
        <v>2</v>
      </c>
      <c r="C415" t="str">
        <f t="shared" si="23"/>
        <v>17</v>
      </c>
      <c r="D415" t="str">
        <f>"10"</f>
        <v>10</v>
      </c>
      <c r="E415" t="str">
        <f>"2-17-10"</f>
        <v>2-17-10</v>
      </c>
      <c r="F415" t="s">
        <v>72</v>
      </c>
      <c r="G415" t="s">
        <v>73</v>
      </c>
      <c r="H415" t="s">
        <v>71</v>
      </c>
      <c r="S415">
        <v>0</v>
      </c>
      <c r="T415">
        <v>1</v>
      </c>
      <c r="U415">
        <v>0</v>
      </c>
      <c r="V415">
        <v>0</v>
      </c>
      <c r="W415">
        <v>1</v>
      </c>
      <c r="X415">
        <v>0</v>
      </c>
      <c r="Y415">
        <v>1</v>
      </c>
      <c r="Z415">
        <v>0</v>
      </c>
      <c r="AA415">
        <v>0</v>
      </c>
      <c r="AB415">
        <v>0</v>
      </c>
      <c r="AC415">
        <v>1</v>
      </c>
      <c r="AD415">
        <v>1</v>
      </c>
      <c r="AE415">
        <v>1</v>
      </c>
      <c r="AF415">
        <v>1</v>
      </c>
      <c r="AG415">
        <v>1</v>
      </c>
      <c r="AH415">
        <v>1</v>
      </c>
      <c r="AI415">
        <v>1</v>
      </c>
      <c r="AJ415">
        <v>1</v>
      </c>
      <c r="AK415">
        <v>0</v>
      </c>
      <c r="AL415">
        <v>1</v>
      </c>
      <c r="AM415">
        <v>1</v>
      </c>
      <c r="AN415">
        <v>1</v>
      </c>
      <c r="AO415">
        <v>1</v>
      </c>
      <c r="AP415">
        <v>1</v>
      </c>
    </row>
    <row r="416" spans="1:42" x14ac:dyDescent="0.25">
      <c r="A416" t="str">
        <f>"412"</f>
        <v>412</v>
      </c>
      <c r="B416" t="str">
        <f t="shared" si="22"/>
        <v>2</v>
      </c>
      <c r="C416" t="str">
        <f t="shared" si="23"/>
        <v>17</v>
      </c>
      <c r="D416" t="str">
        <f>"6"</f>
        <v>6</v>
      </c>
      <c r="E416" t="str">
        <f>"2-17-6"</f>
        <v>2-17-6</v>
      </c>
      <c r="F416" t="s">
        <v>72</v>
      </c>
      <c r="G416" t="s">
        <v>73</v>
      </c>
      <c r="H416" t="s">
        <v>71</v>
      </c>
      <c r="S416">
        <v>0</v>
      </c>
      <c r="T416">
        <v>1</v>
      </c>
      <c r="U416">
        <v>0</v>
      </c>
      <c r="V416">
        <v>0</v>
      </c>
      <c r="W416">
        <v>0</v>
      </c>
      <c r="X416">
        <v>1</v>
      </c>
      <c r="Y416">
        <v>0</v>
      </c>
      <c r="Z416">
        <v>1</v>
      </c>
      <c r="AA416">
        <v>0</v>
      </c>
      <c r="AB416">
        <v>0</v>
      </c>
      <c r="AC416">
        <v>1</v>
      </c>
      <c r="AD416">
        <v>0</v>
      </c>
      <c r="AE416">
        <v>0</v>
      </c>
      <c r="AF416">
        <v>1</v>
      </c>
      <c r="AG416">
        <v>1</v>
      </c>
      <c r="AH416">
        <v>1</v>
      </c>
      <c r="AI416">
        <v>0</v>
      </c>
      <c r="AJ416">
        <v>1</v>
      </c>
      <c r="AK416">
        <v>0</v>
      </c>
      <c r="AL416">
        <v>1</v>
      </c>
      <c r="AM416">
        <v>0</v>
      </c>
      <c r="AN416">
        <v>1</v>
      </c>
      <c r="AO416">
        <v>1</v>
      </c>
      <c r="AP416">
        <v>1</v>
      </c>
    </row>
    <row r="417" spans="1:42" x14ac:dyDescent="0.25">
      <c r="A417" t="str">
        <f>"413"</f>
        <v>413</v>
      </c>
      <c r="B417" t="str">
        <f t="shared" si="22"/>
        <v>2</v>
      </c>
      <c r="C417" t="str">
        <f t="shared" si="23"/>
        <v>17</v>
      </c>
      <c r="D417" t="str">
        <f>"2"</f>
        <v>2</v>
      </c>
      <c r="E417" t="str">
        <f>"2-17-2"</f>
        <v>2-17-2</v>
      </c>
      <c r="F417" t="s">
        <v>72</v>
      </c>
      <c r="G417" t="s">
        <v>73</v>
      </c>
      <c r="H417" t="s">
        <v>71</v>
      </c>
      <c r="S417">
        <v>1</v>
      </c>
      <c r="T417">
        <v>0</v>
      </c>
      <c r="U417">
        <v>0</v>
      </c>
      <c r="V417">
        <v>0</v>
      </c>
      <c r="W417">
        <v>0</v>
      </c>
      <c r="X417">
        <v>1</v>
      </c>
      <c r="Y417">
        <v>1</v>
      </c>
      <c r="Z417">
        <v>0</v>
      </c>
      <c r="AA417">
        <v>1</v>
      </c>
      <c r="AB417">
        <v>0</v>
      </c>
      <c r="AC417">
        <v>0</v>
      </c>
      <c r="AD417">
        <v>1</v>
      </c>
      <c r="AE417">
        <v>1</v>
      </c>
      <c r="AF417">
        <v>1</v>
      </c>
      <c r="AG417">
        <v>1</v>
      </c>
      <c r="AH417">
        <v>1</v>
      </c>
      <c r="AI417">
        <v>1</v>
      </c>
      <c r="AJ417">
        <v>0</v>
      </c>
      <c r="AK417">
        <v>1</v>
      </c>
      <c r="AL417">
        <v>1</v>
      </c>
      <c r="AM417">
        <v>1</v>
      </c>
      <c r="AN417">
        <v>1</v>
      </c>
      <c r="AO417">
        <v>1</v>
      </c>
      <c r="AP417">
        <v>1</v>
      </c>
    </row>
    <row r="418" spans="1:42" x14ac:dyDescent="0.25">
      <c r="A418" t="str">
        <f>"414"</f>
        <v>414</v>
      </c>
      <c r="B418" t="str">
        <f t="shared" si="22"/>
        <v>2</v>
      </c>
      <c r="C418" t="str">
        <f t="shared" si="23"/>
        <v>17</v>
      </c>
      <c r="D418" t="str">
        <f>"20"</f>
        <v>20</v>
      </c>
      <c r="E418" t="str">
        <f>"2-17-20"</f>
        <v>2-17-20</v>
      </c>
      <c r="F418" t="s">
        <v>72</v>
      </c>
      <c r="G418" t="s">
        <v>73</v>
      </c>
      <c r="H418" t="s">
        <v>71</v>
      </c>
      <c r="S418">
        <v>1</v>
      </c>
      <c r="T418">
        <v>0</v>
      </c>
      <c r="U418">
        <v>0</v>
      </c>
      <c r="V418">
        <v>0</v>
      </c>
      <c r="W418">
        <v>0</v>
      </c>
      <c r="X418">
        <v>1</v>
      </c>
      <c r="Y418">
        <v>1</v>
      </c>
      <c r="Z418">
        <v>0</v>
      </c>
      <c r="AA418">
        <v>0</v>
      </c>
      <c r="AB418">
        <v>1</v>
      </c>
      <c r="AC418">
        <v>0</v>
      </c>
      <c r="AD418">
        <v>1</v>
      </c>
      <c r="AE418">
        <v>1</v>
      </c>
      <c r="AF418">
        <v>1</v>
      </c>
      <c r="AG418">
        <v>1</v>
      </c>
      <c r="AH418">
        <v>1</v>
      </c>
      <c r="AI418">
        <v>1</v>
      </c>
      <c r="AJ418">
        <v>1</v>
      </c>
      <c r="AK418">
        <v>0</v>
      </c>
      <c r="AL418">
        <v>1</v>
      </c>
      <c r="AM418">
        <v>1</v>
      </c>
      <c r="AN418">
        <v>1</v>
      </c>
      <c r="AO418">
        <v>1</v>
      </c>
      <c r="AP418">
        <v>1</v>
      </c>
    </row>
    <row r="419" spans="1:42" x14ac:dyDescent="0.25">
      <c r="A419" t="str">
        <f>"415"</f>
        <v>415</v>
      </c>
      <c r="B419" t="str">
        <f t="shared" si="22"/>
        <v>2</v>
      </c>
      <c r="C419" t="str">
        <f t="shared" si="23"/>
        <v>17</v>
      </c>
      <c r="D419" t="str">
        <f>"19"</f>
        <v>19</v>
      </c>
      <c r="E419" t="str">
        <f>"2-17-19"</f>
        <v>2-17-19</v>
      </c>
      <c r="F419" t="s">
        <v>72</v>
      </c>
      <c r="G419" t="s">
        <v>73</v>
      </c>
      <c r="H419" t="s">
        <v>71</v>
      </c>
      <c r="S419">
        <v>0</v>
      </c>
      <c r="T419">
        <v>1</v>
      </c>
      <c r="U419">
        <v>0</v>
      </c>
      <c r="V419">
        <v>0</v>
      </c>
      <c r="W419">
        <v>1</v>
      </c>
      <c r="X419">
        <v>0</v>
      </c>
      <c r="Y419">
        <v>1</v>
      </c>
      <c r="Z419">
        <v>0</v>
      </c>
      <c r="AA419">
        <v>0</v>
      </c>
      <c r="AB419">
        <v>0</v>
      </c>
      <c r="AC419">
        <v>1</v>
      </c>
      <c r="AD419">
        <v>1</v>
      </c>
      <c r="AE419">
        <v>1</v>
      </c>
      <c r="AF419">
        <v>1</v>
      </c>
      <c r="AG419">
        <v>1</v>
      </c>
      <c r="AH419">
        <v>1</v>
      </c>
      <c r="AI419">
        <v>1</v>
      </c>
      <c r="AJ419">
        <v>1</v>
      </c>
      <c r="AK419">
        <v>0</v>
      </c>
      <c r="AL419">
        <v>1</v>
      </c>
      <c r="AM419">
        <v>1</v>
      </c>
      <c r="AN419">
        <v>1</v>
      </c>
      <c r="AO419">
        <v>1</v>
      </c>
      <c r="AP419">
        <v>1</v>
      </c>
    </row>
    <row r="420" spans="1:42" x14ac:dyDescent="0.25">
      <c r="A420" t="str">
        <f>"416"</f>
        <v>416</v>
      </c>
      <c r="B420" t="str">
        <f t="shared" si="22"/>
        <v>2</v>
      </c>
      <c r="C420" t="str">
        <f t="shared" si="23"/>
        <v>17</v>
      </c>
      <c r="D420" t="str">
        <f>"11"</f>
        <v>11</v>
      </c>
      <c r="E420" t="str">
        <f>"2-17-11"</f>
        <v>2-17-11</v>
      </c>
      <c r="F420" t="s">
        <v>72</v>
      </c>
      <c r="G420" t="s">
        <v>73</v>
      </c>
      <c r="H420" t="s">
        <v>71</v>
      </c>
      <c r="S420">
        <v>1</v>
      </c>
      <c r="T420">
        <v>0</v>
      </c>
      <c r="U420">
        <v>0</v>
      </c>
      <c r="V420">
        <v>0</v>
      </c>
      <c r="W420">
        <v>0</v>
      </c>
      <c r="X420">
        <v>1</v>
      </c>
      <c r="Y420">
        <v>1</v>
      </c>
      <c r="Z420">
        <v>0</v>
      </c>
      <c r="AA420">
        <v>0</v>
      </c>
      <c r="AB420">
        <v>1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1</v>
      </c>
      <c r="AK420">
        <v>0</v>
      </c>
      <c r="AL420">
        <v>1</v>
      </c>
      <c r="AM420">
        <v>1</v>
      </c>
      <c r="AN420">
        <v>1</v>
      </c>
      <c r="AO420">
        <v>1</v>
      </c>
      <c r="AP420">
        <v>1</v>
      </c>
    </row>
    <row r="421" spans="1:42" x14ac:dyDescent="0.25">
      <c r="A421" t="str">
        <f>"417"</f>
        <v>417</v>
      </c>
      <c r="B421" t="str">
        <f t="shared" si="22"/>
        <v>2</v>
      </c>
      <c r="C421" t="str">
        <f t="shared" si="23"/>
        <v>17</v>
      </c>
      <c r="D421" t="str">
        <f>"7"</f>
        <v>7</v>
      </c>
      <c r="E421" t="str">
        <f>"2-17-7"</f>
        <v>2-17-7</v>
      </c>
      <c r="F421" t="s">
        <v>72</v>
      </c>
      <c r="G421" t="s">
        <v>73</v>
      </c>
      <c r="H421" t="s">
        <v>71</v>
      </c>
      <c r="S421">
        <v>1</v>
      </c>
      <c r="T421">
        <v>0</v>
      </c>
      <c r="U421">
        <v>0</v>
      </c>
      <c r="V421">
        <v>0</v>
      </c>
      <c r="W421">
        <v>0</v>
      </c>
      <c r="X421">
        <v>1</v>
      </c>
      <c r="Y421">
        <v>1</v>
      </c>
      <c r="Z421">
        <v>0</v>
      </c>
      <c r="AA421">
        <v>0</v>
      </c>
      <c r="AB421">
        <v>1</v>
      </c>
      <c r="AC421">
        <v>0</v>
      </c>
      <c r="AD421">
        <v>1</v>
      </c>
      <c r="AE421">
        <v>1</v>
      </c>
      <c r="AF421">
        <v>1</v>
      </c>
      <c r="AG421">
        <v>1</v>
      </c>
      <c r="AH421">
        <v>1</v>
      </c>
      <c r="AI421">
        <v>1</v>
      </c>
      <c r="AJ421">
        <v>1</v>
      </c>
      <c r="AK421">
        <v>0</v>
      </c>
      <c r="AL421">
        <v>1</v>
      </c>
      <c r="AM421">
        <v>1</v>
      </c>
      <c r="AN421">
        <v>1</v>
      </c>
      <c r="AO421">
        <v>1</v>
      </c>
      <c r="AP421">
        <v>1</v>
      </c>
    </row>
    <row r="422" spans="1:42" x14ac:dyDescent="0.25">
      <c r="A422" t="str">
        <f>"418"</f>
        <v>418</v>
      </c>
      <c r="B422" t="str">
        <f t="shared" si="22"/>
        <v>2</v>
      </c>
      <c r="C422" t="str">
        <f t="shared" si="23"/>
        <v>17</v>
      </c>
      <c r="D422" t="str">
        <f>"3"</f>
        <v>3</v>
      </c>
      <c r="E422" t="str">
        <f>"2-17-3"</f>
        <v>2-17-3</v>
      </c>
      <c r="F422" t="s">
        <v>72</v>
      </c>
      <c r="G422" t="s">
        <v>73</v>
      </c>
      <c r="H422" t="s">
        <v>71</v>
      </c>
      <c r="S422">
        <v>1</v>
      </c>
      <c r="T422">
        <v>0</v>
      </c>
      <c r="U422">
        <v>0</v>
      </c>
      <c r="V422">
        <v>0</v>
      </c>
      <c r="W422">
        <v>0</v>
      </c>
      <c r="X422">
        <v>1</v>
      </c>
      <c r="Y422">
        <v>1</v>
      </c>
      <c r="Z422">
        <v>0</v>
      </c>
      <c r="AA422">
        <v>0</v>
      </c>
      <c r="AB422">
        <v>1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1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</row>
    <row r="423" spans="1:42" x14ac:dyDescent="0.25">
      <c r="A423" t="str">
        <f>"419"</f>
        <v>419</v>
      </c>
      <c r="B423" t="str">
        <f t="shared" si="22"/>
        <v>2</v>
      </c>
      <c r="C423" t="str">
        <f t="shared" si="23"/>
        <v>17</v>
      </c>
      <c r="D423" t="str">
        <f>"25"</f>
        <v>25</v>
      </c>
      <c r="E423" t="str">
        <f>"2-17-25"</f>
        <v>2-17-25</v>
      </c>
      <c r="F423" t="s">
        <v>72</v>
      </c>
      <c r="G423" t="s">
        <v>73</v>
      </c>
      <c r="H423" t="s">
        <v>71</v>
      </c>
      <c r="S423">
        <v>0</v>
      </c>
      <c r="T423">
        <v>1</v>
      </c>
      <c r="U423">
        <v>0</v>
      </c>
      <c r="V423">
        <v>0</v>
      </c>
      <c r="W423">
        <v>0</v>
      </c>
      <c r="X423">
        <v>1</v>
      </c>
      <c r="Y423">
        <v>1</v>
      </c>
      <c r="Z423">
        <v>0</v>
      </c>
      <c r="AA423">
        <v>0</v>
      </c>
      <c r="AB423">
        <v>1</v>
      </c>
      <c r="AC423">
        <v>0</v>
      </c>
      <c r="AD423">
        <v>1</v>
      </c>
      <c r="AE423">
        <v>1</v>
      </c>
      <c r="AF423">
        <v>1</v>
      </c>
      <c r="AG423">
        <v>1</v>
      </c>
      <c r="AH423">
        <v>1</v>
      </c>
      <c r="AI423">
        <v>1</v>
      </c>
      <c r="AJ423">
        <v>1</v>
      </c>
      <c r="AK423">
        <v>0</v>
      </c>
      <c r="AL423">
        <v>1</v>
      </c>
      <c r="AM423">
        <v>1</v>
      </c>
      <c r="AN423">
        <v>1</v>
      </c>
      <c r="AO423">
        <v>1</v>
      </c>
      <c r="AP423">
        <v>1</v>
      </c>
    </row>
    <row r="424" spans="1:42" x14ac:dyDescent="0.25">
      <c r="A424" t="str">
        <f>"420"</f>
        <v>420</v>
      </c>
      <c r="B424" t="str">
        <f t="shared" si="22"/>
        <v>2</v>
      </c>
      <c r="C424" t="str">
        <f t="shared" si="23"/>
        <v>17</v>
      </c>
      <c r="D424" t="str">
        <f>"18"</f>
        <v>18</v>
      </c>
      <c r="E424" t="str">
        <f>"2-17-18"</f>
        <v>2-17-18</v>
      </c>
      <c r="F424" t="s">
        <v>72</v>
      </c>
      <c r="G424" t="s">
        <v>73</v>
      </c>
      <c r="H424" t="s">
        <v>71</v>
      </c>
      <c r="S424">
        <v>0</v>
      </c>
      <c r="T424">
        <v>1</v>
      </c>
      <c r="U424">
        <v>0</v>
      </c>
      <c r="V424">
        <v>0</v>
      </c>
      <c r="W424">
        <v>1</v>
      </c>
      <c r="X424">
        <v>0</v>
      </c>
      <c r="Y424">
        <v>0</v>
      </c>
      <c r="Z424">
        <v>0</v>
      </c>
      <c r="AA424">
        <v>1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1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</row>
    <row r="425" spans="1:42" x14ac:dyDescent="0.25">
      <c r="A425" t="str">
        <f>"421"</f>
        <v>421</v>
      </c>
      <c r="B425" t="str">
        <f t="shared" si="22"/>
        <v>2</v>
      </c>
      <c r="C425" t="str">
        <f t="shared" si="23"/>
        <v>17</v>
      </c>
      <c r="D425" t="str">
        <f>"17"</f>
        <v>17</v>
      </c>
      <c r="E425" t="str">
        <f>"2-17-17"</f>
        <v>2-17-17</v>
      </c>
      <c r="F425" t="s">
        <v>72</v>
      </c>
      <c r="G425" t="s">
        <v>73</v>
      </c>
      <c r="H425" t="s">
        <v>71</v>
      </c>
      <c r="S425">
        <v>1</v>
      </c>
      <c r="T425">
        <v>0</v>
      </c>
      <c r="U425">
        <v>0</v>
      </c>
      <c r="V425">
        <v>0</v>
      </c>
      <c r="W425">
        <v>0</v>
      </c>
      <c r="X425">
        <v>1</v>
      </c>
      <c r="Y425">
        <v>1</v>
      </c>
      <c r="Z425">
        <v>0</v>
      </c>
      <c r="AA425">
        <v>1</v>
      </c>
      <c r="AB425">
        <v>0</v>
      </c>
      <c r="AC425">
        <v>0</v>
      </c>
      <c r="AD425">
        <v>1</v>
      </c>
      <c r="AE425">
        <v>1</v>
      </c>
      <c r="AF425">
        <v>1</v>
      </c>
      <c r="AG425">
        <v>1</v>
      </c>
      <c r="AH425">
        <v>1</v>
      </c>
      <c r="AI425">
        <v>1</v>
      </c>
      <c r="AJ425">
        <v>1</v>
      </c>
      <c r="AK425">
        <v>0</v>
      </c>
      <c r="AL425">
        <v>1</v>
      </c>
      <c r="AM425">
        <v>1</v>
      </c>
      <c r="AN425">
        <v>1</v>
      </c>
      <c r="AO425">
        <v>1</v>
      </c>
      <c r="AP425">
        <v>1</v>
      </c>
    </row>
    <row r="426" spans="1:42" x14ac:dyDescent="0.25">
      <c r="A426" t="str">
        <f>"422"</f>
        <v>422</v>
      </c>
      <c r="B426" t="str">
        <f t="shared" si="22"/>
        <v>2</v>
      </c>
      <c r="C426" t="str">
        <f t="shared" si="23"/>
        <v>17</v>
      </c>
      <c r="D426" t="str">
        <f>"14"</f>
        <v>14</v>
      </c>
      <c r="E426" t="str">
        <f>"2-17-14"</f>
        <v>2-17-14</v>
      </c>
      <c r="F426" t="s">
        <v>72</v>
      </c>
      <c r="G426" t="s">
        <v>73</v>
      </c>
      <c r="H426" t="s">
        <v>70</v>
      </c>
      <c r="I426">
        <v>1</v>
      </c>
      <c r="J426">
        <v>1</v>
      </c>
      <c r="K426">
        <v>1</v>
      </c>
      <c r="L426">
        <v>1</v>
      </c>
      <c r="M426">
        <v>1</v>
      </c>
      <c r="N426">
        <v>1</v>
      </c>
      <c r="O426">
        <v>1</v>
      </c>
      <c r="P426">
        <v>1</v>
      </c>
      <c r="Q426">
        <v>1</v>
      </c>
      <c r="R426">
        <v>1</v>
      </c>
    </row>
    <row r="427" spans="1:42" x14ac:dyDescent="0.25">
      <c r="A427" t="str">
        <f>"423"</f>
        <v>423</v>
      </c>
      <c r="B427" t="str">
        <f t="shared" si="22"/>
        <v>2</v>
      </c>
      <c r="C427" t="str">
        <f t="shared" si="23"/>
        <v>17</v>
      </c>
      <c r="D427" t="str">
        <f>"8"</f>
        <v>8</v>
      </c>
      <c r="E427" t="str">
        <f>"2-17-8"</f>
        <v>2-17-8</v>
      </c>
      <c r="F427" t="s">
        <v>72</v>
      </c>
      <c r="G427" t="s">
        <v>73</v>
      </c>
      <c r="H427" t="s">
        <v>71</v>
      </c>
      <c r="S427">
        <v>1</v>
      </c>
      <c r="T427">
        <v>0</v>
      </c>
      <c r="U427">
        <v>0</v>
      </c>
      <c r="V427">
        <v>0</v>
      </c>
      <c r="W427">
        <v>0</v>
      </c>
      <c r="X427">
        <v>1</v>
      </c>
      <c r="Y427">
        <v>1</v>
      </c>
      <c r="Z427">
        <v>0</v>
      </c>
      <c r="AA427">
        <v>0</v>
      </c>
      <c r="AB427">
        <v>1</v>
      </c>
      <c r="AC427">
        <v>0</v>
      </c>
      <c r="AD427">
        <v>0</v>
      </c>
      <c r="AE427">
        <v>1</v>
      </c>
      <c r="AF427">
        <v>1</v>
      </c>
      <c r="AG427">
        <v>1</v>
      </c>
      <c r="AH427">
        <v>1</v>
      </c>
      <c r="AI427">
        <v>1</v>
      </c>
      <c r="AJ427">
        <v>1</v>
      </c>
      <c r="AK427">
        <v>0</v>
      </c>
      <c r="AL427">
        <v>1</v>
      </c>
      <c r="AM427">
        <v>1</v>
      </c>
      <c r="AN427">
        <v>1</v>
      </c>
      <c r="AO427">
        <v>1</v>
      </c>
      <c r="AP427">
        <v>1</v>
      </c>
    </row>
    <row r="428" spans="1:42" x14ac:dyDescent="0.25">
      <c r="A428" t="str">
        <f>"424"</f>
        <v>424</v>
      </c>
      <c r="B428" t="str">
        <f t="shared" si="22"/>
        <v>2</v>
      </c>
      <c r="C428" t="str">
        <f t="shared" si="23"/>
        <v>17</v>
      </c>
      <c r="D428" t="str">
        <f>"4"</f>
        <v>4</v>
      </c>
      <c r="E428" t="str">
        <f>"2-17-4"</f>
        <v>2-17-4</v>
      </c>
      <c r="F428" t="s">
        <v>72</v>
      </c>
      <c r="G428" t="s">
        <v>73</v>
      </c>
      <c r="H428" t="s">
        <v>71</v>
      </c>
      <c r="S428">
        <v>0</v>
      </c>
      <c r="T428">
        <v>1</v>
      </c>
      <c r="U428">
        <v>0</v>
      </c>
      <c r="V428">
        <v>0</v>
      </c>
      <c r="W428">
        <v>0</v>
      </c>
      <c r="X428">
        <v>1</v>
      </c>
      <c r="Y428">
        <v>1</v>
      </c>
      <c r="Z428">
        <v>0</v>
      </c>
      <c r="AA428">
        <v>0</v>
      </c>
      <c r="AB428">
        <v>0</v>
      </c>
      <c r="AC428">
        <v>1</v>
      </c>
      <c r="AD428">
        <v>1</v>
      </c>
      <c r="AE428">
        <v>1</v>
      </c>
      <c r="AF428">
        <v>1</v>
      </c>
      <c r="AG428">
        <v>1</v>
      </c>
      <c r="AH428">
        <v>1</v>
      </c>
      <c r="AI428">
        <v>1</v>
      </c>
      <c r="AJ428">
        <v>1</v>
      </c>
      <c r="AK428">
        <v>0</v>
      </c>
      <c r="AL428">
        <v>1</v>
      </c>
      <c r="AM428">
        <v>1</v>
      </c>
      <c r="AN428">
        <v>1</v>
      </c>
      <c r="AO428">
        <v>1</v>
      </c>
      <c r="AP428">
        <v>1</v>
      </c>
    </row>
    <row r="429" spans="1:42" x14ac:dyDescent="0.25">
      <c r="A429" t="str">
        <f>"425"</f>
        <v>425</v>
      </c>
      <c r="B429" t="str">
        <f t="shared" si="22"/>
        <v>2</v>
      </c>
      <c r="C429" t="str">
        <f t="shared" si="23"/>
        <v>17</v>
      </c>
      <c r="D429" t="str">
        <f>"5"</f>
        <v>5</v>
      </c>
      <c r="E429" t="str">
        <f>"2-17-5"</f>
        <v>2-17-5</v>
      </c>
      <c r="F429" t="s">
        <v>72</v>
      </c>
      <c r="G429" t="s">
        <v>73</v>
      </c>
      <c r="H429" t="s">
        <v>71</v>
      </c>
      <c r="S429">
        <v>1</v>
      </c>
      <c r="T429">
        <v>0</v>
      </c>
      <c r="U429">
        <v>0</v>
      </c>
      <c r="V429">
        <v>0</v>
      </c>
      <c r="W429">
        <v>0</v>
      </c>
      <c r="X429">
        <v>1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1</v>
      </c>
      <c r="AK429">
        <v>0</v>
      </c>
      <c r="AL429">
        <v>1</v>
      </c>
      <c r="AM429">
        <v>1</v>
      </c>
      <c r="AN429">
        <v>1</v>
      </c>
      <c r="AO429">
        <v>1</v>
      </c>
      <c r="AP429">
        <v>0</v>
      </c>
    </row>
    <row r="430" spans="1:42" x14ac:dyDescent="0.25">
      <c r="A430" t="str">
        <f>"426"</f>
        <v>426</v>
      </c>
      <c r="B430" t="str">
        <f t="shared" si="22"/>
        <v>2</v>
      </c>
      <c r="C430" t="str">
        <f t="shared" ref="C430:C454" si="24">"18"</f>
        <v>18</v>
      </c>
      <c r="D430" t="str">
        <f>"21"</f>
        <v>21</v>
      </c>
      <c r="E430" t="str">
        <f>"2-18-21"</f>
        <v>2-18-21</v>
      </c>
      <c r="F430" t="s">
        <v>72</v>
      </c>
      <c r="G430" t="s">
        <v>73</v>
      </c>
      <c r="H430" t="s">
        <v>70</v>
      </c>
      <c r="I430">
        <v>1</v>
      </c>
      <c r="J430">
        <v>1</v>
      </c>
      <c r="K430">
        <v>1</v>
      </c>
      <c r="L430">
        <v>1</v>
      </c>
      <c r="M430">
        <v>1</v>
      </c>
      <c r="N430">
        <v>1</v>
      </c>
      <c r="O430">
        <v>1</v>
      </c>
      <c r="P430">
        <v>1</v>
      </c>
      <c r="Q430">
        <v>1</v>
      </c>
      <c r="R430">
        <v>1</v>
      </c>
    </row>
    <row r="431" spans="1:42" x14ac:dyDescent="0.25">
      <c r="A431" t="str">
        <f>"427"</f>
        <v>427</v>
      </c>
      <c r="B431" t="str">
        <f t="shared" si="22"/>
        <v>2</v>
      </c>
      <c r="C431" t="str">
        <f t="shared" si="24"/>
        <v>18</v>
      </c>
      <c r="D431" t="str">
        <f>"14"</f>
        <v>14</v>
      </c>
      <c r="E431" t="str">
        <f>"2-18-14"</f>
        <v>2-18-14</v>
      </c>
      <c r="F431" t="s">
        <v>72</v>
      </c>
      <c r="G431" t="s">
        <v>73</v>
      </c>
      <c r="H431" t="s">
        <v>71</v>
      </c>
      <c r="S431">
        <v>0</v>
      </c>
      <c r="T431">
        <v>1</v>
      </c>
      <c r="U431">
        <v>0</v>
      </c>
      <c r="V431">
        <v>0</v>
      </c>
      <c r="W431">
        <v>1</v>
      </c>
      <c r="X431">
        <v>0</v>
      </c>
      <c r="Y431">
        <v>0</v>
      </c>
      <c r="Z431">
        <v>1</v>
      </c>
      <c r="AA431">
        <v>0</v>
      </c>
      <c r="AB431">
        <v>0</v>
      </c>
      <c r="AC431">
        <v>1</v>
      </c>
      <c r="AD431">
        <v>1</v>
      </c>
      <c r="AE431">
        <v>1</v>
      </c>
      <c r="AF431">
        <v>1</v>
      </c>
      <c r="AG431">
        <v>1</v>
      </c>
      <c r="AH431">
        <v>1</v>
      </c>
      <c r="AI431">
        <v>1</v>
      </c>
      <c r="AJ431">
        <v>0</v>
      </c>
      <c r="AK431">
        <v>1</v>
      </c>
      <c r="AL431">
        <v>1</v>
      </c>
      <c r="AM431">
        <v>1</v>
      </c>
      <c r="AN431">
        <v>1</v>
      </c>
      <c r="AO431">
        <v>1</v>
      </c>
      <c r="AP431">
        <v>1</v>
      </c>
    </row>
    <row r="432" spans="1:42" x14ac:dyDescent="0.25">
      <c r="A432" t="str">
        <f>"428"</f>
        <v>428</v>
      </c>
      <c r="B432" t="str">
        <f t="shared" si="22"/>
        <v>2</v>
      </c>
      <c r="C432" t="str">
        <f t="shared" si="24"/>
        <v>18</v>
      </c>
      <c r="D432" t="str">
        <f>"13"</f>
        <v>13</v>
      </c>
      <c r="E432" t="str">
        <f>"2-18-13"</f>
        <v>2-18-13</v>
      </c>
      <c r="F432" t="s">
        <v>72</v>
      </c>
      <c r="G432" t="s">
        <v>73</v>
      </c>
      <c r="H432" t="s">
        <v>71</v>
      </c>
      <c r="S432">
        <v>1</v>
      </c>
      <c r="T432">
        <v>0</v>
      </c>
      <c r="U432">
        <v>0</v>
      </c>
      <c r="V432">
        <v>0</v>
      </c>
      <c r="W432">
        <v>1</v>
      </c>
      <c r="X432">
        <v>0</v>
      </c>
      <c r="Y432">
        <v>1</v>
      </c>
      <c r="Z432">
        <v>0</v>
      </c>
      <c r="AA432">
        <v>0</v>
      </c>
      <c r="AB432">
        <v>0</v>
      </c>
      <c r="AC432">
        <v>1</v>
      </c>
      <c r="AD432">
        <v>1</v>
      </c>
      <c r="AE432">
        <v>1</v>
      </c>
      <c r="AF432">
        <v>1</v>
      </c>
      <c r="AG432">
        <v>1</v>
      </c>
      <c r="AH432">
        <v>1</v>
      </c>
      <c r="AI432">
        <v>1</v>
      </c>
      <c r="AJ432">
        <v>0</v>
      </c>
      <c r="AK432">
        <v>1</v>
      </c>
      <c r="AL432">
        <v>1</v>
      </c>
      <c r="AM432">
        <v>1</v>
      </c>
      <c r="AN432">
        <v>1</v>
      </c>
      <c r="AO432">
        <v>1</v>
      </c>
      <c r="AP432">
        <v>1</v>
      </c>
    </row>
    <row r="433" spans="1:42" x14ac:dyDescent="0.25">
      <c r="A433" t="str">
        <f>"429"</f>
        <v>429</v>
      </c>
      <c r="B433" t="str">
        <f t="shared" si="22"/>
        <v>2</v>
      </c>
      <c r="C433" t="str">
        <f t="shared" si="24"/>
        <v>18</v>
      </c>
      <c r="D433" t="str">
        <f>"9"</f>
        <v>9</v>
      </c>
      <c r="E433" t="str">
        <f>"2-18-9"</f>
        <v>2-18-9</v>
      </c>
      <c r="F433" t="s">
        <v>72</v>
      </c>
      <c r="G433" t="s">
        <v>73</v>
      </c>
      <c r="H433" t="s">
        <v>71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</v>
      </c>
      <c r="Y433">
        <v>1</v>
      </c>
      <c r="Z433">
        <v>0</v>
      </c>
      <c r="AA433">
        <v>0</v>
      </c>
      <c r="AB433">
        <v>0</v>
      </c>
      <c r="AC433">
        <v>1</v>
      </c>
      <c r="AD433">
        <v>1</v>
      </c>
      <c r="AE433">
        <v>1</v>
      </c>
      <c r="AF433">
        <v>1</v>
      </c>
      <c r="AG433">
        <v>1</v>
      </c>
      <c r="AH433">
        <v>1</v>
      </c>
      <c r="AI433">
        <v>1</v>
      </c>
      <c r="AJ433">
        <v>0</v>
      </c>
      <c r="AK433">
        <v>1</v>
      </c>
      <c r="AL433">
        <v>1</v>
      </c>
      <c r="AM433">
        <v>1</v>
      </c>
      <c r="AN433">
        <v>1</v>
      </c>
      <c r="AO433">
        <v>1</v>
      </c>
      <c r="AP433">
        <v>1</v>
      </c>
    </row>
    <row r="434" spans="1:42" x14ac:dyDescent="0.25">
      <c r="A434" t="str">
        <f>"430"</f>
        <v>430</v>
      </c>
      <c r="B434" t="str">
        <f t="shared" si="22"/>
        <v>2</v>
      </c>
      <c r="C434" t="str">
        <f t="shared" si="24"/>
        <v>18</v>
      </c>
      <c r="D434" t="str">
        <f>"5"</f>
        <v>5</v>
      </c>
      <c r="E434" t="str">
        <f>"2-18-5"</f>
        <v>2-18-5</v>
      </c>
      <c r="F434" t="s">
        <v>72</v>
      </c>
      <c r="G434" t="s">
        <v>73</v>
      </c>
      <c r="H434" t="s">
        <v>71</v>
      </c>
      <c r="S434">
        <v>0</v>
      </c>
      <c r="T434">
        <v>1</v>
      </c>
      <c r="U434">
        <v>0</v>
      </c>
      <c r="V434">
        <v>0</v>
      </c>
      <c r="W434">
        <v>0</v>
      </c>
      <c r="X434">
        <v>1</v>
      </c>
      <c r="Y434">
        <v>0</v>
      </c>
      <c r="Z434">
        <v>1</v>
      </c>
      <c r="AA434">
        <v>0</v>
      </c>
      <c r="AB434">
        <v>0</v>
      </c>
      <c r="AC434">
        <v>1</v>
      </c>
      <c r="AD434">
        <v>1</v>
      </c>
      <c r="AE434">
        <v>1</v>
      </c>
      <c r="AF434">
        <v>1</v>
      </c>
      <c r="AG434">
        <v>1</v>
      </c>
      <c r="AH434">
        <v>1</v>
      </c>
      <c r="AI434">
        <v>1</v>
      </c>
      <c r="AJ434">
        <v>1</v>
      </c>
      <c r="AK434">
        <v>0</v>
      </c>
      <c r="AL434">
        <v>1</v>
      </c>
      <c r="AM434">
        <v>1</v>
      </c>
      <c r="AN434">
        <v>1</v>
      </c>
      <c r="AO434">
        <v>1</v>
      </c>
      <c r="AP434">
        <v>1</v>
      </c>
    </row>
    <row r="435" spans="1:42" x14ac:dyDescent="0.25">
      <c r="A435" t="str">
        <f>"431"</f>
        <v>431</v>
      </c>
      <c r="B435" t="str">
        <f t="shared" si="22"/>
        <v>2</v>
      </c>
      <c r="C435" t="str">
        <f t="shared" si="24"/>
        <v>18</v>
      </c>
      <c r="D435" t="str">
        <f>"1"</f>
        <v>1</v>
      </c>
      <c r="E435" t="str">
        <f>"2-18-1"</f>
        <v>2-18-1</v>
      </c>
      <c r="F435" t="s">
        <v>72</v>
      </c>
      <c r="G435" t="s">
        <v>73</v>
      </c>
      <c r="H435" t="s">
        <v>70</v>
      </c>
      <c r="I435">
        <v>0</v>
      </c>
      <c r="J435">
        <v>1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</row>
    <row r="436" spans="1:42" x14ac:dyDescent="0.25">
      <c r="A436" t="str">
        <f>"432"</f>
        <v>432</v>
      </c>
      <c r="B436" t="str">
        <f t="shared" si="22"/>
        <v>2</v>
      </c>
      <c r="C436" t="str">
        <f t="shared" si="24"/>
        <v>18</v>
      </c>
      <c r="D436" t="str">
        <f>"20"</f>
        <v>20</v>
      </c>
      <c r="E436" t="str">
        <f>"2-18-20"</f>
        <v>2-18-20</v>
      </c>
      <c r="F436" t="s">
        <v>72</v>
      </c>
      <c r="G436" t="s">
        <v>73</v>
      </c>
      <c r="H436" t="s">
        <v>71</v>
      </c>
      <c r="S436">
        <v>0</v>
      </c>
      <c r="T436">
        <v>1</v>
      </c>
      <c r="U436">
        <v>0</v>
      </c>
      <c r="V436">
        <v>0</v>
      </c>
      <c r="W436">
        <v>0</v>
      </c>
      <c r="X436">
        <v>1</v>
      </c>
      <c r="Y436">
        <v>0</v>
      </c>
      <c r="Z436">
        <v>1</v>
      </c>
      <c r="AA436">
        <v>0</v>
      </c>
      <c r="AB436">
        <v>0</v>
      </c>
      <c r="AC436">
        <v>1</v>
      </c>
      <c r="AD436">
        <v>1</v>
      </c>
      <c r="AE436">
        <v>1</v>
      </c>
      <c r="AF436">
        <v>1</v>
      </c>
      <c r="AG436">
        <v>1</v>
      </c>
      <c r="AH436">
        <v>1</v>
      </c>
      <c r="AI436">
        <v>1</v>
      </c>
      <c r="AJ436">
        <v>1</v>
      </c>
      <c r="AK436">
        <v>0</v>
      </c>
      <c r="AL436">
        <v>1</v>
      </c>
      <c r="AM436">
        <v>1</v>
      </c>
      <c r="AN436">
        <v>1</v>
      </c>
      <c r="AO436">
        <v>1</v>
      </c>
      <c r="AP436">
        <v>1</v>
      </c>
    </row>
    <row r="437" spans="1:42" x14ac:dyDescent="0.25">
      <c r="A437" t="str">
        <f>"433"</f>
        <v>433</v>
      </c>
      <c r="B437" t="str">
        <f t="shared" si="22"/>
        <v>2</v>
      </c>
      <c r="C437" t="str">
        <f t="shared" si="24"/>
        <v>18</v>
      </c>
      <c r="D437" t="str">
        <f>"10"</f>
        <v>10</v>
      </c>
      <c r="E437" t="str">
        <f>"2-18-10"</f>
        <v>2-18-10</v>
      </c>
      <c r="F437" t="s">
        <v>72</v>
      </c>
      <c r="G437" t="s">
        <v>73</v>
      </c>
      <c r="H437" t="s">
        <v>71</v>
      </c>
      <c r="S437">
        <v>1</v>
      </c>
      <c r="T437">
        <v>0</v>
      </c>
      <c r="U437">
        <v>0</v>
      </c>
      <c r="V437">
        <v>0</v>
      </c>
      <c r="W437">
        <v>1</v>
      </c>
      <c r="X437">
        <v>0</v>
      </c>
      <c r="Y437">
        <v>1</v>
      </c>
      <c r="Z437">
        <v>0</v>
      </c>
      <c r="AA437">
        <v>1</v>
      </c>
      <c r="AB437">
        <v>0</v>
      </c>
      <c r="AC437">
        <v>0</v>
      </c>
      <c r="AD437">
        <v>1</v>
      </c>
      <c r="AE437">
        <v>1</v>
      </c>
      <c r="AF437">
        <v>1</v>
      </c>
      <c r="AG437">
        <v>1</v>
      </c>
      <c r="AH437">
        <v>1</v>
      </c>
      <c r="AI437">
        <v>1</v>
      </c>
      <c r="AJ437">
        <v>1</v>
      </c>
      <c r="AK437">
        <v>0</v>
      </c>
      <c r="AL437">
        <v>1</v>
      </c>
      <c r="AM437">
        <v>1</v>
      </c>
      <c r="AN437">
        <v>1</v>
      </c>
      <c r="AO437">
        <v>1</v>
      </c>
      <c r="AP437">
        <v>1</v>
      </c>
    </row>
    <row r="438" spans="1:42" x14ac:dyDescent="0.25">
      <c r="A438" t="str">
        <f>"434"</f>
        <v>434</v>
      </c>
      <c r="B438" t="str">
        <f t="shared" si="22"/>
        <v>2</v>
      </c>
      <c r="C438" t="str">
        <f t="shared" si="24"/>
        <v>18</v>
      </c>
      <c r="D438" t="str">
        <f>"6"</f>
        <v>6</v>
      </c>
      <c r="E438" t="str">
        <f>"2-18-6"</f>
        <v>2-18-6</v>
      </c>
      <c r="F438" t="s">
        <v>72</v>
      </c>
      <c r="G438" t="s">
        <v>73</v>
      </c>
      <c r="H438" t="s">
        <v>71</v>
      </c>
      <c r="S438">
        <v>0</v>
      </c>
      <c r="T438">
        <v>1</v>
      </c>
      <c r="U438">
        <v>0</v>
      </c>
      <c r="V438">
        <v>0</v>
      </c>
      <c r="W438">
        <v>0</v>
      </c>
      <c r="X438">
        <v>1</v>
      </c>
      <c r="Y438">
        <v>1</v>
      </c>
      <c r="Z438">
        <v>0</v>
      </c>
      <c r="AA438">
        <v>0</v>
      </c>
      <c r="AB438">
        <v>1</v>
      </c>
      <c r="AC438">
        <v>0</v>
      </c>
      <c r="AD438">
        <v>1</v>
      </c>
      <c r="AE438">
        <v>1</v>
      </c>
      <c r="AF438">
        <v>1</v>
      </c>
      <c r="AG438">
        <v>1</v>
      </c>
      <c r="AH438">
        <v>1</v>
      </c>
      <c r="AI438">
        <v>1</v>
      </c>
      <c r="AJ438">
        <v>1</v>
      </c>
      <c r="AK438">
        <v>0</v>
      </c>
      <c r="AL438">
        <v>1</v>
      </c>
      <c r="AM438">
        <v>1</v>
      </c>
      <c r="AN438">
        <v>1</v>
      </c>
      <c r="AO438">
        <v>1</v>
      </c>
      <c r="AP438">
        <v>1</v>
      </c>
    </row>
    <row r="439" spans="1:42" x14ac:dyDescent="0.25">
      <c r="A439" t="str">
        <f>"435"</f>
        <v>435</v>
      </c>
      <c r="B439" t="str">
        <f t="shared" si="22"/>
        <v>2</v>
      </c>
      <c r="C439" t="str">
        <f t="shared" si="24"/>
        <v>18</v>
      </c>
      <c r="D439" t="str">
        <f>"2"</f>
        <v>2</v>
      </c>
      <c r="E439" t="str">
        <f>"2-18-2"</f>
        <v>2-18-2</v>
      </c>
      <c r="F439" t="s">
        <v>72</v>
      </c>
      <c r="G439" t="s">
        <v>73</v>
      </c>
      <c r="H439" t="s">
        <v>71</v>
      </c>
      <c r="S439">
        <v>0</v>
      </c>
      <c r="T439">
        <v>1</v>
      </c>
      <c r="U439">
        <v>0</v>
      </c>
      <c r="V439">
        <v>0</v>
      </c>
      <c r="W439">
        <v>1</v>
      </c>
      <c r="X439">
        <v>0</v>
      </c>
      <c r="Y439">
        <v>1</v>
      </c>
      <c r="Z439">
        <v>0</v>
      </c>
      <c r="AA439">
        <v>0</v>
      </c>
      <c r="AB439">
        <v>0</v>
      </c>
      <c r="AC439">
        <v>1</v>
      </c>
      <c r="AD439">
        <v>1</v>
      </c>
      <c r="AE439">
        <v>1</v>
      </c>
      <c r="AF439">
        <v>1</v>
      </c>
      <c r="AG439">
        <v>1</v>
      </c>
      <c r="AH439">
        <v>1</v>
      </c>
      <c r="AI439">
        <v>1</v>
      </c>
      <c r="AJ439">
        <v>1</v>
      </c>
      <c r="AK439">
        <v>0</v>
      </c>
      <c r="AL439">
        <v>1</v>
      </c>
      <c r="AM439">
        <v>1</v>
      </c>
      <c r="AN439">
        <v>1</v>
      </c>
      <c r="AO439">
        <v>1</v>
      </c>
      <c r="AP439">
        <v>1</v>
      </c>
    </row>
    <row r="440" spans="1:42" x14ac:dyDescent="0.25">
      <c r="A440" t="str">
        <f>"436"</f>
        <v>436</v>
      </c>
      <c r="B440" t="str">
        <f t="shared" si="22"/>
        <v>2</v>
      </c>
      <c r="C440" t="str">
        <f t="shared" si="24"/>
        <v>18</v>
      </c>
      <c r="D440" t="str">
        <f>"25"</f>
        <v>25</v>
      </c>
      <c r="E440" t="str">
        <f>"2-18-25"</f>
        <v>2-18-25</v>
      </c>
      <c r="F440" t="s">
        <v>72</v>
      </c>
      <c r="G440" t="s">
        <v>73</v>
      </c>
      <c r="H440" t="s">
        <v>70</v>
      </c>
      <c r="I440">
        <v>1</v>
      </c>
      <c r="J440">
        <v>1</v>
      </c>
      <c r="K440">
        <v>1</v>
      </c>
      <c r="L440">
        <v>1</v>
      </c>
      <c r="M440">
        <v>1</v>
      </c>
      <c r="N440">
        <v>1</v>
      </c>
      <c r="O440">
        <v>1</v>
      </c>
      <c r="P440">
        <v>1</v>
      </c>
      <c r="Q440">
        <v>1</v>
      </c>
      <c r="R440">
        <v>1</v>
      </c>
    </row>
    <row r="441" spans="1:42" x14ac:dyDescent="0.25">
      <c r="A441" t="str">
        <f>"437"</f>
        <v>437</v>
      </c>
      <c r="B441" t="str">
        <f t="shared" si="22"/>
        <v>2</v>
      </c>
      <c r="C441" t="str">
        <f t="shared" si="24"/>
        <v>18</v>
      </c>
      <c r="D441" t="str">
        <f>"16"</f>
        <v>16</v>
      </c>
      <c r="E441" t="str">
        <f>"2-18-16"</f>
        <v>2-18-16</v>
      </c>
      <c r="F441" t="s">
        <v>72</v>
      </c>
      <c r="G441" t="s">
        <v>73</v>
      </c>
      <c r="H441" t="s">
        <v>71</v>
      </c>
      <c r="S441">
        <v>0</v>
      </c>
      <c r="T441">
        <v>1</v>
      </c>
      <c r="U441">
        <v>0</v>
      </c>
      <c r="V441">
        <v>0</v>
      </c>
      <c r="W441">
        <v>0</v>
      </c>
      <c r="X441">
        <v>1</v>
      </c>
      <c r="Y441">
        <v>1</v>
      </c>
      <c r="Z441">
        <v>0</v>
      </c>
      <c r="AA441">
        <v>0</v>
      </c>
      <c r="AB441">
        <v>0</v>
      </c>
      <c r="AC441">
        <v>1</v>
      </c>
      <c r="AD441">
        <v>1</v>
      </c>
      <c r="AE441">
        <v>1</v>
      </c>
      <c r="AF441">
        <v>1</v>
      </c>
      <c r="AG441">
        <v>1</v>
      </c>
      <c r="AH441">
        <v>1</v>
      </c>
      <c r="AI441">
        <v>1</v>
      </c>
      <c r="AJ441">
        <v>0</v>
      </c>
      <c r="AK441">
        <v>1</v>
      </c>
      <c r="AL441">
        <v>1</v>
      </c>
      <c r="AM441">
        <v>1</v>
      </c>
      <c r="AN441">
        <v>1</v>
      </c>
      <c r="AO441">
        <v>1</v>
      </c>
      <c r="AP441">
        <v>1</v>
      </c>
    </row>
    <row r="442" spans="1:42" x14ac:dyDescent="0.25">
      <c r="A442" t="str">
        <f>"438"</f>
        <v>438</v>
      </c>
      <c r="B442" t="str">
        <f t="shared" si="22"/>
        <v>2</v>
      </c>
      <c r="C442" t="str">
        <f t="shared" si="24"/>
        <v>18</v>
      </c>
      <c r="D442" t="str">
        <f>"15"</f>
        <v>15</v>
      </c>
      <c r="E442" t="str">
        <f>"2-18-15"</f>
        <v>2-18-15</v>
      </c>
      <c r="F442" t="s">
        <v>72</v>
      </c>
      <c r="G442" t="s">
        <v>73</v>
      </c>
      <c r="H442" t="s">
        <v>70</v>
      </c>
      <c r="I442">
        <v>1</v>
      </c>
      <c r="J442">
        <v>1</v>
      </c>
      <c r="K442">
        <v>0</v>
      </c>
      <c r="L442">
        <v>1</v>
      </c>
      <c r="M442">
        <v>1</v>
      </c>
      <c r="N442">
        <v>1</v>
      </c>
      <c r="O442">
        <v>0</v>
      </c>
      <c r="P442">
        <v>1</v>
      </c>
      <c r="Q442">
        <v>1</v>
      </c>
      <c r="R442">
        <v>1</v>
      </c>
    </row>
    <row r="443" spans="1:42" x14ac:dyDescent="0.25">
      <c r="A443" t="str">
        <f>"439"</f>
        <v>439</v>
      </c>
      <c r="B443" t="str">
        <f t="shared" si="22"/>
        <v>2</v>
      </c>
      <c r="C443" t="str">
        <f t="shared" si="24"/>
        <v>18</v>
      </c>
      <c r="D443" t="str">
        <f>"7"</f>
        <v>7</v>
      </c>
      <c r="E443" t="str">
        <f>"2-18-7"</f>
        <v>2-18-7</v>
      </c>
      <c r="F443" t="s">
        <v>72</v>
      </c>
      <c r="G443" t="s">
        <v>73</v>
      </c>
      <c r="H443" t="s">
        <v>71</v>
      </c>
      <c r="S443">
        <v>0</v>
      </c>
      <c r="T443">
        <v>1</v>
      </c>
      <c r="U443">
        <v>0</v>
      </c>
      <c r="V443">
        <v>0</v>
      </c>
      <c r="W443">
        <v>0</v>
      </c>
      <c r="X443">
        <v>1</v>
      </c>
      <c r="Y443">
        <v>0</v>
      </c>
      <c r="Z443">
        <v>1</v>
      </c>
      <c r="AA443">
        <v>1</v>
      </c>
      <c r="AB443">
        <v>0</v>
      </c>
      <c r="AC443">
        <v>0</v>
      </c>
      <c r="AD443">
        <v>1</v>
      </c>
      <c r="AE443">
        <v>1</v>
      </c>
      <c r="AF443">
        <v>1</v>
      </c>
      <c r="AG443">
        <v>1</v>
      </c>
      <c r="AH443">
        <v>1</v>
      </c>
      <c r="AI443">
        <v>1</v>
      </c>
      <c r="AJ443">
        <v>1</v>
      </c>
      <c r="AK443">
        <v>0</v>
      </c>
      <c r="AL443">
        <v>1</v>
      </c>
      <c r="AM443">
        <v>1</v>
      </c>
      <c r="AN443">
        <v>1</v>
      </c>
      <c r="AO443">
        <v>1</v>
      </c>
      <c r="AP443">
        <v>1</v>
      </c>
    </row>
    <row r="444" spans="1:42" x14ac:dyDescent="0.25">
      <c r="A444" t="str">
        <f>"440"</f>
        <v>440</v>
      </c>
      <c r="B444" t="str">
        <f t="shared" si="22"/>
        <v>2</v>
      </c>
      <c r="C444" t="str">
        <f t="shared" si="24"/>
        <v>18</v>
      </c>
      <c r="D444" t="str">
        <f>"23"</f>
        <v>23</v>
      </c>
      <c r="E444" t="str">
        <f>"2-18-23"</f>
        <v>2-18-23</v>
      </c>
      <c r="F444" t="s">
        <v>72</v>
      </c>
      <c r="G444" t="s">
        <v>73</v>
      </c>
      <c r="H444" t="s">
        <v>71</v>
      </c>
      <c r="S444">
        <v>1</v>
      </c>
      <c r="T444">
        <v>0</v>
      </c>
      <c r="U444">
        <v>0</v>
      </c>
      <c r="V444">
        <v>0</v>
      </c>
      <c r="W444">
        <v>0</v>
      </c>
      <c r="X444">
        <v>1</v>
      </c>
      <c r="Y444">
        <v>1</v>
      </c>
      <c r="Z444">
        <v>0</v>
      </c>
      <c r="AA444">
        <v>0</v>
      </c>
      <c r="AB444">
        <v>0</v>
      </c>
      <c r="AC444">
        <v>1</v>
      </c>
      <c r="AD444">
        <v>1</v>
      </c>
      <c r="AE444">
        <v>1</v>
      </c>
      <c r="AF444">
        <v>1</v>
      </c>
      <c r="AG444">
        <v>1</v>
      </c>
      <c r="AH444">
        <v>1</v>
      </c>
      <c r="AI444">
        <v>1</v>
      </c>
      <c r="AJ444">
        <v>1</v>
      </c>
      <c r="AK444">
        <v>0</v>
      </c>
      <c r="AL444">
        <v>1</v>
      </c>
      <c r="AM444">
        <v>1</v>
      </c>
      <c r="AN444">
        <v>1</v>
      </c>
      <c r="AO444">
        <v>1</v>
      </c>
      <c r="AP444">
        <v>1</v>
      </c>
    </row>
    <row r="445" spans="1:42" x14ac:dyDescent="0.25">
      <c r="A445" t="str">
        <f>"441"</f>
        <v>441</v>
      </c>
      <c r="B445" t="str">
        <f t="shared" si="22"/>
        <v>2</v>
      </c>
      <c r="C445" t="str">
        <f t="shared" si="24"/>
        <v>18</v>
      </c>
      <c r="D445" t="str">
        <f>"18"</f>
        <v>18</v>
      </c>
      <c r="E445" t="str">
        <f>"2-18-18"</f>
        <v>2-18-18</v>
      </c>
      <c r="F445" t="s">
        <v>72</v>
      </c>
      <c r="G445" t="s">
        <v>73</v>
      </c>
      <c r="H445" t="s">
        <v>70</v>
      </c>
      <c r="I445">
        <v>1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</row>
    <row r="446" spans="1:42" x14ac:dyDescent="0.25">
      <c r="A446" t="str">
        <f>"442"</f>
        <v>442</v>
      </c>
      <c r="B446" t="str">
        <f t="shared" si="22"/>
        <v>2</v>
      </c>
      <c r="C446" t="str">
        <f t="shared" si="24"/>
        <v>18</v>
      </c>
      <c r="D446" t="str">
        <f>"17"</f>
        <v>17</v>
      </c>
      <c r="E446" t="str">
        <f>"2-18-17"</f>
        <v>2-18-17</v>
      </c>
      <c r="F446" t="s">
        <v>72</v>
      </c>
      <c r="G446" t="s">
        <v>73</v>
      </c>
      <c r="H446" t="s">
        <v>70</v>
      </c>
      <c r="I446">
        <v>1</v>
      </c>
      <c r="J446">
        <v>1</v>
      </c>
      <c r="K446">
        <v>1</v>
      </c>
      <c r="L446">
        <v>1</v>
      </c>
      <c r="M446">
        <v>1</v>
      </c>
      <c r="N446">
        <v>1</v>
      </c>
      <c r="O446">
        <v>1</v>
      </c>
      <c r="P446">
        <v>1</v>
      </c>
      <c r="Q446">
        <v>1</v>
      </c>
      <c r="R446">
        <v>1</v>
      </c>
    </row>
    <row r="447" spans="1:42" x14ac:dyDescent="0.25">
      <c r="A447" t="str">
        <f>"443"</f>
        <v>443</v>
      </c>
      <c r="B447" t="str">
        <f t="shared" si="22"/>
        <v>2</v>
      </c>
      <c r="C447" t="str">
        <f t="shared" si="24"/>
        <v>18</v>
      </c>
      <c r="D447" t="str">
        <f>"12"</f>
        <v>12</v>
      </c>
      <c r="E447" t="str">
        <f>"2-18-12"</f>
        <v>2-18-12</v>
      </c>
      <c r="F447" t="s">
        <v>72</v>
      </c>
      <c r="G447" t="s">
        <v>73</v>
      </c>
      <c r="H447" t="s">
        <v>71</v>
      </c>
      <c r="S447">
        <v>1</v>
      </c>
      <c r="T447">
        <v>0</v>
      </c>
      <c r="U447">
        <v>0</v>
      </c>
      <c r="V447">
        <v>0</v>
      </c>
      <c r="W447">
        <v>0</v>
      </c>
      <c r="X447">
        <v>1</v>
      </c>
      <c r="Y447">
        <v>1</v>
      </c>
      <c r="Z447">
        <v>0</v>
      </c>
      <c r="AA447">
        <v>0</v>
      </c>
      <c r="AB447">
        <v>0</v>
      </c>
      <c r="AC447">
        <v>1</v>
      </c>
      <c r="AD447">
        <v>1</v>
      </c>
      <c r="AE447">
        <v>1</v>
      </c>
      <c r="AF447">
        <v>1</v>
      </c>
      <c r="AG447">
        <v>1</v>
      </c>
      <c r="AH447">
        <v>1</v>
      </c>
      <c r="AI447">
        <v>1</v>
      </c>
      <c r="AJ447">
        <v>0</v>
      </c>
      <c r="AK447">
        <v>1</v>
      </c>
      <c r="AL447">
        <v>1</v>
      </c>
      <c r="AM447">
        <v>1</v>
      </c>
      <c r="AN447">
        <v>1</v>
      </c>
      <c r="AO447">
        <v>1</v>
      </c>
      <c r="AP447">
        <v>1</v>
      </c>
    </row>
    <row r="448" spans="1:42" x14ac:dyDescent="0.25">
      <c r="A448" t="str">
        <f>"444"</f>
        <v>444</v>
      </c>
      <c r="B448" t="str">
        <f t="shared" si="22"/>
        <v>2</v>
      </c>
      <c r="C448" t="str">
        <f t="shared" si="24"/>
        <v>18</v>
      </c>
      <c r="D448" t="str">
        <f>"8"</f>
        <v>8</v>
      </c>
      <c r="E448" t="str">
        <f>"2-18-8"</f>
        <v>2-18-8</v>
      </c>
      <c r="F448" t="s">
        <v>72</v>
      </c>
      <c r="G448" t="s">
        <v>73</v>
      </c>
      <c r="H448" t="s">
        <v>71</v>
      </c>
      <c r="S448">
        <v>1</v>
      </c>
      <c r="T448">
        <v>0</v>
      </c>
      <c r="U448">
        <v>0</v>
      </c>
      <c r="V448">
        <v>0</v>
      </c>
      <c r="W448">
        <v>1</v>
      </c>
      <c r="X448">
        <v>0</v>
      </c>
      <c r="Y448">
        <v>0</v>
      </c>
      <c r="Z448">
        <v>1</v>
      </c>
      <c r="AA448">
        <v>1</v>
      </c>
      <c r="AB448">
        <v>0</v>
      </c>
      <c r="AC448">
        <v>0</v>
      </c>
      <c r="AD448">
        <v>1</v>
      </c>
      <c r="AE448">
        <v>1</v>
      </c>
      <c r="AF448">
        <v>1</v>
      </c>
      <c r="AG448">
        <v>1</v>
      </c>
      <c r="AH448">
        <v>1</v>
      </c>
      <c r="AI448">
        <v>1</v>
      </c>
      <c r="AJ448">
        <v>1</v>
      </c>
      <c r="AK448">
        <v>0</v>
      </c>
      <c r="AL448">
        <v>1</v>
      </c>
      <c r="AM448">
        <v>1</v>
      </c>
      <c r="AN448">
        <v>1</v>
      </c>
      <c r="AO448">
        <v>1</v>
      </c>
      <c r="AP448">
        <v>1</v>
      </c>
    </row>
    <row r="449" spans="1:42" x14ac:dyDescent="0.25">
      <c r="A449" t="str">
        <f>"445"</f>
        <v>445</v>
      </c>
      <c r="B449" t="str">
        <f t="shared" si="22"/>
        <v>2</v>
      </c>
      <c r="C449" t="str">
        <f t="shared" si="24"/>
        <v>18</v>
      </c>
      <c r="D449" t="str">
        <f>"22"</f>
        <v>22</v>
      </c>
      <c r="E449" t="str">
        <f>"2-18-22"</f>
        <v>2-18-22</v>
      </c>
      <c r="F449" t="s">
        <v>72</v>
      </c>
      <c r="G449" t="s">
        <v>73</v>
      </c>
      <c r="H449" t="s">
        <v>71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1</v>
      </c>
      <c r="AM449">
        <v>1</v>
      </c>
      <c r="AN449">
        <v>1</v>
      </c>
      <c r="AO449">
        <v>1</v>
      </c>
      <c r="AP449">
        <v>0</v>
      </c>
    </row>
    <row r="450" spans="1:42" x14ac:dyDescent="0.25">
      <c r="A450" t="str">
        <f>"446"</f>
        <v>446</v>
      </c>
      <c r="B450" t="str">
        <f t="shared" si="22"/>
        <v>2</v>
      </c>
      <c r="C450" t="str">
        <f t="shared" si="24"/>
        <v>18</v>
      </c>
      <c r="D450" t="str">
        <f>"19"</f>
        <v>19</v>
      </c>
      <c r="E450" t="str">
        <f>"2-18-19"</f>
        <v>2-18-19</v>
      </c>
      <c r="F450" t="s">
        <v>72</v>
      </c>
      <c r="G450" t="s">
        <v>73</v>
      </c>
      <c r="H450" t="s">
        <v>71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1</v>
      </c>
      <c r="AM450">
        <v>1</v>
      </c>
      <c r="AN450">
        <v>1</v>
      </c>
      <c r="AO450">
        <v>1</v>
      </c>
      <c r="AP450">
        <v>1</v>
      </c>
    </row>
    <row r="451" spans="1:42" x14ac:dyDescent="0.25">
      <c r="A451" t="str">
        <f>"447"</f>
        <v>447</v>
      </c>
      <c r="B451" t="str">
        <f t="shared" si="22"/>
        <v>2</v>
      </c>
      <c r="C451" t="str">
        <f t="shared" si="24"/>
        <v>18</v>
      </c>
      <c r="D451" t="str">
        <f>"24"</f>
        <v>24</v>
      </c>
      <c r="E451" t="str">
        <f>"2-18-24"</f>
        <v>2-18-24</v>
      </c>
      <c r="F451" t="s">
        <v>72</v>
      </c>
      <c r="G451" t="s">
        <v>73</v>
      </c>
      <c r="H451" t="s">
        <v>71</v>
      </c>
      <c r="S451">
        <v>0</v>
      </c>
      <c r="T451">
        <v>1</v>
      </c>
      <c r="U451">
        <v>0</v>
      </c>
      <c r="V451">
        <v>0</v>
      </c>
      <c r="W451">
        <v>1</v>
      </c>
      <c r="X451">
        <v>0</v>
      </c>
      <c r="Y451">
        <v>1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1</v>
      </c>
      <c r="AL451">
        <v>0</v>
      </c>
      <c r="AM451">
        <v>0</v>
      </c>
      <c r="AN451">
        <v>0</v>
      </c>
      <c r="AO451">
        <v>0</v>
      </c>
      <c r="AP451">
        <v>0</v>
      </c>
    </row>
    <row r="452" spans="1:42" x14ac:dyDescent="0.25">
      <c r="A452" t="str">
        <f>"448"</f>
        <v>448</v>
      </c>
      <c r="B452" t="str">
        <f t="shared" si="22"/>
        <v>2</v>
      </c>
      <c r="C452" t="str">
        <f t="shared" si="24"/>
        <v>18</v>
      </c>
      <c r="D452" t="str">
        <f>"3"</f>
        <v>3</v>
      </c>
      <c r="E452" t="str">
        <f>"2-18-3"</f>
        <v>2-18-3</v>
      </c>
      <c r="F452" t="s">
        <v>72</v>
      </c>
      <c r="G452" t="s">
        <v>73</v>
      </c>
      <c r="H452" t="s">
        <v>71</v>
      </c>
      <c r="S452">
        <v>0</v>
      </c>
      <c r="T452">
        <v>1</v>
      </c>
      <c r="U452">
        <v>0</v>
      </c>
      <c r="V452">
        <v>0</v>
      </c>
      <c r="W452">
        <v>0</v>
      </c>
      <c r="X452">
        <v>1</v>
      </c>
      <c r="Y452">
        <v>0</v>
      </c>
      <c r="Z452">
        <v>1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1</v>
      </c>
      <c r="AK452">
        <v>0</v>
      </c>
      <c r="AL452">
        <v>1</v>
      </c>
      <c r="AM452">
        <v>1</v>
      </c>
      <c r="AN452">
        <v>1</v>
      </c>
      <c r="AO452">
        <v>1</v>
      </c>
      <c r="AP452">
        <v>0</v>
      </c>
    </row>
    <row r="453" spans="1:42" x14ac:dyDescent="0.25">
      <c r="A453" t="str">
        <f>"449"</f>
        <v>449</v>
      </c>
      <c r="B453" t="str">
        <f t="shared" ref="B453:B516" si="25">"2"</f>
        <v>2</v>
      </c>
      <c r="C453" t="str">
        <f t="shared" si="24"/>
        <v>18</v>
      </c>
      <c r="D453" t="str">
        <f>"4"</f>
        <v>4</v>
      </c>
      <c r="E453" t="str">
        <f>"2-18-4"</f>
        <v>2-18-4</v>
      </c>
      <c r="F453" t="s">
        <v>72</v>
      </c>
      <c r="G453" t="s">
        <v>73</v>
      </c>
      <c r="H453" t="s">
        <v>71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1</v>
      </c>
      <c r="Y453">
        <v>1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1</v>
      </c>
      <c r="AK453">
        <v>0</v>
      </c>
      <c r="AL453">
        <v>1</v>
      </c>
      <c r="AM453">
        <v>1</v>
      </c>
      <c r="AN453">
        <v>1</v>
      </c>
      <c r="AO453">
        <v>1</v>
      </c>
      <c r="AP453">
        <v>1</v>
      </c>
    </row>
    <row r="454" spans="1:42" x14ac:dyDescent="0.25">
      <c r="A454" t="str">
        <f>"450"</f>
        <v>450</v>
      </c>
      <c r="B454" t="str">
        <f t="shared" si="25"/>
        <v>2</v>
      </c>
      <c r="C454" t="str">
        <f t="shared" si="24"/>
        <v>18</v>
      </c>
      <c r="D454" t="str">
        <f>"11"</f>
        <v>11</v>
      </c>
      <c r="E454" t="str">
        <f>"2-18-11"</f>
        <v>2-18-11</v>
      </c>
      <c r="F454" t="s">
        <v>72</v>
      </c>
      <c r="G454" t="s">
        <v>73</v>
      </c>
      <c r="H454" t="s">
        <v>71</v>
      </c>
      <c r="S454">
        <v>0</v>
      </c>
      <c r="T454">
        <v>1</v>
      </c>
      <c r="U454">
        <v>0</v>
      </c>
      <c r="V454">
        <v>0</v>
      </c>
      <c r="W454">
        <v>1</v>
      </c>
      <c r="X454">
        <v>0</v>
      </c>
      <c r="Y454">
        <v>1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1</v>
      </c>
      <c r="AL454">
        <v>0</v>
      </c>
      <c r="AM454">
        <v>0</v>
      </c>
      <c r="AN454">
        <v>0</v>
      </c>
      <c r="AO454">
        <v>0</v>
      </c>
      <c r="AP454">
        <v>0</v>
      </c>
    </row>
    <row r="455" spans="1:42" x14ac:dyDescent="0.25">
      <c r="A455" t="str">
        <f>"451"</f>
        <v>451</v>
      </c>
      <c r="B455" t="str">
        <f t="shared" si="25"/>
        <v>2</v>
      </c>
      <c r="C455" t="str">
        <f t="shared" ref="C455:C479" si="26">"19"</f>
        <v>19</v>
      </c>
      <c r="D455" t="str">
        <f>"22"</f>
        <v>22</v>
      </c>
      <c r="E455" t="str">
        <f>"2-19-22"</f>
        <v>2-19-22</v>
      </c>
      <c r="F455" t="s">
        <v>72</v>
      </c>
      <c r="G455" t="s">
        <v>73</v>
      </c>
      <c r="H455" t="s">
        <v>71</v>
      </c>
      <c r="S455">
        <v>1</v>
      </c>
      <c r="T455">
        <v>0</v>
      </c>
      <c r="U455">
        <v>0</v>
      </c>
      <c r="V455">
        <v>0</v>
      </c>
      <c r="W455">
        <v>0</v>
      </c>
      <c r="X455">
        <v>1</v>
      </c>
      <c r="Y455">
        <v>1</v>
      </c>
      <c r="Z455">
        <v>0</v>
      </c>
      <c r="AA455">
        <v>1</v>
      </c>
      <c r="AB455">
        <v>0</v>
      </c>
      <c r="AC455">
        <v>0</v>
      </c>
      <c r="AD455">
        <v>1</v>
      </c>
      <c r="AE455">
        <v>1</v>
      </c>
      <c r="AF455">
        <v>1</v>
      </c>
      <c r="AG455">
        <v>1</v>
      </c>
      <c r="AH455">
        <v>1</v>
      </c>
      <c r="AI455">
        <v>1</v>
      </c>
      <c r="AJ455">
        <v>0</v>
      </c>
      <c r="AK455">
        <v>1</v>
      </c>
      <c r="AL455">
        <v>1</v>
      </c>
      <c r="AM455">
        <v>1</v>
      </c>
      <c r="AN455">
        <v>1</v>
      </c>
      <c r="AO455">
        <v>1</v>
      </c>
      <c r="AP455">
        <v>1</v>
      </c>
    </row>
    <row r="456" spans="1:42" x14ac:dyDescent="0.25">
      <c r="A456" t="str">
        <f>"452"</f>
        <v>452</v>
      </c>
      <c r="B456" t="str">
        <f t="shared" si="25"/>
        <v>2</v>
      </c>
      <c r="C456" t="str">
        <f t="shared" si="26"/>
        <v>19</v>
      </c>
      <c r="D456" t="str">
        <f>"21"</f>
        <v>21</v>
      </c>
      <c r="E456" t="str">
        <f>"2-19-21"</f>
        <v>2-19-21</v>
      </c>
      <c r="F456" t="s">
        <v>72</v>
      </c>
      <c r="G456" t="s">
        <v>73</v>
      </c>
      <c r="H456" t="s">
        <v>71</v>
      </c>
      <c r="S456">
        <v>1</v>
      </c>
      <c r="T456">
        <v>0</v>
      </c>
      <c r="U456">
        <v>0</v>
      </c>
      <c r="V456">
        <v>0</v>
      </c>
      <c r="W456">
        <v>1</v>
      </c>
      <c r="X456">
        <v>0</v>
      </c>
      <c r="Y456">
        <v>0</v>
      </c>
      <c r="Z456">
        <v>1</v>
      </c>
      <c r="AA456">
        <v>0</v>
      </c>
      <c r="AB456">
        <v>1</v>
      </c>
      <c r="AC456">
        <v>0</v>
      </c>
      <c r="AD456">
        <v>1</v>
      </c>
      <c r="AE456">
        <v>1</v>
      </c>
      <c r="AF456">
        <v>1</v>
      </c>
      <c r="AG456">
        <v>1</v>
      </c>
      <c r="AH456">
        <v>1</v>
      </c>
      <c r="AI456">
        <v>1</v>
      </c>
      <c r="AJ456">
        <v>0</v>
      </c>
      <c r="AK456">
        <v>1</v>
      </c>
      <c r="AL456">
        <v>1</v>
      </c>
      <c r="AM456">
        <v>1</v>
      </c>
      <c r="AN456">
        <v>1</v>
      </c>
      <c r="AO456">
        <v>1</v>
      </c>
      <c r="AP456">
        <v>1</v>
      </c>
    </row>
    <row r="457" spans="1:42" x14ac:dyDescent="0.25">
      <c r="A457" t="str">
        <f>"453"</f>
        <v>453</v>
      </c>
      <c r="B457" t="str">
        <f t="shared" si="25"/>
        <v>2</v>
      </c>
      <c r="C457" t="str">
        <f t="shared" si="26"/>
        <v>19</v>
      </c>
      <c r="D457" t="str">
        <f>"14"</f>
        <v>14</v>
      </c>
      <c r="E457" t="str">
        <f>"2-19-14"</f>
        <v>2-19-14</v>
      </c>
      <c r="F457" t="s">
        <v>72</v>
      </c>
      <c r="G457" t="s">
        <v>73</v>
      </c>
      <c r="H457" t="s">
        <v>71</v>
      </c>
      <c r="S457">
        <v>1</v>
      </c>
      <c r="T457">
        <v>0</v>
      </c>
      <c r="U457">
        <v>0</v>
      </c>
      <c r="V457">
        <v>0</v>
      </c>
      <c r="W457">
        <v>1</v>
      </c>
      <c r="X457">
        <v>0</v>
      </c>
      <c r="Y457">
        <v>1</v>
      </c>
      <c r="Z457">
        <v>0</v>
      </c>
      <c r="AA457">
        <v>0</v>
      </c>
      <c r="AB457">
        <v>1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1</v>
      </c>
      <c r="AI457">
        <v>0</v>
      </c>
      <c r="AJ457">
        <v>1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</row>
    <row r="458" spans="1:42" x14ac:dyDescent="0.25">
      <c r="A458" t="str">
        <f>"454"</f>
        <v>454</v>
      </c>
      <c r="B458" t="str">
        <f t="shared" si="25"/>
        <v>2</v>
      </c>
      <c r="C458" t="str">
        <f t="shared" si="26"/>
        <v>19</v>
      </c>
      <c r="D458" t="str">
        <f>"13"</f>
        <v>13</v>
      </c>
      <c r="E458" t="str">
        <f>"2-19-13"</f>
        <v>2-19-13</v>
      </c>
      <c r="F458" t="s">
        <v>72</v>
      </c>
      <c r="G458" t="s">
        <v>73</v>
      </c>
      <c r="H458" t="s">
        <v>71</v>
      </c>
      <c r="S458">
        <v>1</v>
      </c>
      <c r="T458">
        <v>0</v>
      </c>
      <c r="U458">
        <v>0</v>
      </c>
      <c r="V458">
        <v>0</v>
      </c>
      <c r="W458">
        <v>1</v>
      </c>
      <c r="X458">
        <v>0</v>
      </c>
      <c r="Y458">
        <v>1</v>
      </c>
      <c r="Z458">
        <v>0</v>
      </c>
      <c r="AA458">
        <v>1</v>
      </c>
      <c r="AB458">
        <v>0</v>
      </c>
      <c r="AC458">
        <v>0</v>
      </c>
      <c r="AD458">
        <v>1</v>
      </c>
      <c r="AE458">
        <v>1</v>
      </c>
      <c r="AF458">
        <v>1</v>
      </c>
      <c r="AG458">
        <v>1</v>
      </c>
      <c r="AH458">
        <v>1</v>
      </c>
      <c r="AI458">
        <v>1</v>
      </c>
      <c r="AJ458">
        <v>0</v>
      </c>
      <c r="AK458">
        <v>1</v>
      </c>
      <c r="AL458">
        <v>1</v>
      </c>
      <c r="AM458">
        <v>1</v>
      </c>
      <c r="AN458">
        <v>0</v>
      </c>
      <c r="AO458">
        <v>1</v>
      </c>
      <c r="AP458">
        <v>1</v>
      </c>
    </row>
    <row r="459" spans="1:42" x14ac:dyDescent="0.25">
      <c r="A459" t="str">
        <f>"455"</f>
        <v>455</v>
      </c>
      <c r="B459" t="str">
        <f t="shared" si="25"/>
        <v>2</v>
      </c>
      <c r="C459" t="str">
        <f t="shared" si="26"/>
        <v>19</v>
      </c>
      <c r="D459" t="str">
        <f>"10"</f>
        <v>10</v>
      </c>
      <c r="E459" t="str">
        <f>"2-19-10"</f>
        <v>2-19-10</v>
      </c>
      <c r="F459" t="s">
        <v>72</v>
      </c>
      <c r="G459" t="s">
        <v>73</v>
      </c>
      <c r="H459" t="s">
        <v>70</v>
      </c>
      <c r="I459">
        <v>1</v>
      </c>
      <c r="J459">
        <v>0</v>
      </c>
      <c r="K459">
        <v>1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</row>
    <row r="460" spans="1:42" x14ac:dyDescent="0.25">
      <c r="A460" t="str">
        <f>"456"</f>
        <v>456</v>
      </c>
      <c r="B460" t="str">
        <f t="shared" si="25"/>
        <v>2</v>
      </c>
      <c r="C460" t="str">
        <f t="shared" si="26"/>
        <v>19</v>
      </c>
      <c r="D460" t="str">
        <f>"5"</f>
        <v>5</v>
      </c>
      <c r="E460" t="str">
        <f>"2-19-5"</f>
        <v>2-19-5</v>
      </c>
      <c r="F460" t="s">
        <v>72</v>
      </c>
      <c r="G460" t="s">
        <v>73</v>
      </c>
      <c r="H460" t="s">
        <v>71</v>
      </c>
      <c r="S460">
        <v>0</v>
      </c>
      <c r="T460">
        <v>1</v>
      </c>
      <c r="U460">
        <v>0</v>
      </c>
      <c r="V460">
        <v>0</v>
      </c>
      <c r="W460">
        <v>0</v>
      </c>
      <c r="X460">
        <v>1</v>
      </c>
      <c r="Y460">
        <v>0</v>
      </c>
      <c r="Z460">
        <v>0</v>
      </c>
      <c r="AA460">
        <v>0</v>
      </c>
      <c r="AB460">
        <v>1</v>
      </c>
      <c r="AC460">
        <v>0</v>
      </c>
      <c r="AD460">
        <v>1</v>
      </c>
      <c r="AE460">
        <v>1</v>
      </c>
      <c r="AF460">
        <v>1</v>
      </c>
      <c r="AG460">
        <v>1</v>
      </c>
      <c r="AH460">
        <v>1</v>
      </c>
      <c r="AI460">
        <v>1</v>
      </c>
      <c r="AJ460">
        <v>0</v>
      </c>
      <c r="AK460">
        <v>0</v>
      </c>
      <c r="AL460">
        <v>1</v>
      </c>
      <c r="AM460">
        <v>1</v>
      </c>
      <c r="AN460">
        <v>1</v>
      </c>
      <c r="AO460">
        <v>1</v>
      </c>
      <c r="AP460">
        <v>1</v>
      </c>
    </row>
    <row r="461" spans="1:42" x14ac:dyDescent="0.25">
      <c r="A461" t="str">
        <f>"457"</f>
        <v>457</v>
      </c>
      <c r="B461" t="str">
        <f t="shared" si="25"/>
        <v>2</v>
      </c>
      <c r="C461" t="str">
        <f t="shared" si="26"/>
        <v>19</v>
      </c>
      <c r="D461" t="str">
        <f>"3"</f>
        <v>3</v>
      </c>
      <c r="E461" t="str">
        <f>"2-19-3"</f>
        <v>2-19-3</v>
      </c>
      <c r="F461" t="s">
        <v>72</v>
      </c>
      <c r="G461" t="s">
        <v>73</v>
      </c>
      <c r="H461" t="s">
        <v>71</v>
      </c>
      <c r="S461">
        <v>1</v>
      </c>
      <c r="T461">
        <v>0</v>
      </c>
      <c r="U461">
        <v>0</v>
      </c>
      <c r="V461">
        <v>0</v>
      </c>
      <c r="W461">
        <v>1</v>
      </c>
      <c r="X461">
        <v>0</v>
      </c>
      <c r="Y461">
        <v>0</v>
      </c>
      <c r="Z461">
        <v>1</v>
      </c>
      <c r="AA461">
        <v>0</v>
      </c>
      <c r="AB461">
        <v>1</v>
      </c>
      <c r="AC461">
        <v>0</v>
      </c>
      <c r="AD461">
        <v>1</v>
      </c>
      <c r="AE461">
        <v>1</v>
      </c>
      <c r="AF461">
        <v>1</v>
      </c>
      <c r="AG461">
        <v>1</v>
      </c>
      <c r="AH461">
        <v>1</v>
      </c>
      <c r="AI461">
        <v>1</v>
      </c>
      <c r="AJ461">
        <v>0</v>
      </c>
      <c r="AK461">
        <v>1</v>
      </c>
      <c r="AL461">
        <v>1</v>
      </c>
      <c r="AM461">
        <v>1</v>
      </c>
      <c r="AN461">
        <v>1</v>
      </c>
      <c r="AO461">
        <v>1</v>
      </c>
      <c r="AP461">
        <v>1</v>
      </c>
    </row>
    <row r="462" spans="1:42" x14ac:dyDescent="0.25">
      <c r="A462" t="str">
        <f>"458"</f>
        <v>458</v>
      </c>
      <c r="B462" t="str">
        <f t="shared" si="25"/>
        <v>2</v>
      </c>
      <c r="C462" t="str">
        <f t="shared" si="26"/>
        <v>19</v>
      </c>
      <c r="D462" t="str">
        <f>"24"</f>
        <v>24</v>
      </c>
      <c r="E462" t="str">
        <f>"2-19-24"</f>
        <v>2-19-24</v>
      </c>
      <c r="F462" t="s">
        <v>72</v>
      </c>
      <c r="G462" t="s">
        <v>73</v>
      </c>
      <c r="H462" t="s">
        <v>71</v>
      </c>
      <c r="S462">
        <v>1</v>
      </c>
      <c r="T462">
        <v>0</v>
      </c>
      <c r="U462">
        <v>0</v>
      </c>
      <c r="V462">
        <v>0</v>
      </c>
      <c r="W462">
        <v>0</v>
      </c>
      <c r="X462">
        <v>1</v>
      </c>
      <c r="Y462">
        <v>1</v>
      </c>
      <c r="Z462">
        <v>0</v>
      </c>
      <c r="AA462">
        <v>1</v>
      </c>
      <c r="AB462">
        <v>0</v>
      </c>
      <c r="AC462">
        <v>0</v>
      </c>
      <c r="AD462">
        <v>1</v>
      </c>
      <c r="AE462">
        <v>1</v>
      </c>
      <c r="AF462">
        <v>1</v>
      </c>
      <c r="AG462">
        <v>1</v>
      </c>
      <c r="AH462">
        <v>1</v>
      </c>
      <c r="AI462">
        <v>1</v>
      </c>
      <c r="AJ462">
        <v>1</v>
      </c>
      <c r="AK462">
        <v>0</v>
      </c>
      <c r="AL462">
        <v>1</v>
      </c>
      <c r="AM462">
        <v>1</v>
      </c>
      <c r="AN462">
        <v>1</v>
      </c>
      <c r="AO462">
        <v>1</v>
      </c>
      <c r="AP462">
        <v>1</v>
      </c>
    </row>
    <row r="463" spans="1:42" x14ac:dyDescent="0.25">
      <c r="A463" t="str">
        <f>"459"</f>
        <v>459</v>
      </c>
      <c r="B463" t="str">
        <f t="shared" si="25"/>
        <v>2</v>
      </c>
      <c r="C463" t="str">
        <f t="shared" si="26"/>
        <v>19</v>
      </c>
      <c r="D463" t="str">
        <f>"23"</f>
        <v>23</v>
      </c>
      <c r="E463" t="str">
        <f>"2-19-23"</f>
        <v>2-19-23</v>
      </c>
      <c r="F463" t="s">
        <v>72</v>
      </c>
      <c r="G463" t="s">
        <v>73</v>
      </c>
      <c r="H463" t="s">
        <v>71</v>
      </c>
      <c r="S463">
        <v>0</v>
      </c>
      <c r="T463">
        <v>1</v>
      </c>
      <c r="U463">
        <v>0</v>
      </c>
      <c r="V463">
        <v>0</v>
      </c>
      <c r="W463">
        <v>0</v>
      </c>
      <c r="X463">
        <v>1</v>
      </c>
      <c r="Y463">
        <v>1</v>
      </c>
      <c r="Z463">
        <v>0</v>
      </c>
      <c r="AA463">
        <v>0</v>
      </c>
      <c r="AB463">
        <v>1</v>
      </c>
      <c r="AC463">
        <v>0</v>
      </c>
      <c r="AD463">
        <v>1</v>
      </c>
      <c r="AE463">
        <v>1</v>
      </c>
      <c r="AF463">
        <v>1</v>
      </c>
      <c r="AG463">
        <v>1</v>
      </c>
      <c r="AH463">
        <v>1</v>
      </c>
      <c r="AI463">
        <v>1</v>
      </c>
      <c r="AJ463">
        <v>1</v>
      </c>
      <c r="AK463">
        <v>0</v>
      </c>
      <c r="AL463">
        <v>1</v>
      </c>
      <c r="AM463">
        <v>1</v>
      </c>
      <c r="AN463">
        <v>1</v>
      </c>
      <c r="AO463">
        <v>1</v>
      </c>
      <c r="AP463">
        <v>1</v>
      </c>
    </row>
    <row r="464" spans="1:42" x14ac:dyDescent="0.25">
      <c r="A464" t="str">
        <f>"460"</f>
        <v>460</v>
      </c>
      <c r="B464" t="str">
        <f t="shared" si="25"/>
        <v>2</v>
      </c>
      <c r="C464" t="str">
        <f t="shared" si="26"/>
        <v>19</v>
      </c>
      <c r="D464" t="str">
        <f>"18"</f>
        <v>18</v>
      </c>
      <c r="E464" t="str">
        <f>"2-19-18"</f>
        <v>2-19-18</v>
      </c>
      <c r="F464" t="s">
        <v>72</v>
      </c>
      <c r="G464" t="s">
        <v>73</v>
      </c>
      <c r="H464" t="s">
        <v>71</v>
      </c>
      <c r="S464">
        <v>1</v>
      </c>
      <c r="T464">
        <v>0</v>
      </c>
      <c r="U464">
        <v>0</v>
      </c>
      <c r="V464">
        <v>0</v>
      </c>
      <c r="W464">
        <v>0</v>
      </c>
      <c r="X464">
        <v>1</v>
      </c>
      <c r="Y464">
        <v>0</v>
      </c>
      <c r="Z464">
        <v>1</v>
      </c>
      <c r="AA464">
        <v>0</v>
      </c>
      <c r="AB464">
        <v>1</v>
      </c>
      <c r="AC464">
        <v>0</v>
      </c>
      <c r="AD464">
        <v>1</v>
      </c>
      <c r="AE464">
        <v>1</v>
      </c>
      <c r="AF464">
        <v>1</v>
      </c>
      <c r="AG464">
        <v>1</v>
      </c>
      <c r="AH464">
        <v>1</v>
      </c>
      <c r="AI464">
        <v>1</v>
      </c>
      <c r="AJ464">
        <v>1</v>
      </c>
      <c r="AK464">
        <v>0</v>
      </c>
      <c r="AL464">
        <v>1</v>
      </c>
      <c r="AM464">
        <v>1</v>
      </c>
      <c r="AN464">
        <v>1</v>
      </c>
      <c r="AO464">
        <v>1</v>
      </c>
      <c r="AP464">
        <v>1</v>
      </c>
    </row>
    <row r="465" spans="1:42" x14ac:dyDescent="0.25">
      <c r="A465" t="str">
        <f>"461"</f>
        <v>461</v>
      </c>
      <c r="B465" t="str">
        <f t="shared" si="25"/>
        <v>2</v>
      </c>
      <c r="C465" t="str">
        <f t="shared" si="26"/>
        <v>19</v>
      </c>
      <c r="D465" t="str">
        <f>"11"</f>
        <v>11</v>
      </c>
      <c r="E465" t="str">
        <f>"2-19-11"</f>
        <v>2-19-11</v>
      </c>
      <c r="F465" t="s">
        <v>72</v>
      </c>
      <c r="G465" t="s">
        <v>73</v>
      </c>
      <c r="H465" t="s">
        <v>71</v>
      </c>
      <c r="S465">
        <v>0</v>
      </c>
      <c r="T465">
        <v>1</v>
      </c>
      <c r="U465">
        <v>0</v>
      </c>
      <c r="V465">
        <v>0</v>
      </c>
      <c r="W465">
        <v>1</v>
      </c>
      <c r="X465">
        <v>0</v>
      </c>
      <c r="Y465">
        <v>1</v>
      </c>
      <c r="Z465">
        <v>0</v>
      </c>
      <c r="AA465">
        <v>0</v>
      </c>
      <c r="AB465">
        <v>0</v>
      </c>
      <c r="AC465">
        <v>1</v>
      </c>
      <c r="AD465">
        <v>1</v>
      </c>
      <c r="AE465">
        <v>1</v>
      </c>
      <c r="AF465">
        <v>1</v>
      </c>
      <c r="AG465">
        <v>1</v>
      </c>
      <c r="AH465">
        <v>1</v>
      </c>
      <c r="AI465">
        <v>1</v>
      </c>
      <c r="AJ465">
        <v>1</v>
      </c>
      <c r="AK465">
        <v>0</v>
      </c>
      <c r="AL465">
        <v>1</v>
      </c>
      <c r="AM465">
        <v>1</v>
      </c>
      <c r="AN465">
        <v>1</v>
      </c>
      <c r="AO465">
        <v>1</v>
      </c>
      <c r="AP465">
        <v>1</v>
      </c>
    </row>
    <row r="466" spans="1:42" x14ac:dyDescent="0.25">
      <c r="A466" t="str">
        <f>"462"</f>
        <v>462</v>
      </c>
      <c r="B466" t="str">
        <f t="shared" si="25"/>
        <v>2</v>
      </c>
      <c r="C466" t="str">
        <f t="shared" si="26"/>
        <v>19</v>
      </c>
      <c r="D466" t="str">
        <f>"6"</f>
        <v>6</v>
      </c>
      <c r="E466" t="str">
        <f>"2-19-6"</f>
        <v>2-19-6</v>
      </c>
      <c r="F466" t="s">
        <v>72</v>
      </c>
      <c r="G466" t="s">
        <v>73</v>
      </c>
      <c r="H466" t="s">
        <v>71</v>
      </c>
      <c r="S466">
        <v>0</v>
      </c>
      <c r="T466">
        <v>1</v>
      </c>
      <c r="U466">
        <v>0</v>
      </c>
      <c r="V466">
        <v>0</v>
      </c>
      <c r="W466">
        <v>1</v>
      </c>
      <c r="X466">
        <v>0</v>
      </c>
      <c r="Y466">
        <v>0</v>
      </c>
      <c r="Z466">
        <v>1</v>
      </c>
      <c r="AA466">
        <v>1</v>
      </c>
      <c r="AB466">
        <v>0</v>
      </c>
      <c r="AC466">
        <v>0</v>
      </c>
      <c r="AD466">
        <v>1</v>
      </c>
      <c r="AE466">
        <v>1</v>
      </c>
      <c r="AF466">
        <v>1</v>
      </c>
      <c r="AG466">
        <v>1</v>
      </c>
      <c r="AH466">
        <v>1</v>
      </c>
      <c r="AI466">
        <v>1</v>
      </c>
      <c r="AJ466">
        <v>0</v>
      </c>
      <c r="AK466">
        <v>1</v>
      </c>
      <c r="AL466">
        <v>1</v>
      </c>
      <c r="AM466">
        <v>1</v>
      </c>
      <c r="AN466">
        <v>1</v>
      </c>
      <c r="AO466">
        <v>1</v>
      </c>
      <c r="AP466">
        <v>1</v>
      </c>
    </row>
    <row r="467" spans="1:42" x14ac:dyDescent="0.25">
      <c r="A467" t="str">
        <f>"463"</f>
        <v>463</v>
      </c>
      <c r="B467" t="str">
        <f t="shared" si="25"/>
        <v>2</v>
      </c>
      <c r="C467" t="str">
        <f t="shared" si="26"/>
        <v>19</v>
      </c>
      <c r="D467" t="str">
        <f>"2"</f>
        <v>2</v>
      </c>
      <c r="E467" t="str">
        <f>"2-19-2"</f>
        <v>2-19-2</v>
      </c>
      <c r="F467" t="s">
        <v>72</v>
      </c>
      <c r="G467" t="s">
        <v>73</v>
      </c>
      <c r="H467" t="s">
        <v>71</v>
      </c>
      <c r="S467">
        <v>0</v>
      </c>
      <c r="T467">
        <v>1</v>
      </c>
      <c r="U467">
        <v>0</v>
      </c>
      <c r="V467">
        <v>0</v>
      </c>
      <c r="W467">
        <v>0</v>
      </c>
      <c r="X467">
        <v>1</v>
      </c>
      <c r="Y467">
        <v>1</v>
      </c>
      <c r="Z467">
        <v>0</v>
      </c>
      <c r="AA467">
        <v>0</v>
      </c>
      <c r="AB467">
        <v>1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1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</row>
    <row r="468" spans="1:42" x14ac:dyDescent="0.25">
      <c r="A468" t="str">
        <f>"464"</f>
        <v>464</v>
      </c>
      <c r="B468" t="str">
        <f t="shared" si="25"/>
        <v>2</v>
      </c>
      <c r="C468" t="str">
        <f t="shared" si="26"/>
        <v>19</v>
      </c>
      <c r="D468" t="str">
        <f>"25"</f>
        <v>25</v>
      </c>
      <c r="E468" t="str">
        <f>"2-19-25"</f>
        <v>2-19-25</v>
      </c>
      <c r="F468" t="s">
        <v>72</v>
      </c>
      <c r="G468" t="s">
        <v>73</v>
      </c>
      <c r="H468" t="s">
        <v>71</v>
      </c>
      <c r="S468">
        <v>1</v>
      </c>
      <c r="T468">
        <v>0</v>
      </c>
      <c r="U468">
        <v>0</v>
      </c>
      <c r="V468">
        <v>0</v>
      </c>
      <c r="W468">
        <v>1</v>
      </c>
      <c r="X468">
        <v>0</v>
      </c>
      <c r="Y468">
        <v>1</v>
      </c>
      <c r="Z468">
        <v>0</v>
      </c>
      <c r="AA468">
        <v>0</v>
      </c>
      <c r="AB468">
        <v>1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1</v>
      </c>
      <c r="AI468">
        <v>0</v>
      </c>
      <c r="AJ468">
        <v>1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</row>
    <row r="469" spans="1:42" x14ac:dyDescent="0.25">
      <c r="A469" t="str">
        <f>"465"</f>
        <v>465</v>
      </c>
      <c r="B469" t="str">
        <f t="shared" si="25"/>
        <v>2</v>
      </c>
      <c r="C469" t="str">
        <f t="shared" si="26"/>
        <v>19</v>
      </c>
      <c r="D469" t="str">
        <f>"16"</f>
        <v>16</v>
      </c>
      <c r="E469" t="str">
        <f>"2-19-16"</f>
        <v>2-19-16</v>
      </c>
      <c r="F469" t="s">
        <v>72</v>
      </c>
      <c r="G469" t="s">
        <v>73</v>
      </c>
      <c r="H469" t="s">
        <v>71</v>
      </c>
      <c r="S469">
        <v>0</v>
      </c>
      <c r="T469">
        <v>1</v>
      </c>
      <c r="U469">
        <v>0</v>
      </c>
      <c r="V469">
        <v>0</v>
      </c>
      <c r="W469">
        <v>0</v>
      </c>
      <c r="X469">
        <v>1</v>
      </c>
      <c r="Y469">
        <v>0</v>
      </c>
      <c r="Z469">
        <v>1</v>
      </c>
      <c r="AA469">
        <v>0</v>
      </c>
      <c r="AB469">
        <v>1</v>
      </c>
      <c r="AC469">
        <v>0</v>
      </c>
      <c r="AD469">
        <v>1</v>
      </c>
      <c r="AE469">
        <v>1</v>
      </c>
      <c r="AF469">
        <v>1</v>
      </c>
      <c r="AG469">
        <v>1</v>
      </c>
      <c r="AH469">
        <v>1</v>
      </c>
      <c r="AI469">
        <v>1</v>
      </c>
      <c r="AJ469">
        <v>0</v>
      </c>
      <c r="AK469">
        <v>1</v>
      </c>
      <c r="AL469">
        <v>1</v>
      </c>
      <c r="AM469">
        <v>1</v>
      </c>
      <c r="AN469">
        <v>0</v>
      </c>
      <c r="AO469">
        <v>1</v>
      </c>
      <c r="AP469">
        <v>0</v>
      </c>
    </row>
    <row r="470" spans="1:42" x14ac:dyDescent="0.25">
      <c r="A470" t="str">
        <f>"466"</f>
        <v>466</v>
      </c>
      <c r="B470" t="str">
        <f t="shared" si="25"/>
        <v>2</v>
      </c>
      <c r="C470" t="str">
        <f t="shared" si="26"/>
        <v>19</v>
      </c>
      <c r="D470" t="str">
        <f>"15"</f>
        <v>15</v>
      </c>
      <c r="E470" t="str">
        <f>"2-19-15"</f>
        <v>2-19-15</v>
      </c>
      <c r="F470" t="s">
        <v>72</v>
      </c>
      <c r="G470" t="s">
        <v>73</v>
      </c>
      <c r="H470" t="s">
        <v>71</v>
      </c>
      <c r="S470">
        <v>1</v>
      </c>
      <c r="T470">
        <v>0</v>
      </c>
      <c r="U470">
        <v>0</v>
      </c>
      <c r="V470">
        <v>0</v>
      </c>
      <c r="W470">
        <v>0</v>
      </c>
      <c r="X470">
        <v>1</v>
      </c>
      <c r="Y470">
        <v>0</v>
      </c>
      <c r="Z470">
        <v>1</v>
      </c>
      <c r="AA470">
        <v>0</v>
      </c>
      <c r="AB470">
        <v>1</v>
      </c>
      <c r="AC470">
        <v>0</v>
      </c>
      <c r="AD470">
        <v>1</v>
      </c>
      <c r="AE470">
        <v>1</v>
      </c>
      <c r="AF470">
        <v>1</v>
      </c>
      <c r="AG470">
        <v>1</v>
      </c>
      <c r="AH470">
        <v>1</v>
      </c>
      <c r="AI470">
        <v>1</v>
      </c>
      <c r="AJ470">
        <v>1</v>
      </c>
      <c r="AK470">
        <v>0</v>
      </c>
      <c r="AL470">
        <v>1</v>
      </c>
      <c r="AM470">
        <v>1</v>
      </c>
      <c r="AN470">
        <v>1</v>
      </c>
      <c r="AO470">
        <v>1</v>
      </c>
      <c r="AP470">
        <v>1</v>
      </c>
    </row>
    <row r="471" spans="1:42" x14ac:dyDescent="0.25">
      <c r="A471" t="str">
        <f>"467"</f>
        <v>467</v>
      </c>
      <c r="B471" t="str">
        <f t="shared" si="25"/>
        <v>2</v>
      </c>
      <c r="C471" t="str">
        <f t="shared" si="26"/>
        <v>19</v>
      </c>
      <c r="D471" t="str">
        <f>"9"</f>
        <v>9</v>
      </c>
      <c r="E471" t="str">
        <f>"2-19-9"</f>
        <v>2-19-9</v>
      </c>
      <c r="F471" t="s">
        <v>72</v>
      </c>
      <c r="G471" t="s">
        <v>73</v>
      </c>
      <c r="H471" t="s">
        <v>71</v>
      </c>
      <c r="S471">
        <v>0</v>
      </c>
      <c r="T471">
        <v>1</v>
      </c>
      <c r="U471">
        <v>0</v>
      </c>
      <c r="V471">
        <v>0</v>
      </c>
      <c r="W471">
        <v>1</v>
      </c>
      <c r="X471">
        <v>0</v>
      </c>
      <c r="Y471">
        <v>0</v>
      </c>
      <c r="Z471">
        <v>1</v>
      </c>
      <c r="AA471">
        <v>0</v>
      </c>
      <c r="AB471">
        <v>0</v>
      </c>
      <c r="AC471">
        <v>1</v>
      </c>
      <c r="AD471">
        <v>1</v>
      </c>
      <c r="AE471">
        <v>1</v>
      </c>
      <c r="AF471">
        <v>1</v>
      </c>
      <c r="AG471">
        <v>0</v>
      </c>
      <c r="AH471">
        <v>1</v>
      </c>
      <c r="AI471">
        <v>1</v>
      </c>
      <c r="AJ471">
        <v>0</v>
      </c>
      <c r="AK471">
        <v>1</v>
      </c>
      <c r="AL471">
        <v>1</v>
      </c>
      <c r="AM471">
        <v>0</v>
      </c>
      <c r="AN471">
        <v>0</v>
      </c>
      <c r="AO471">
        <v>1</v>
      </c>
      <c r="AP471">
        <v>1</v>
      </c>
    </row>
    <row r="472" spans="1:42" x14ac:dyDescent="0.25">
      <c r="A472" t="str">
        <f>"468"</f>
        <v>468</v>
      </c>
      <c r="B472" t="str">
        <f t="shared" si="25"/>
        <v>2</v>
      </c>
      <c r="C472" t="str">
        <f t="shared" si="26"/>
        <v>19</v>
      </c>
      <c r="D472" t="str">
        <f>"7"</f>
        <v>7</v>
      </c>
      <c r="E472" t="str">
        <f>"2-19-7"</f>
        <v>2-19-7</v>
      </c>
      <c r="F472" t="s">
        <v>72</v>
      </c>
      <c r="G472" t="s">
        <v>73</v>
      </c>
      <c r="H472" t="s">
        <v>70</v>
      </c>
      <c r="I472">
        <v>1</v>
      </c>
      <c r="J472">
        <v>1</v>
      </c>
      <c r="K472">
        <v>1</v>
      </c>
      <c r="L472">
        <v>1</v>
      </c>
      <c r="M472">
        <v>1</v>
      </c>
      <c r="N472">
        <v>1</v>
      </c>
      <c r="O472">
        <v>0</v>
      </c>
      <c r="P472">
        <v>0</v>
      </c>
      <c r="Q472">
        <v>0</v>
      </c>
      <c r="R472">
        <v>0</v>
      </c>
    </row>
    <row r="473" spans="1:42" x14ac:dyDescent="0.25">
      <c r="A473" t="str">
        <f>"469"</f>
        <v>469</v>
      </c>
      <c r="B473" t="str">
        <f t="shared" si="25"/>
        <v>2</v>
      </c>
      <c r="C473" t="str">
        <f t="shared" si="26"/>
        <v>19</v>
      </c>
      <c r="D473" t="str">
        <f>"1"</f>
        <v>1</v>
      </c>
      <c r="E473" t="str">
        <f>"2-19-1"</f>
        <v>2-19-1</v>
      </c>
      <c r="F473" t="s">
        <v>72</v>
      </c>
      <c r="G473" t="s">
        <v>73</v>
      </c>
      <c r="H473" t="s">
        <v>71</v>
      </c>
      <c r="S473">
        <v>0</v>
      </c>
      <c r="T473">
        <v>1</v>
      </c>
      <c r="U473">
        <v>0</v>
      </c>
      <c r="V473">
        <v>0</v>
      </c>
      <c r="W473">
        <v>0</v>
      </c>
      <c r="X473">
        <v>1</v>
      </c>
      <c r="Y473">
        <v>1</v>
      </c>
      <c r="Z473">
        <v>0</v>
      </c>
      <c r="AA473">
        <v>0</v>
      </c>
      <c r="AB473">
        <v>1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1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</row>
    <row r="474" spans="1:42" x14ac:dyDescent="0.25">
      <c r="A474" t="str">
        <f>"470"</f>
        <v>470</v>
      </c>
      <c r="B474" t="str">
        <f t="shared" si="25"/>
        <v>2</v>
      </c>
      <c r="C474" t="str">
        <f t="shared" si="26"/>
        <v>19</v>
      </c>
      <c r="D474" t="str">
        <f>"20"</f>
        <v>20</v>
      </c>
      <c r="E474" t="str">
        <f>"2-19-20"</f>
        <v>2-19-20</v>
      </c>
      <c r="F474" t="s">
        <v>72</v>
      </c>
      <c r="G474" t="s">
        <v>73</v>
      </c>
      <c r="H474" t="s">
        <v>71</v>
      </c>
      <c r="S474">
        <v>0</v>
      </c>
      <c r="T474">
        <v>1</v>
      </c>
      <c r="U474">
        <v>0</v>
      </c>
      <c r="V474">
        <v>0</v>
      </c>
      <c r="W474">
        <v>1</v>
      </c>
      <c r="X474">
        <v>0</v>
      </c>
      <c r="Y474">
        <v>0</v>
      </c>
      <c r="Z474">
        <v>1</v>
      </c>
      <c r="AA474">
        <v>1</v>
      </c>
      <c r="AB474">
        <v>0</v>
      </c>
      <c r="AC474">
        <v>0</v>
      </c>
      <c r="AD474">
        <v>1</v>
      </c>
      <c r="AE474">
        <v>1</v>
      </c>
      <c r="AF474">
        <v>1</v>
      </c>
      <c r="AG474">
        <v>1</v>
      </c>
      <c r="AH474">
        <v>1</v>
      </c>
      <c r="AI474">
        <v>1</v>
      </c>
      <c r="AJ474">
        <v>0</v>
      </c>
      <c r="AK474">
        <v>1</v>
      </c>
      <c r="AL474">
        <v>1</v>
      </c>
      <c r="AM474">
        <v>1</v>
      </c>
      <c r="AN474">
        <v>1</v>
      </c>
      <c r="AO474">
        <v>1</v>
      </c>
      <c r="AP474">
        <v>1</v>
      </c>
    </row>
    <row r="475" spans="1:42" x14ac:dyDescent="0.25">
      <c r="A475" t="str">
        <f>"471"</f>
        <v>471</v>
      </c>
      <c r="B475" t="str">
        <f t="shared" si="25"/>
        <v>2</v>
      </c>
      <c r="C475" t="str">
        <f t="shared" si="26"/>
        <v>19</v>
      </c>
      <c r="D475" t="str">
        <f>"19"</f>
        <v>19</v>
      </c>
      <c r="E475" t="str">
        <f>"2-19-19"</f>
        <v>2-19-19</v>
      </c>
      <c r="F475" t="s">
        <v>72</v>
      </c>
      <c r="G475" t="s">
        <v>73</v>
      </c>
      <c r="H475" t="s">
        <v>71</v>
      </c>
      <c r="S475">
        <v>1</v>
      </c>
      <c r="T475">
        <v>0</v>
      </c>
      <c r="U475">
        <v>0</v>
      </c>
      <c r="V475">
        <v>0</v>
      </c>
      <c r="W475">
        <v>0</v>
      </c>
      <c r="X475">
        <v>1</v>
      </c>
      <c r="Y475">
        <v>1</v>
      </c>
      <c r="Z475">
        <v>0</v>
      </c>
      <c r="AA475">
        <v>1</v>
      </c>
      <c r="AB475">
        <v>0</v>
      </c>
      <c r="AC475">
        <v>0</v>
      </c>
      <c r="AD475">
        <v>1</v>
      </c>
      <c r="AE475">
        <v>1</v>
      </c>
      <c r="AF475">
        <v>1</v>
      </c>
      <c r="AG475">
        <v>1</v>
      </c>
      <c r="AH475">
        <v>1</v>
      </c>
      <c r="AI475">
        <v>1</v>
      </c>
      <c r="AJ475">
        <v>1</v>
      </c>
      <c r="AK475">
        <v>0</v>
      </c>
      <c r="AL475">
        <v>1</v>
      </c>
      <c r="AM475">
        <v>1</v>
      </c>
      <c r="AN475">
        <v>1</v>
      </c>
      <c r="AO475">
        <v>1</v>
      </c>
      <c r="AP475">
        <v>1</v>
      </c>
    </row>
    <row r="476" spans="1:42" x14ac:dyDescent="0.25">
      <c r="A476" t="str">
        <f>"472"</f>
        <v>472</v>
      </c>
      <c r="B476" t="str">
        <f t="shared" si="25"/>
        <v>2</v>
      </c>
      <c r="C476" t="str">
        <f t="shared" si="26"/>
        <v>19</v>
      </c>
      <c r="D476" t="str">
        <f>"8"</f>
        <v>8</v>
      </c>
      <c r="E476" t="str">
        <f>"2-19-8"</f>
        <v>2-19-8</v>
      </c>
      <c r="F476" t="s">
        <v>72</v>
      </c>
      <c r="G476" t="s">
        <v>73</v>
      </c>
      <c r="H476" t="s">
        <v>71</v>
      </c>
      <c r="S476">
        <v>1</v>
      </c>
      <c r="T476">
        <v>0</v>
      </c>
      <c r="U476">
        <v>0</v>
      </c>
      <c r="V476">
        <v>0</v>
      </c>
      <c r="W476">
        <v>0</v>
      </c>
      <c r="X476">
        <v>1</v>
      </c>
      <c r="Y476">
        <v>0</v>
      </c>
      <c r="Z476">
        <v>1</v>
      </c>
      <c r="AA476">
        <v>1</v>
      </c>
      <c r="AB476">
        <v>0</v>
      </c>
      <c r="AC476">
        <v>0</v>
      </c>
      <c r="AD476">
        <v>1</v>
      </c>
      <c r="AE476">
        <v>1</v>
      </c>
      <c r="AF476">
        <v>1</v>
      </c>
      <c r="AG476">
        <v>1</v>
      </c>
      <c r="AH476">
        <v>1</v>
      </c>
      <c r="AI476">
        <v>1</v>
      </c>
      <c r="AJ476">
        <v>0</v>
      </c>
      <c r="AK476">
        <v>1</v>
      </c>
      <c r="AL476">
        <v>1</v>
      </c>
      <c r="AM476">
        <v>1</v>
      </c>
      <c r="AN476">
        <v>1</v>
      </c>
      <c r="AO476">
        <v>1</v>
      </c>
      <c r="AP476">
        <v>1</v>
      </c>
    </row>
    <row r="477" spans="1:42" x14ac:dyDescent="0.25">
      <c r="A477" t="str">
        <f>"473"</f>
        <v>473</v>
      </c>
      <c r="B477" t="str">
        <f t="shared" si="25"/>
        <v>2</v>
      </c>
      <c r="C477" t="str">
        <f t="shared" si="26"/>
        <v>19</v>
      </c>
      <c r="D477" t="str">
        <f>"4"</f>
        <v>4</v>
      </c>
      <c r="E477" t="str">
        <f>"2-19-4"</f>
        <v>2-19-4</v>
      </c>
      <c r="F477" t="s">
        <v>72</v>
      </c>
      <c r="G477" t="s">
        <v>73</v>
      </c>
      <c r="H477" t="s">
        <v>71</v>
      </c>
      <c r="S477">
        <v>1</v>
      </c>
      <c r="T477">
        <v>0</v>
      </c>
      <c r="U477">
        <v>0</v>
      </c>
      <c r="V477">
        <v>0</v>
      </c>
      <c r="W477">
        <v>0</v>
      </c>
      <c r="X477">
        <v>1</v>
      </c>
      <c r="Y477">
        <v>0</v>
      </c>
      <c r="Z477">
        <v>1</v>
      </c>
      <c r="AA477">
        <v>0</v>
      </c>
      <c r="AB477">
        <v>0</v>
      </c>
      <c r="AC477">
        <v>1</v>
      </c>
      <c r="AD477">
        <v>1</v>
      </c>
      <c r="AE477">
        <v>1</v>
      </c>
      <c r="AF477">
        <v>1</v>
      </c>
      <c r="AG477">
        <v>1</v>
      </c>
      <c r="AH477">
        <v>1</v>
      </c>
      <c r="AI477">
        <v>1</v>
      </c>
      <c r="AJ477">
        <v>0</v>
      </c>
      <c r="AK477">
        <v>1</v>
      </c>
      <c r="AL477">
        <v>1</v>
      </c>
      <c r="AM477">
        <v>1</v>
      </c>
      <c r="AN477">
        <v>1</v>
      </c>
      <c r="AO477">
        <v>1</v>
      </c>
      <c r="AP477">
        <v>1</v>
      </c>
    </row>
    <row r="478" spans="1:42" x14ac:dyDescent="0.25">
      <c r="A478" t="str">
        <f>"474"</f>
        <v>474</v>
      </c>
      <c r="B478" t="str">
        <f t="shared" si="25"/>
        <v>2</v>
      </c>
      <c r="C478" t="str">
        <f t="shared" si="26"/>
        <v>19</v>
      </c>
      <c r="D478" t="str">
        <f>"17"</f>
        <v>17</v>
      </c>
      <c r="E478" t="str">
        <f>"2-19-17"</f>
        <v>2-19-17</v>
      </c>
      <c r="F478" t="s">
        <v>72</v>
      </c>
      <c r="G478" t="s">
        <v>73</v>
      </c>
      <c r="H478" t="s">
        <v>71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1</v>
      </c>
      <c r="AL478">
        <v>1</v>
      </c>
      <c r="AM478">
        <v>0</v>
      </c>
      <c r="AN478">
        <v>0</v>
      </c>
      <c r="AO478">
        <v>1</v>
      </c>
      <c r="AP478">
        <v>1</v>
      </c>
    </row>
    <row r="479" spans="1:42" x14ac:dyDescent="0.25">
      <c r="A479" t="str">
        <f>"475"</f>
        <v>475</v>
      </c>
      <c r="B479" t="str">
        <f t="shared" si="25"/>
        <v>2</v>
      </c>
      <c r="C479" t="str">
        <f t="shared" si="26"/>
        <v>19</v>
      </c>
      <c r="D479" t="str">
        <f>"12"</f>
        <v>12</v>
      </c>
      <c r="E479" t="str">
        <f>"2-19-12"</f>
        <v>2-19-12</v>
      </c>
      <c r="F479" t="s">
        <v>72</v>
      </c>
      <c r="G479" t="s">
        <v>73</v>
      </c>
      <c r="H479" t="s">
        <v>71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1</v>
      </c>
      <c r="AL479">
        <v>1</v>
      </c>
      <c r="AM479">
        <v>1</v>
      </c>
      <c r="AN479">
        <v>0</v>
      </c>
      <c r="AO479">
        <v>1</v>
      </c>
      <c r="AP479">
        <v>1</v>
      </c>
    </row>
    <row r="480" spans="1:42" x14ac:dyDescent="0.25">
      <c r="A480" t="str">
        <f>"476"</f>
        <v>476</v>
      </c>
      <c r="B480" t="str">
        <f t="shared" si="25"/>
        <v>2</v>
      </c>
      <c r="C480" t="str">
        <f t="shared" ref="C480:C504" si="27">"20"</f>
        <v>20</v>
      </c>
      <c r="D480" t="str">
        <f>"22"</f>
        <v>22</v>
      </c>
      <c r="E480" t="str">
        <f>"2-20-22"</f>
        <v>2-20-22</v>
      </c>
      <c r="F480" t="s">
        <v>72</v>
      </c>
      <c r="G480" t="s">
        <v>73</v>
      </c>
      <c r="H480" t="s">
        <v>71</v>
      </c>
      <c r="S480">
        <v>1</v>
      </c>
      <c r="T480">
        <v>0</v>
      </c>
      <c r="U480">
        <v>0</v>
      </c>
      <c r="V480">
        <v>0</v>
      </c>
      <c r="W480">
        <v>0</v>
      </c>
      <c r="X480">
        <v>1</v>
      </c>
      <c r="Y480">
        <v>0</v>
      </c>
      <c r="Z480">
        <v>0</v>
      </c>
      <c r="AA480">
        <v>0</v>
      </c>
      <c r="AB480">
        <v>1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1</v>
      </c>
      <c r="AL480">
        <v>0</v>
      </c>
      <c r="AM480">
        <v>0</v>
      </c>
      <c r="AN480">
        <v>0</v>
      </c>
      <c r="AO480">
        <v>0</v>
      </c>
      <c r="AP480">
        <v>0</v>
      </c>
    </row>
    <row r="481" spans="1:42" x14ac:dyDescent="0.25">
      <c r="A481" t="str">
        <f>"477"</f>
        <v>477</v>
      </c>
      <c r="B481" t="str">
        <f t="shared" si="25"/>
        <v>2</v>
      </c>
      <c r="C481" t="str">
        <f t="shared" si="27"/>
        <v>20</v>
      </c>
      <c r="D481" t="str">
        <f>"21"</f>
        <v>21</v>
      </c>
      <c r="E481" t="str">
        <f>"2-20-21"</f>
        <v>2-20-21</v>
      </c>
      <c r="F481" t="s">
        <v>72</v>
      </c>
      <c r="G481" t="s">
        <v>73</v>
      </c>
      <c r="H481" t="s">
        <v>71</v>
      </c>
      <c r="S481">
        <v>1</v>
      </c>
      <c r="T481">
        <v>0</v>
      </c>
      <c r="U481">
        <v>0</v>
      </c>
      <c r="V481">
        <v>0</v>
      </c>
      <c r="W481">
        <v>1</v>
      </c>
      <c r="X481">
        <v>0</v>
      </c>
      <c r="Y481">
        <v>0</v>
      </c>
      <c r="Z481">
        <v>1</v>
      </c>
      <c r="AA481">
        <v>0</v>
      </c>
      <c r="AB481">
        <v>1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1</v>
      </c>
      <c r="AK481">
        <v>0</v>
      </c>
      <c r="AL481">
        <v>1</v>
      </c>
      <c r="AM481">
        <v>1</v>
      </c>
      <c r="AN481">
        <v>0</v>
      </c>
      <c r="AO481">
        <v>1</v>
      </c>
      <c r="AP481">
        <v>0</v>
      </c>
    </row>
    <row r="482" spans="1:42" x14ac:dyDescent="0.25">
      <c r="A482" t="str">
        <f>"478"</f>
        <v>478</v>
      </c>
      <c r="B482" t="str">
        <f t="shared" si="25"/>
        <v>2</v>
      </c>
      <c r="C482" t="str">
        <f t="shared" si="27"/>
        <v>20</v>
      </c>
      <c r="D482" t="str">
        <f>"14"</f>
        <v>14</v>
      </c>
      <c r="E482" t="str">
        <f>"2-20-14"</f>
        <v>2-20-14</v>
      </c>
      <c r="F482" t="s">
        <v>72</v>
      </c>
      <c r="G482" t="s">
        <v>73</v>
      </c>
      <c r="H482" t="s">
        <v>70</v>
      </c>
      <c r="I482">
        <v>1</v>
      </c>
      <c r="J482">
        <v>1</v>
      </c>
      <c r="K482">
        <v>1</v>
      </c>
      <c r="L482">
        <v>1</v>
      </c>
      <c r="M482">
        <v>1</v>
      </c>
      <c r="N482">
        <v>1</v>
      </c>
      <c r="O482">
        <v>1</v>
      </c>
      <c r="P482">
        <v>1</v>
      </c>
      <c r="Q482">
        <v>1</v>
      </c>
      <c r="R482">
        <v>1</v>
      </c>
    </row>
    <row r="483" spans="1:42" x14ac:dyDescent="0.25">
      <c r="A483" t="str">
        <f>"479"</f>
        <v>479</v>
      </c>
      <c r="B483" t="str">
        <f t="shared" si="25"/>
        <v>2</v>
      </c>
      <c r="C483" t="str">
        <f t="shared" si="27"/>
        <v>20</v>
      </c>
      <c r="D483" t="str">
        <f>"13"</f>
        <v>13</v>
      </c>
      <c r="E483" t="str">
        <f>"2-20-13"</f>
        <v>2-20-13</v>
      </c>
      <c r="F483" t="s">
        <v>72</v>
      </c>
      <c r="G483" t="s">
        <v>73</v>
      </c>
      <c r="H483" t="s">
        <v>71</v>
      </c>
      <c r="S483">
        <v>1</v>
      </c>
      <c r="T483">
        <v>0</v>
      </c>
      <c r="U483">
        <v>0</v>
      </c>
      <c r="V483">
        <v>0</v>
      </c>
      <c r="W483">
        <v>1</v>
      </c>
      <c r="X483">
        <v>0</v>
      </c>
      <c r="Y483">
        <v>0</v>
      </c>
      <c r="Z483">
        <v>1</v>
      </c>
      <c r="AA483">
        <v>0</v>
      </c>
      <c r="AB483">
        <v>1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1</v>
      </c>
      <c r="AK483">
        <v>0</v>
      </c>
      <c r="AL483">
        <v>1</v>
      </c>
      <c r="AM483">
        <v>1</v>
      </c>
      <c r="AN483">
        <v>0</v>
      </c>
      <c r="AO483">
        <v>1</v>
      </c>
      <c r="AP483">
        <v>0</v>
      </c>
    </row>
    <row r="484" spans="1:42" x14ac:dyDescent="0.25">
      <c r="A484" t="str">
        <f>"480"</f>
        <v>480</v>
      </c>
      <c r="B484" t="str">
        <f t="shared" si="25"/>
        <v>2</v>
      </c>
      <c r="C484" t="str">
        <f t="shared" si="27"/>
        <v>20</v>
      </c>
      <c r="D484" t="str">
        <f>"9"</f>
        <v>9</v>
      </c>
      <c r="E484" t="str">
        <f>"2-20-9"</f>
        <v>2-20-9</v>
      </c>
      <c r="F484" t="s">
        <v>72</v>
      </c>
      <c r="G484" t="s">
        <v>73</v>
      </c>
      <c r="H484" t="s">
        <v>71</v>
      </c>
      <c r="S484">
        <v>0</v>
      </c>
      <c r="T484">
        <v>1</v>
      </c>
      <c r="U484">
        <v>0</v>
      </c>
      <c r="V484">
        <v>0</v>
      </c>
      <c r="W484">
        <v>0</v>
      </c>
      <c r="X484">
        <v>1</v>
      </c>
      <c r="Y484">
        <v>1</v>
      </c>
      <c r="Z484">
        <v>0</v>
      </c>
      <c r="AA484">
        <v>0</v>
      </c>
      <c r="AB484">
        <v>1</v>
      </c>
      <c r="AC484">
        <v>0</v>
      </c>
      <c r="AD484">
        <v>1</v>
      </c>
      <c r="AE484">
        <v>1</v>
      </c>
      <c r="AF484">
        <v>1</v>
      </c>
      <c r="AG484">
        <v>1</v>
      </c>
      <c r="AH484">
        <v>1</v>
      </c>
      <c r="AI484">
        <v>1</v>
      </c>
      <c r="AJ484">
        <v>1</v>
      </c>
      <c r="AK484">
        <v>0</v>
      </c>
      <c r="AL484">
        <v>1</v>
      </c>
      <c r="AM484">
        <v>1</v>
      </c>
      <c r="AN484">
        <v>1</v>
      </c>
      <c r="AO484">
        <v>1</v>
      </c>
      <c r="AP484">
        <v>1</v>
      </c>
    </row>
    <row r="485" spans="1:42" x14ac:dyDescent="0.25">
      <c r="A485" t="str">
        <f>"481"</f>
        <v>481</v>
      </c>
      <c r="B485" t="str">
        <f t="shared" si="25"/>
        <v>2</v>
      </c>
      <c r="C485" t="str">
        <f t="shared" si="27"/>
        <v>20</v>
      </c>
      <c r="D485" t="str">
        <f>"5"</f>
        <v>5</v>
      </c>
      <c r="E485" t="str">
        <f>"2-20-5"</f>
        <v>2-20-5</v>
      </c>
      <c r="F485" t="s">
        <v>72</v>
      </c>
      <c r="G485" t="s">
        <v>73</v>
      </c>
      <c r="H485" t="s">
        <v>71</v>
      </c>
      <c r="S485">
        <v>1</v>
      </c>
      <c r="T485">
        <v>0</v>
      </c>
      <c r="U485">
        <v>0</v>
      </c>
      <c r="V485">
        <v>0</v>
      </c>
      <c r="W485">
        <v>0</v>
      </c>
      <c r="X485">
        <v>1</v>
      </c>
      <c r="Y485">
        <v>0</v>
      </c>
      <c r="Z485">
        <v>1</v>
      </c>
      <c r="AA485">
        <v>0</v>
      </c>
      <c r="AB485">
        <v>0</v>
      </c>
      <c r="AC485">
        <v>1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1</v>
      </c>
      <c r="AK485">
        <v>0</v>
      </c>
      <c r="AL485">
        <v>0</v>
      </c>
      <c r="AM485">
        <v>1</v>
      </c>
      <c r="AN485">
        <v>1</v>
      </c>
      <c r="AO485">
        <v>1</v>
      </c>
      <c r="AP485">
        <v>1</v>
      </c>
    </row>
    <row r="486" spans="1:42" x14ac:dyDescent="0.25">
      <c r="A486" t="str">
        <f>"482"</f>
        <v>482</v>
      </c>
      <c r="B486" t="str">
        <f t="shared" si="25"/>
        <v>2</v>
      </c>
      <c r="C486" t="str">
        <f t="shared" si="27"/>
        <v>20</v>
      </c>
      <c r="D486" t="str">
        <f>"2"</f>
        <v>2</v>
      </c>
      <c r="E486" t="str">
        <f>"2-20-2"</f>
        <v>2-20-2</v>
      </c>
      <c r="F486" t="s">
        <v>72</v>
      </c>
      <c r="G486" t="s">
        <v>73</v>
      </c>
      <c r="H486" t="s">
        <v>71</v>
      </c>
      <c r="S486">
        <v>0</v>
      </c>
      <c r="T486">
        <v>1</v>
      </c>
      <c r="U486">
        <v>0</v>
      </c>
      <c r="V486">
        <v>0</v>
      </c>
      <c r="W486">
        <v>1</v>
      </c>
      <c r="X486">
        <v>0</v>
      </c>
      <c r="Y486">
        <v>1</v>
      </c>
      <c r="Z486">
        <v>0</v>
      </c>
      <c r="AA486">
        <v>0</v>
      </c>
      <c r="AB486">
        <v>0</v>
      </c>
      <c r="AC486">
        <v>1</v>
      </c>
      <c r="AD486">
        <v>1</v>
      </c>
      <c r="AE486">
        <v>1</v>
      </c>
      <c r="AF486">
        <v>1</v>
      </c>
      <c r="AG486">
        <v>1</v>
      </c>
      <c r="AH486">
        <v>1</v>
      </c>
      <c r="AI486">
        <v>1</v>
      </c>
      <c r="AJ486">
        <v>0</v>
      </c>
      <c r="AK486">
        <v>0</v>
      </c>
      <c r="AL486">
        <v>1</v>
      </c>
      <c r="AM486">
        <v>1</v>
      </c>
      <c r="AN486">
        <v>1</v>
      </c>
      <c r="AO486">
        <v>1</v>
      </c>
      <c r="AP486">
        <v>1</v>
      </c>
    </row>
    <row r="487" spans="1:42" x14ac:dyDescent="0.25">
      <c r="A487" t="str">
        <f>"483"</f>
        <v>483</v>
      </c>
      <c r="B487" t="str">
        <f t="shared" si="25"/>
        <v>2</v>
      </c>
      <c r="C487" t="str">
        <f t="shared" si="27"/>
        <v>20</v>
      </c>
      <c r="D487" t="str">
        <f>"24"</f>
        <v>24</v>
      </c>
      <c r="E487" t="str">
        <f>"2-20-24"</f>
        <v>2-20-24</v>
      </c>
      <c r="F487" t="s">
        <v>72</v>
      </c>
      <c r="G487" t="s">
        <v>73</v>
      </c>
      <c r="H487" t="s">
        <v>71</v>
      </c>
      <c r="S487">
        <v>1</v>
      </c>
      <c r="T487">
        <v>0</v>
      </c>
      <c r="U487">
        <v>0</v>
      </c>
      <c r="V487">
        <v>0</v>
      </c>
      <c r="W487">
        <v>1</v>
      </c>
      <c r="X487">
        <v>0</v>
      </c>
      <c r="Y487">
        <v>0</v>
      </c>
      <c r="Z487">
        <v>1</v>
      </c>
      <c r="AA487">
        <v>1</v>
      </c>
      <c r="AB487">
        <v>0</v>
      </c>
      <c r="AC487">
        <v>0</v>
      </c>
      <c r="AD487">
        <v>1</v>
      </c>
      <c r="AE487">
        <v>1</v>
      </c>
      <c r="AF487">
        <v>1</v>
      </c>
      <c r="AG487">
        <v>1</v>
      </c>
      <c r="AH487">
        <v>1</v>
      </c>
      <c r="AI487">
        <v>1</v>
      </c>
      <c r="AJ487">
        <v>0</v>
      </c>
      <c r="AK487">
        <v>1</v>
      </c>
      <c r="AL487">
        <v>1</v>
      </c>
      <c r="AM487">
        <v>1</v>
      </c>
      <c r="AN487">
        <v>1</v>
      </c>
      <c r="AO487">
        <v>1</v>
      </c>
      <c r="AP487">
        <v>1</v>
      </c>
    </row>
    <row r="488" spans="1:42" x14ac:dyDescent="0.25">
      <c r="A488" t="str">
        <f>"484"</f>
        <v>484</v>
      </c>
      <c r="B488" t="str">
        <f t="shared" si="25"/>
        <v>2</v>
      </c>
      <c r="C488" t="str">
        <f t="shared" si="27"/>
        <v>20</v>
      </c>
      <c r="D488" t="str">
        <f>"23"</f>
        <v>23</v>
      </c>
      <c r="E488" t="str">
        <f>"2-20-23"</f>
        <v>2-20-23</v>
      </c>
      <c r="F488" t="s">
        <v>72</v>
      </c>
      <c r="G488" t="s">
        <v>73</v>
      </c>
      <c r="H488" t="s">
        <v>71</v>
      </c>
      <c r="S488">
        <v>0</v>
      </c>
      <c r="T488">
        <v>1</v>
      </c>
      <c r="U488">
        <v>0</v>
      </c>
      <c r="V488">
        <v>0</v>
      </c>
      <c r="W488">
        <v>0</v>
      </c>
      <c r="X488">
        <v>1</v>
      </c>
      <c r="Y488">
        <v>1</v>
      </c>
      <c r="Z488">
        <v>0</v>
      </c>
      <c r="AA488">
        <v>0</v>
      </c>
      <c r="AB488">
        <v>1</v>
      </c>
      <c r="AC488">
        <v>0</v>
      </c>
      <c r="AD488">
        <v>1</v>
      </c>
      <c r="AE488">
        <v>1</v>
      </c>
      <c r="AF488">
        <v>1</v>
      </c>
      <c r="AG488">
        <v>1</v>
      </c>
      <c r="AH488">
        <v>1</v>
      </c>
      <c r="AI488">
        <v>1</v>
      </c>
      <c r="AJ488">
        <v>1</v>
      </c>
      <c r="AK488">
        <v>0</v>
      </c>
      <c r="AL488">
        <v>1</v>
      </c>
      <c r="AM488">
        <v>1</v>
      </c>
      <c r="AN488">
        <v>1</v>
      </c>
      <c r="AO488">
        <v>1</v>
      </c>
      <c r="AP488">
        <v>1</v>
      </c>
    </row>
    <row r="489" spans="1:42" x14ac:dyDescent="0.25">
      <c r="A489" t="str">
        <f>"485"</f>
        <v>485</v>
      </c>
      <c r="B489" t="str">
        <f t="shared" si="25"/>
        <v>2</v>
      </c>
      <c r="C489" t="str">
        <f t="shared" si="27"/>
        <v>20</v>
      </c>
      <c r="D489" t="str">
        <f>"16"</f>
        <v>16</v>
      </c>
      <c r="E489" t="str">
        <f>"2-20-16"</f>
        <v>2-20-16</v>
      </c>
      <c r="F489" t="s">
        <v>72</v>
      </c>
      <c r="G489" t="s">
        <v>73</v>
      </c>
      <c r="H489" t="s">
        <v>71</v>
      </c>
      <c r="S489">
        <v>1</v>
      </c>
      <c r="T489">
        <v>0</v>
      </c>
      <c r="U489">
        <v>0</v>
      </c>
      <c r="V489">
        <v>0</v>
      </c>
      <c r="W489">
        <v>0</v>
      </c>
      <c r="X489">
        <v>1</v>
      </c>
      <c r="Y489">
        <v>1</v>
      </c>
      <c r="Z489">
        <v>0</v>
      </c>
      <c r="AA489">
        <v>1</v>
      </c>
      <c r="AB489">
        <v>0</v>
      </c>
      <c r="AC489">
        <v>0</v>
      </c>
      <c r="AD489">
        <v>1</v>
      </c>
      <c r="AE489">
        <v>1</v>
      </c>
      <c r="AF489">
        <v>1</v>
      </c>
      <c r="AG489">
        <v>1</v>
      </c>
      <c r="AH489">
        <v>1</v>
      </c>
      <c r="AI489">
        <v>1</v>
      </c>
      <c r="AJ489">
        <v>1</v>
      </c>
      <c r="AK489">
        <v>0</v>
      </c>
      <c r="AL489">
        <v>1</v>
      </c>
      <c r="AM489">
        <v>1</v>
      </c>
      <c r="AN489">
        <v>1</v>
      </c>
      <c r="AO489">
        <v>1</v>
      </c>
      <c r="AP489">
        <v>1</v>
      </c>
    </row>
    <row r="490" spans="1:42" x14ac:dyDescent="0.25">
      <c r="A490" t="str">
        <f>"486"</f>
        <v>486</v>
      </c>
      <c r="B490" t="str">
        <f t="shared" si="25"/>
        <v>2</v>
      </c>
      <c r="C490" t="str">
        <f t="shared" si="27"/>
        <v>20</v>
      </c>
      <c r="D490" t="str">
        <f>"15"</f>
        <v>15</v>
      </c>
      <c r="E490" t="str">
        <f>"2-20-15"</f>
        <v>2-20-15</v>
      </c>
      <c r="F490" t="s">
        <v>72</v>
      </c>
      <c r="G490" t="s">
        <v>73</v>
      </c>
      <c r="H490" t="s">
        <v>71</v>
      </c>
      <c r="S490">
        <v>1</v>
      </c>
      <c r="T490">
        <v>0</v>
      </c>
      <c r="U490">
        <v>0</v>
      </c>
      <c r="V490">
        <v>0</v>
      </c>
      <c r="W490">
        <v>0</v>
      </c>
      <c r="X490">
        <v>1</v>
      </c>
      <c r="Y490">
        <v>1</v>
      </c>
      <c r="Z490">
        <v>0</v>
      </c>
      <c r="AA490">
        <v>1</v>
      </c>
      <c r="AB490">
        <v>0</v>
      </c>
      <c r="AC490">
        <v>0</v>
      </c>
      <c r="AD490">
        <v>1</v>
      </c>
      <c r="AE490">
        <v>1</v>
      </c>
      <c r="AF490">
        <v>1</v>
      </c>
      <c r="AG490">
        <v>1</v>
      </c>
      <c r="AH490">
        <v>1</v>
      </c>
      <c r="AI490">
        <v>1</v>
      </c>
      <c r="AJ490">
        <v>1</v>
      </c>
      <c r="AK490">
        <v>0</v>
      </c>
      <c r="AL490">
        <v>1</v>
      </c>
      <c r="AM490">
        <v>1</v>
      </c>
      <c r="AN490">
        <v>1</v>
      </c>
      <c r="AO490">
        <v>1</v>
      </c>
      <c r="AP490">
        <v>1</v>
      </c>
    </row>
    <row r="491" spans="1:42" x14ac:dyDescent="0.25">
      <c r="A491" t="str">
        <f>"487"</f>
        <v>487</v>
      </c>
      <c r="B491" t="str">
        <f t="shared" si="25"/>
        <v>2</v>
      </c>
      <c r="C491" t="str">
        <f t="shared" si="27"/>
        <v>20</v>
      </c>
      <c r="D491" t="str">
        <f>"10"</f>
        <v>10</v>
      </c>
      <c r="E491" t="str">
        <f>"2-20-10"</f>
        <v>2-20-10</v>
      </c>
      <c r="F491" t="s">
        <v>72</v>
      </c>
      <c r="G491" t="s">
        <v>73</v>
      </c>
      <c r="H491" t="s">
        <v>70</v>
      </c>
      <c r="I491">
        <v>1</v>
      </c>
      <c r="J491">
        <v>1</v>
      </c>
      <c r="K491">
        <v>1</v>
      </c>
      <c r="L491">
        <v>1</v>
      </c>
      <c r="M491">
        <v>1</v>
      </c>
      <c r="N491">
        <v>1</v>
      </c>
      <c r="O491">
        <v>1</v>
      </c>
      <c r="P491">
        <v>1</v>
      </c>
      <c r="Q491">
        <v>1</v>
      </c>
      <c r="R491">
        <v>1</v>
      </c>
    </row>
    <row r="492" spans="1:42" x14ac:dyDescent="0.25">
      <c r="A492" t="str">
        <f>"488"</f>
        <v>488</v>
      </c>
      <c r="B492" t="str">
        <f t="shared" si="25"/>
        <v>2</v>
      </c>
      <c r="C492" t="str">
        <f t="shared" si="27"/>
        <v>20</v>
      </c>
      <c r="D492" t="str">
        <f>"6"</f>
        <v>6</v>
      </c>
      <c r="E492" t="str">
        <f>"2-20-6"</f>
        <v>2-20-6</v>
      </c>
      <c r="F492" t="s">
        <v>72</v>
      </c>
      <c r="G492" t="s">
        <v>73</v>
      </c>
      <c r="H492" t="s">
        <v>71</v>
      </c>
      <c r="S492">
        <v>1</v>
      </c>
      <c r="T492">
        <v>0</v>
      </c>
      <c r="U492">
        <v>0</v>
      </c>
      <c r="V492">
        <v>0</v>
      </c>
      <c r="W492">
        <v>0</v>
      </c>
      <c r="X492">
        <v>1</v>
      </c>
      <c r="Y492">
        <v>1</v>
      </c>
      <c r="Z492">
        <v>0</v>
      </c>
      <c r="AA492">
        <v>1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1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</row>
    <row r="493" spans="1:42" x14ac:dyDescent="0.25">
      <c r="A493" t="str">
        <f>"489"</f>
        <v>489</v>
      </c>
      <c r="B493" t="str">
        <f t="shared" si="25"/>
        <v>2</v>
      </c>
      <c r="C493" t="str">
        <f t="shared" si="27"/>
        <v>20</v>
      </c>
      <c r="D493" t="str">
        <f>"1"</f>
        <v>1</v>
      </c>
      <c r="E493" t="str">
        <f>"2-20-1"</f>
        <v>2-20-1</v>
      </c>
      <c r="F493" t="s">
        <v>72</v>
      </c>
      <c r="G493" t="s">
        <v>73</v>
      </c>
      <c r="H493" t="s">
        <v>71</v>
      </c>
      <c r="S493">
        <v>1</v>
      </c>
      <c r="T493">
        <v>0</v>
      </c>
      <c r="U493">
        <v>0</v>
      </c>
      <c r="V493">
        <v>0</v>
      </c>
      <c r="W493">
        <v>1</v>
      </c>
      <c r="X493">
        <v>0</v>
      </c>
      <c r="Y493">
        <v>0</v>
      </c>
      <c r="Z493">
        <v>1</v>
      </c>
      <c r="AA493">
        <v>1</v>
      </c>
      <c r="AB493">
        <v>0</v>
      </c>
      <c r="AC493">
        <v>0</v>
      </c>
      <c r="AD493">
        <v>1</v>
      </c>
      <c r="AE493">
        <v>1</v>
      </c>
      <c r="AF493">
        <v>1</v>
      </c>
      <c r="AG493">
        <v>1</v>
      </c>
      <c r="AH493">
        <v>1</v>
      </c>
      <c r="AI493">
        <v>1</v>
      </c>
      <c r="AJ493">
        <v>0</v>
      </c>
      <c r="AK493">
        <v>1</v>
      </c>
      <c r="AL493">
        <v>1</v>
      </c>
      <c r="AM493">
        <v>1</v>
      </c>
      <c r="AN493">
        <v>1</v>
      </c>
      <c r="AO493">
        <v>1</v>
      </c>
      <c r="AP493">
        <v>1</v>
      </c>
    </row>
    <row r="494" spans="1:42" x14ac:dyDescent="0.25">
      <c r="A494" t="str">
        <f>"490"</f>
        <v>490</v>
      </c>
      <c r="B494" t="str">
        <f t="shared" si="25"/>
        <v>2</v>
      </c>
      <c r="C494" t="str">
        <f t="shared" si="27"/>
        <v>20</v>
      </c>
      <c r="D494" t="str">
        <f>"25"</f>
        <v>25</v>
      </c>
      <c r="E494" t="str">
        <f>"2-20-25"</f>
        <v>2-20-25</v>
      </c>
      <c r="F494" t="s">
        <v>72</v>
      </c>
      <c r="G494" t="s">
        <v>73</v>
      </c>
      <c r="H494" t="s">
        <v>71</v>
      </c>
      <c r="S494">
        <v>1</v>
      </c>
      <c r="T494">
        <v>0</v>
      </c>
      <c r="U494">
        <v>0</v>
      </c>
      <c r="V494">
        <v>0</v>
      </c>
      <c r="W494">
        <v>0</v>
      </c>
      <c r="X494">
        <v>1</v>
      </c>
      <c r="Y494">
        <v>0</v>
      </c>
      <c r="Z494">
        <v>1</v>
      </c>
      <c r="AA494">
        <v>0</v>
      </c>
      <c r="AB494">
        <v>0</v>
      </c>
      <c r="AC494">
        <v>1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1</v>
      </c>
      <c r="AK494">
        <v>0</v>
      </c>
      <c r="AL494">
        <v>0</v>
      </c>
      <c r="AM494">
        <v>1</v>
      </c>
      <c r="AN494">
        <v>0</v>
      </c>
      <c r="AO494">
        <v>1</v>
      </c>
      <c r="AP494">
        <v>0</v>
      </c>
    </row>
    <row r="495" spans="1:42" x14ac:dyDescent="0.25">
      <c r="A495" t="str">
        <f>"491"</f>
        <v>491</v>
      </c>
      <c r="B495" t="str">
        <f t="shared" si="25"/>
        <v>2</v>
      </c>
      <c r="C495" t="str">
        <f t="shared" si="27"/>
        <v>20</v>
      </c>
      <c r="D495" t="str">
        <f>"18"</f>
        <v>18</v>
      </c>
      <c r="E495" t="str">
        <f>"2-20-18"</f>
        <v>2-20-18</v>
      </c>
      <c r="F495" t="s">
        <v>72</v>
      </c>
      <c r="G495" t="s">
        <v>73</v>
      </c>
      <c r="H495" t="s">
        <v>71</v>
      </c>
      <c r="S495">
        <v>1</v>
      </c>
      <c r="T495">
        <v>0</v>
      </c>
      <c r="U495">
        <v>0</v>
      </c>
      <c r="V495">
        <v>0</v>
      </c>
      <c r="W495">
        <v>0</v>
      </c>
      <c r="X495">
        <v>1</v>
      </c>
      <c r="Y495">
        <v>1</v>
      </c>
      <c r="Z495">
        <v>0</v>
      </c>
      <c r="AA495">
        <v>1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1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</row>
    <row r="496" spans="1:42" x14ac:dyDescent="0.25">
      <c r="A496" t="str">
        <f>"492"</f>
        <v>492</v>
      </c>
      <c r="B496" t="str">
        <f t="shared" si="25"/>
        <v>2</v>
      </c>
      <c r="C496" t="str">
        <f t="shared" si="27"/>
        <v>20</v>
      </c>
      <c r="D496" t="str">
        <f>"17"</f>
        <v>17</v>
      </c>
      <c r="E496" t="str">
        <f>"2-20-17"</f>
        <v>2-20-17</v>
      </c>
      <c r="F496" t="s">
        <v>72</v>
      </c>
      <c r="G496" t="s">
        <v>73</v>
      </c>
      <c r="H496" t="s">
        <v>71</v>
      </c>
      <c r="S496">
        <v>1</v>
      </c>
      <c r="T496">
        <v>0</v>
      </c>
      <c r="U496">
        <v>0</v>
      </c>
      <c r="V496">
        <v>0</v>
      </c>
      <c r="W496">
        <v>1</v>
      </c>
      <c r="X496">
        <v>0</v>
      </c>
      <c r="Y496">
        <v>1</v>
      </c>
      <c r="Z496">
        <v>0</v>
      </c>
      <c r="AA496">
        <v>0</v>
      </c>
      <c r="AB496">
        <v>1</v>
      </c>
      <c r="AC496">
        <v>0</v>
      </c>
      <c r="AD496">
        <v>1</v>
      </c>
      <c r="AE496">
        <v>1</v>
      </c>
      <c r="AF496">
        <v>1</v>
      </c>
      <c r="AG496">
        <v>1</v>
      </c>
      <c r="AH496">
        <v>1</v>
      </c>
      <c r="AI496">
        <v>1</v>
      </c>
      <c r="AJ496">
        <v>1</v>
      </c>
      <c r="AK496">
        <v>0</v>
      </c>
      <c r="AL496">
        <v>1</v>
      </c>
      <c r="AM496">
        <v>1</v>
      </c>
      <c r="AN496">
        <v>1</v>
      </c>
      <c r="AO496">
        <v>1</v>
      </c>
      <c r="AP496">
        <v>1</v>
      </c>
    </row>
    <row r="497" spans="1:42" x14ac:dyDescent="0.25">
      <c r="A497" t="str">
        <f>"493"</f>
        <v>493</v>
      </c>
      <c r="B497" t="str">
        <f t="shared" si="25"/>
        <v>2</v>
      </c>
      <c r="C497" t="str">
        <f t="shared" si="27"/>
        <v>20</v>
      </c>
      <c r="D497" t="str">
        <f>"11"</f>
        <v>11</v>
      </c>
      <c r="E497" t="str">
        <f>"2-20-11"</f>
        <v>2-20-11</v>
      </c>
      <c r="F497" t="s">
        <v>72</v>
      </c>
      <c r="G497" t="s">
        <v>73</v>
      </c>
      <c r="H497" t="s">
        <v>70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1</v>
      </c>
      <c r="Q497">
        <v>0</v>
      </c>
      <c r="R497">
        <v>0</v>
      </c>
    </row>
    <row r="498" spans="1:42" x14ac:dyDescent="0.25">
      <c r="A498" t="str">
        <f>"494"</f>
        <v>494</v>
      </c>
      <c r="B498" t="str">
        <f t="shared" si="25"/>
        <v>2</v>
      </c>
      <c r="C498" t="str">
        <f t="shared" si="27"/>
        <v>20</v>
      </c>
      <c r="D498" t="str">
        <f>"7"</f>
        <v>7</v>
      </c>
      <c r="E498" t="str">
        <f>"2-20-7"</f>
        <v>2-20-7</v>
      </c>
      <c r="F498" t="s">
        <v>72</v>
      </c>
      <c r="G498" t="s">
        <v>73</v>
      </c>
      <c r="H498" t="s">
        <v>71</v>
      </c>
      <c r="S498">
        <v>0</v>
      </c>
      <c r="T498">
        <v>1</v>
      </c>
      <c r="U498">
        <v>0</v>
      </c>
      <c r="V498">
        <v>0</v>
      </c>
      <c r="W498">
        <v>0</v>
      </c>
      <c r="X498">
        <v>1</v>
      </c>
      <c r="Y498">
        <v>1</v>
      </c>
      <c r="Z498">
        <v>0</v>
      </c>
      <c r="AA498">
        <v>1</v>
      </c>
      <c r="AB498">
        <v>0</v>
      </c>
      <c r="AC498">
        <v>0</v>
      </c>
      <c r="AD498">
        <v>1</v>
      </c>
      <c r="AE498">
        <v>1</v>
      </c>
      <c r="AF498">
        <v>1</v>
      </c>
      <c r="AG498">
        <v>1</v>
      </c>
      <c r="AH498">
        <v>1</v>
      </c>
      <c r="AI498">
        <v>1</v>
      </c>
      <c r="AJ498">
        <v>0</v>
      </c>
      <c r="AK498">
        <v>1</v>
      </c>
      <c r="AL498">
        <v>1</v>
      </c>
      <c r="AM498">
        <v>1</v>
      </c>
      <c r="AN498">
        <v>1</v>
      </c>
      <c r="AO498">
        <v>1</v>
      </c>
      <c r="AP498">
        <v>1</v>
      </c>
    </row>
    <row r="499" spans="1:42" x14ac:dyDescent="0.25">
      <c r="A499" t="str">
        <f>"495"</f>
        <v>495</v>
      </c>
      <c r="B499" t="str">
        <f t="shared" si="25"/>
        <v>2</v>
      </c>
      <c r="C499" t="str">
        <f t="shared" si="27"/>
        <v>20</v>
      </c>
      <c r="D499" t="str">
        <f>"3"</f>
        <v>3</v>
      </c>
      <c r="E499" t="str">
        <f>"2-20-3"</f>
        <v>2-20-3</v>
      </c>
      <c r="F499" t="s">
        <v>72</v>
      </c>
      <c r="G499" t="s">
        <v>73</v>
      </c>
      <c r="H499" t="s">
        <v>71</v>
      </c>
      <c r="S499">
        <v>1</v>
      </c>
      <c r="T499">
        <v>0</v>
      </c>
      <c r="U499">
        <v>0</v>
      </c>
      <c r="V499">
        <v>0</v>
      </c>
      <c r="W499">
        <v>0</v>
      </c>
      <c r="X499">
        <v>1</v>
      </c>
      <c r="Y499">
        <v>1</v>
      </c>
      <c r="Z499">
        <v>0</v>
      </c>
      <c r="AA499">
        <v>0</v>
      </c>
      <c r="AB499">
        <v>1</v>
      </c>
      <c r="AC499">
        <v>0</v>
      </c>
      <c r="AD499">
        <v>0</v>
      </c>
      <c r="AE499">
        <v>1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1</v>
      </c>
      <c r="AL499">
        <v>1</v>
      </c>
      <c r="AM499">
        <v>1</v>
      </c>
      <c r="AN499">
        <v>1</v>
      </c>
      <c r="AO499">
        <v>1</v>
      </c>
      <c r="AP499">
        <v>1</v>
      </c>
    </row>
    <row r="500" spans="1:42" x14ac:dyDescent="0.25">
      <c r="A500" t="str">
        <f>"496"</f>
        <v>496</v>
      </c>
      <c r="B500" t="str">
        <f t="shared" si="25"/>
        <v>2</v>
      </c>
      <c r="C500" t="str">
        <f t="shared" si="27"/>
        <v>20</v>
      </c>
      <c r="D500" t="str">
        <f>"20"</f>
        <v>20</v>
      </c>
      <c r="E500" t="str">
        <f>"2-20-20"</f>
        <v>2-20-20</v>
      </c>
      <c r="F500" t="s">
        <v>72</v>
      </c>
      <c r="G500" t="s">
        <v>73</v>
      </c>
      <c r="H500" t="s">
        <v>71</v>
      </c>
      <c r="S500">
        <v>1</v>
      </c>
      <c r="T500">
        <v>0</v>
      </c>
      <c r="U500">
        <v>0</v>
      </c>
      <c r="V500">
        <v>0</v>
      </c>
      <c r="W500">
        <v>0</v>
      </c>
      <c r="X500">
        <v>1</v>
      </c>
      <c r="Y500">
        <v>1</v>
      </c>
      <c r="Z500">
        <v>0</v>
      </c>
      <c r="AA500">
        <v>0</v>
      </c>
      <c r="AB500">
        <v>0</v>
      </c>
      <c r="AC500">
        <v>1</v>
      </c>
      <c r="AD500">
        <v>1</v>
      </c>
      <c r="AE500">
        <v>1</v>
      </c>
      <c r="AF500">
        <v>1</v>
      </c>
      <c r="AG500">
        <v>1</v>
      </c>
      <c r="AH500">
        <v>1</v>
      </c>
      <c r="AI500">
        <v>1</v>
      </c>
      <c r="AJ500">
        <v>1</v>
      </c>
      <c r="AK500">
        <v>0</v>
      </c>
      <c r="AL500">
        <v>1</v>
      </c>
      <c r="AM500">
        <v>1</v>
      </c>
      <c r="AN500">
        <v>1</v>
      </c>
      <c r="AO500">
        <v>1</v>
      </c>
      <c r="AP500">
        <v>1</v>
      </c>
    </row>
    <row r="501" spans="1:42" x14ac:dyDescent="0.25">
      <c r="A501" t="str">
        <f>"497"</f>
        <v>497</v>
      </c>
      <c r="B501" t="str">
        <f t="shared" si="25"/>
        <v>2</v>
      </c>
      <c r="C501" t="str">
        <f t="shared" si="27"/>
        <v>20</v>
      </c>
      <c r="D501" t="str">
        <f>"19"</f>
        <v>19</v>
      </c>
      <c r="E501" t="str">
        <f>"2-20-19"</f>
        <v>2-20-19</v>
      </c>
      <c r="F501" t="s">
        <v>72</v>
      </c>
      <c r="G501" t="s">
        <v>73</v>
      </c>
      <c r="H501" t="s">
        <v>71</v>
      </c>
      <c r="S501">
        <v>1</v>
      </c>
      <c r="T501">
        <v>0</v>
      </c>
      <c r="U501">
        <v>0</v>
      </c>
      <c r="V501">
        <v>0</v>
      </c>
      <c r="W501">
        <v>0</v>
      </c>
      <c r="X501">
        <v>1</v>
      </c>
      <c r="Y501">
        <v>1</v>
      </c>
      <c r="Z501">
        <v>0</v>
      </c>
      <c r="AA501">
        <v>0</v>
      </c>
      <c r="AB501">
        <v>0</v>
      </c>
      <c r="AC501">
        <v>1</v>
      </c>
      <c r="AD501">
        <v>1</v>
      </c>
      <c r="AE501">
        <v>1</v>
      </c>
      <c r="AF501">
        <v>1</v>
      </c>
      <c r="AG501">
        <v>1</v>
      </c>
      <c r="AH501">
        <v>1</v>
      </c>
      <c r="AI501">
        <v>1</v>
      </c>
      <c r="AJ501">
        <v>1</v>
      </c>
      <c r="AK501">
        <v>0</v>
      </c>
      <c r="AL501">
        <v>1</v>
      </c>
      <c r="AM501">
        <v>1</v>
      </c>
      <c r="AN501">
        <v>1</v>
      </c>
      <c r="AO501">
        <v>1</v>
      </c>
      <c r="AP501">
        <v>1</v>
      </c>
    </row>
    <row r="502" spans="1:42" x14ac:dyDescent="0.25">
      <c r="A502" t="str">
        <f>"498"</f>
        <v>498</v>
      </c>
      <c r="B502" t="str">
        <f t="shared" si="25"/>
        <v>2</v>
      </c>
      <c r="C502" t="str">
        <f t="shared" si="27"/>
        <v>20</v>
      </c>
      <c r="D502" t="str">
        <f>"12"</f>
        <v>12</v>
      </c>
      <c r="E502" t="str">
        <f>"2-20-12"</f>
        <v>2-20-12</v>
      </c>
      <c r="F502" t="s">
        <v>72</v>
      </c>
      <c r="G502" t="s">
        <v>73</v>
      </c>
      <c r="H502" t="s">
        <v>70</v>
      </c>
      <c r="I502">
        <v>1</v>
      </c>
      <c r="J502">
        <v>1</v>
      </c>
      <c r="K502">
        <v>0</v>
      </c>
      <c r="L502">
        <v>1</v>
      </c>
      <c r="M502">
        <v>1</v>
      </c>
      <c r="N502">
        <v>1</v>
      </c>
      <c r="O502">
        <v>1</v>
      </c>
      <c r="P502">
        <v>1</v>
      </c>
      <c r="Q502">
        <v>1</v>
      </c>
      <c r="R502">
        <v>1</v>
      </c>
    </row>
    <row r="503" spans="1:42" x14ac:dyDescent="0.25">
      <c r="A503" t="str">
        <f>"499"</f>
        <v>499</v>
      </c>
      <c r="B503" t="str">
        <f t="shared" si="25"/>
        <v>2</v>
      </c>
      <c r="C503" t="str">
        <f t="shared" si="27"/>
        <v>20</v>
      </c>
      <c r="D503" t="str">
        <f>"4"</f>
        <v>4</v>
      </c>
      <c r="E503" t="str">
        <f>"2-20-4"</f>
        <v>2-20-4</v>
      </c>
      <c r="F503" t="s">
        <v>72</v>
      </c>
      <c r="G503" t="s">
        <v>73</v>
      </c>
      <c r="H503" t="s">
        <v>71</v>
      </c>
      <c r="S503">
        <v>1</v>
      </c>
      <c r="T503">
        <v>0</v>
      </c>
      <c r="U503">
        <v>0</v>
      </c>
      <c r="V503">
        <v>0</v>
      </c>
      <c r="W503">
        <v>1</v>
      </c>
      <c r="X503">
        <v>0</v>
      </c>
      <c r="Y503">
        <v>1</v>
      </c>
      <c r="Z503">
        <v>0</v>
      </c>
      <c r="AA503">
        <v>0</v>
      </c>
      <c r="AB503">
        <v>1</v>
      </c>
      <c r="AC503">
        <v>0</v>
      </c>
      <c r="AD503">
        <v>1</v>
      </c>
      <c r="AE503">
        <v>1</v>
      </c>
      <c r="AF503">
        <v>1</v>
      </c>
      <c r="AG503">
        <v>1</v>
      </c>
      <c r="AH503">
        <v>1</v>
      </c>
      <c r="AI503">
        <v>1</v>
      </c>
      <c r="AJ503">
        <v>1</v>
      </c>
      <c r="AK503">
        <v>0</v>
      </c>
      <c r="AL503">
        <v>1</v>
      </c>
      <c r="AM503">
        <v>1</v>
      </c>
      <c r="AN503">
        <v>1</v>
      </c>
      <c r="AO503">
        <v>1</v>
      </c>
      <c r="AP503">
        <v>1</v>
      </c>
    </row>
    <row r="504" spans="1:42" x14ac:dyDescent="0.25">
      <c r="A504" t="str">
        <f>"500"</f>
        <v>500</v>
      </c>
      <c r="B504" t="str">
        <f t="shared" si="25"/>
        <v>2</v>
      </c>
      <c r="C504" t="str">
        <f t="shared" si="27"/>
        <v>20</v>
      </c>
      <c r="D504" t="str">
        <f>"8"</f>
        <v>8</v>
      </c>
      <c r="E504" t="str">
        <f>"2-20-8"</f>
        <v>2-20-8</v>
      </c>
      <c r="F504" t="s">
        <v>72</v>
      </c>
      <c r="G504" t="s">
        <v>73</v>
      </c>
      <c r="H504" t="s">
        <v>71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1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1</v>
      </c>
      <c r="AK504">
        <v>0</v>
      </c>
      <c r="AL504">
        <v>1</v>
      </c>
      <c r="AM504">
        <v>1</v>
      </c>
      <c r="AN504">
        <v>1</v>
      </c>
      <c r="AO504">
        <v>1</v>
      </c>
      <c r="AP504">
        <v>1</v>
      </c>
    </row>
    <row r="505" spans="1:42" x14ac:dyDescent="0.25">
      <c r="A505" t="str">
        <f>"501"</f>
        <v>501</v>
      </c>
      <c r="B505" t="str">
        <f t="shared" si="25"/>
        <v>2</v>
      </c>
      <c r="C505" t="str">
        <f t="shared" ref="C505:C529" si="28">"21"</f>
        <v>21</v>
      </c>
      <c r="D505" t="str">
        <f>"22"</f>
        <v>22</v>
      </c>
      <c r="E505" t="str">
        <f>"2-21-22"</f>
        <v>2-21-22</v>
      </c>
      <c r="F505" t="s">
        <v>72</v>
      </c>
      <c r="G505" t="s">
        <v>73</v>
      </c>
      <c r="H505" t="s">
        <v>70</v>
      </c>
      <c r="I505">
        <v>1</v>
      </c>
      <c r="J505">
        <v>1</v>
      </c>
      <c r="K505">
        <v>1</v>
      </c>
      <c r="L505">
        <v>1</v>
      </c>
      <c r="M505">
        <v>1</v>
      </c>
      <c r="N505">
        <v>1</v>
      </c>
      <c r="O505">
        <v>1</v>
      </c>
      <c r="P505">
        <v>1</v>
      </c>
      <c r="Q505">
        <v>1</v>
      </c>
      <c r="R505">
        <v>1</v>
      </c>
    </row>
    <row r="506" spans="1:42" x14ac:dyDescent="0.25">
      <c r="A506" t="str">
        <f>"502"</f>
        <v>502</v>
      </c>
      <c r="B506" t="str">
        <f t="shared" si="25"/>
        <v>2</v>
      </c>
      <c r="C506" t="str">
        <f t="shared" si="28"/>
        <v>21</v>
      </c>
      <c r="D506" t="str">
        <f>"21"</f>
        <v>21</v>
      </c>
      <c r="E506" t="str">
        <f>"2-21-21"</f>
        <v>2-21-21</v>
      </c>
      <c r="F506" t="s">
        <v>72</v>
      </c>
      <c r="G506" t="s">
        <v>73</v>
      </c>
      <c r="H506" t="s">
        <v>71</v>
      </c>
      <c r="S506">
        <v>0</v>
      </c>
      <c r="T506">
        <v>1</v>
      </c>
      <c r="U506">
        <v>0</v>
      </c>
      <c r="V506">
        <v>0</v>
      </c>
      <c r="W506">
        <v>0</v>
      </c>
      <c r="X506">
        <v>1</v>
      </c>
      <c r="Y506">
        <v>1</v>
      </c>
      <c r="Z506">
        <v>0</v>
      </c>
      <c r="AA506">
        <v>0</v>
      </c>
      <c r="AB506">
        <v>0</v>
      </c>
      <c r="AC506">
        <v>1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</row>
    <row r="507" spans="1:42" x14ac:dyDescent="0.25">
      <c r="A507" t="str">
        <f>"503"</f>
        <v>503</v>
      </c>
      <c r="B507" t="str">
        <f t="shared" si="25"/>
        <v>2</v>
      </c>
      <c r="C507" t="str">
        <f t="shared" si="28"/>
        <v>21</v>
      </c>
      <c r="D507" t="str">
        <f>"16"</f>
        <v>16</v>
      </c>
      <c r="E507" t="str">
        <f>"2-21-16"</f>
        <v>2-21-16</v>
      </c>
      <c r="F507" t="s">
        <v>72</v>
      </c>
      <c r="G507" t="s">
        <v>73</v>
      </c>
      <c r="H507" t="s">
        <v>71</v>
      </c>
      <c r="S507">
        <v>0</v>
      </c>
      <c r="T507">
        <v>1</v>
      </c>
      <c r="U507">
        <v>0</v>
      </c>
      <c r="V507">
        <v>0</v>
      </c>
      <c r="W507">
        <v>1</v>
      </c>
      <c r="X507">
        <v>0</v>
      </c>
      <c r="Y507">
        <v>1</v>
      </c>
      <c r="Z507">
        <v>0</v>
      </c>
      <c r="AA507">
        <v>0</v>
      </c>
      <c r="AB507">
        <v>1</v>
      </c>
      <c r="AC507">
        <v>0</v>
      </c>
      <c r="AD507">
        <v>1</v>
      </c>
      <c r="AE507">
        <v>1</v>
      </c>
      <c r="AF507">
        <v>1</v>
      </c>
      <c r="AG507">
        <v>1</v>
      </c>
      <c r="AH507">
        <v>1</v>
      </c>
      <c r="AI507">
        <v>1</v>
      </c>
      <c r="AJ507">
        <v>1</v>
      </c>
      <c r="AK507">
        <v>0</v>
      </c>
      <c r="AL507">
        <v>1</v>
      </c>
      <c r="AM507">
        <v>1</v>
      </c>
      <c r="AN507">
        <v>1</v>
      </c>
      <c r="AO507">
        <v>1</v>
      </c>
      <c r="AP507">
        <v>1</v>
      </c>
    </row>
    <row r="508" spans="1:42" x14ac:dyDescent="0.25">
      <c r="A508" t="str">
        <f>"504"</f>
        <v>504</v>
      </c>
      <c r="B508" t="str">
        <f t="shared" si="25"/>
        <v>2</v>
      </c>
      <c r="C508" t="str">
        <f t="shared" si="28"/>
        <v>21</v>
      </c>
      <c r="D508" t="str">
        <f>"15"</f>
        <v>15</v>
      </c>
      <c r="E508" t="str">
        <f>"2-21-15"</f>
        <v>2-21-15</v>
      </c>
      <c r="F508" t="s">
        <v>72</v>
      </c>
      <c r="G508" t="s">
        <v>73</v>
      </c>
      <c r="H508" t="s">
        <v>71</v>
      </c>
      <c r="S508">
        <v>0</v>
      </c>
      <c r="T508">
        <v>1</v>
      </c>
      <c r="U508">
        <v>0</v>
      </c>
      <c r="V508">
        <v>0</v>
      </c>
      <c r="W508">
        <v>0</v>
      </c>
      <c r="X508">
        <v>1</v>
      </c>
      <c r="Y508">
        <v>0</v>
      </c>
      <c r="Z508">
        <v>1</v>
      </c>
      <c r="AA508">
        <v>0</v>
      </c>
      <c r="AB508">
        <v>0</v>
      </c>
      <c r="AC508">
        <v>1</v>
      </c>
      <c r="AD508">
        <v>1</v>
      </c>
      <c r="AE508">
        <v>1</v>
      </c>
      <c r="AF508">
        <v>1</v>
      </c>
      <c r="AG508">
        <v>1</v>
      </c>
      <c r="AH508">
        <v>1</v>
      </c>
      <c r="AI508">
        <v>1</v>
      </c>
      <c r="AJ508">
        <v>1</v>
      </c>
      <c r="AK508">
        <v>0</v>
      </c>
      <c r="AL508">
        <v>1</v>
      </c>
      <c r="AM508">
        <v>1</v>
      </c>
      <c r="AN508">
        <v>1</v>
      </c>
      <c r="AO508">
        <v>1</v>
      </c>
      <c r="AP508">
        <v>1</v>
      </c>
    </row>
    <row r="509" spans="1:42" x14ac:dyDescent="0.25">
      <c r="A509" t="str">
        <f>"505"</f>
        <v>505</v>
      </c>
      <c r="B509" t="str">
        <f t="shared" si="25"/>
        <v>2</v>
      </c>
      <c r="C509" t="str">
        <f t="shared" si="28"/>
        <v>21</v>
      </c>
      <c r="D509" t="str">
        <f>"9"</f>
        <v>9</v>
      </c>
      <c r="E509" t="str">
        <f>"2-21-9"</f>
        <v>2-21-9</v>
      </c>
      <c r="F509" t="s">
        <v>72</v>
      </c>
      <c r="G509" t="s">
        <v>73</v>
      </c>
      <c r="H509" t="s">
        <v>71</v>
      </c>
      <c r="S509">
        <v>1</v>
      </c>
      <c r="T509">
        <v>0</v>
      </c>
      <c r="U509">
        <v>0</v>
      </c>
      <c r="V509">
        <v>0</v>
      </c>
      <c r="W509">
        <v>0</v>
      </c>
      <c r="X509">
        <v>1</v>
      </c>
      <c r="Y509">
        <v>1</v>
      </c>
      <c r="Z509">
        <v>0</v>
      </c>
      <c r="AA509">
        <v>0</v>
      </c>
      <c r="AB509">
        <v>1</v>
      </c>
      <c r="AC509">
        <v>0</v>
      </c>
      <c r="AD509">
        <v>0</v>
      </c>
      <c r="AE509">
        <v>1</v>
      </c>
      <c r="AF509">
        <v>0</v>
      </c>
      <c r="AG509">
        <v>0</v>
      </c>
      <c r="AH509">
        <v>0</v>
      </c>
      <c r="AI509">
        <v>0</v>
      </c>
      <c r="AJ509">
        <v>1</v>
      </c>
      <c r="AK509">
        <v>0</v>
      </c>
      <c r="AL509">
        <v>1</v>
      </c>
      <c r="AM509">
        <v>0</v>
      </c>
      <c r="AN509">
        <v>0</v>
      </c>
      <c r="AO509">
        <v>1</v>
      </c>
      <c r="AP509">
        <v>1</v>
      </c>
    </row>
    <row r="510" spans="1:42" x14ac:dyDescent="0.25">
      <c r="A510" t="str">
        <f>"506"</f>
        <v>506</v>
      </c>
      <c r="B510" t="str">
        <f t="shared" si="25"/>
        <v>2</v>
      </c>
      <c r="C510" t="str">
        <f t="shared" si="28"/>
        <v>21</v>
      </c>
      <c r="D510" t="str">
        <f>"5"</f>
        <v>5</v>
      </c>
      <c r="E510" t="str">
        <f>"2-21-5"</f>
        <v>2-21-5</v>
      </c>
      <c r="F510" t="s">
        <v>72</v>
      </c>
      <c r="G510" t="s">
        <v>73</v>
      </c>
      <c r="H510" t="s">
        <v>71</v>
      </c>
      <c r="S510">
        <v>1</v>
      </c>
      <c r="T510">
        <v>0</v>
      </c>
      <c r="U510">
        <v>0</v>
      </c>
      <c r="V510">
        <v>0</v>
      </c>
      <c r="W510">
        <v>0</v>
      </c>
      <c r="X510">
        <v>1</v>
      </c>
      <c r="Y510">
        <v>1</v>
      </c>
      <c r="Z510">
        <v>0</v>
      </c>
      <c r="AA510">
        <v>1</v>
      </c>
      <c r="AB510">
        <v>0</v>
      </c>
      <c r="AC510">
        <v>0</v>
      </c>
      <c r="AD510">
        <v>1</v>
      </c>
      <c r="AE510">
        <v>1</v>
      </c>
      <c r="AF510">
        <v>1</v>
      </c>
      <c r="AG510">
        <v>1</v>
      </c>
      <c r="AH510">
        <v>1</v>
      </c>
      <c r="AI510">
        <v>1</v>
      </c>
      <c r="AJ510">
        <v>1</v>
      </c>
      <c r="AK510">
        <v>0</v>
      </c>
      <c r="AL510">
        <v>1</v>
      </c>
      <c r="AM510">
        <v>1</v>
      </c>
      <c r="AN510">
        <v>1</v>
      </c>
      <c r="AO510">
        <v>1</v>
      </c>
      <c r="AP510">
        <v>1</v>
      </c>
    </row>
    <row r="511" spans="1:42" x14ac:dyDescent="0.25">
      <c r="A511" t="str">
        <f>"507"</f>
        <v>507</v>
      </c>
      <c r="B511" t="str">
        <f t="shared" si="25"/>
        <v>2</v>
      </c>
      <c r="C511" t="str">
        <f t="shared" si="28"/>
        <v>21</v>
      </c>
      <c r="D511" t="str">
        <f>"24"</f>
        <v>24</v>
      </c>
      <c r="E511" t="str">
        <f>"2-21-24"</f>
        <v>2-21-24</v>
      </c>
      <c r="F511" t="s">
        <v>72</v>
      </c>
      <c r="G511" t="s">
        <v>73</v>
      </c>
      <c r="H511" t="s">
        <v>71</v>
      </c>
      <c r="S511">
        <v>1</v>
      </c>
      <c r="T511">
        <v>0</v>
      </c>
      <c r="U511">
        <v>0</v>
      </c>
      <c r="V511">
        <v>0</v>
      </c>
      <c r="W511">
        <v>0</v>
      </c>
      <c r="X511">
        <v>1</v>
      </c>
      <c r="Y511">
        <v>1</v>
      </c>
      <c r="Z511">
        <v>0</v>
      </c>
      <c r="AA511">
        <v>0</v>
      </c>
      <c r="AB511">
        <v>0</v>
      </c>
      <c r="AC511">
        <v>1</v>
      </c>
      <c r="AD511">
        <v>1</v>
      </c>
      <c r="AE511">
        <v>1</v>
      </c>
      <c r="AF511">
        <v>1</v>
      </c>
      <c r="AG511">
        <v>1</v>
      </c>
      <c r="AH511">
        <v>1</v>
      </c>
      <c r="AI511">
        <v>1</v>
      </c>
      <c r="AJ511">
        <v>0</v>
      </c>
      <c r="AK511">
        <v>1</v>
      </c>
      <c r="AL511">
        <v>1</v>
      </c>
      <c r="AM511">
        <v>1</v>
      </c>
      <c r="AN511">
        <v>1</v>
      </c>
      <c r="AO511">
        <v>1</v>
      </c>
      <c r="AP511">
        <v>1</v>
      </c>
    </row>
    <row r="512" spans="1:42" x14ac:dyDescent="0.25">
      <c r="A512" t="str">
        <f>"508"</f>
        <v>508</v>
      </c>
      <c r="B512" t="str">
        <f t="shared" si="25"/>
        <v>2</v>
      </c>
      <c r="C512" t="str">
        <f t="shared" si="28"/>
        <v>21</v>
      </c>
      <c r="D512" t="str">
        <f>"23"</f>
        <v>23</v>
      </c>
      <c r="E512" t="str">
        <f>"2-21-23"</f>
        <v>2-21-23</v>
      </c>
      <c r="F512" t="s">
        <v>72</v>
      </c>
      <c r="G512" t="s">
        <v>73</v>
      </c>
      <c r="H512" t="s">
        <v>71</v>
      </c>
      <c r="S512">
        <v>1</v>
      </c>
      <c r="T512">
        <v>0</v>
      </c>
      <c r="U512">
        <v>0</v>
      </c>
      <c r="V512">
        <v>0</v>
      </c>
      <c r="W512">
        <v>1</v>
      </c>
      <c r="X512">
        <v>0</v>
      </c>
      <c r="Y512">
        <v>1</v>
      </c>
      <c r="Z512">
        <v>0</v>
      </c>
      <c r="AA512">
        <v>1</v>
      </c>
      <c r="AB512">
        <v>0</v>
      </c>
      <c r="AC512">
        <v>0</v>
      </c>
      <c r="AD512">
        <v>1</v>
      </c>
      <c r="AE512">
        <v>1</v>
      </c>
      <c r="AF512">
        <v>1</v>
      </c>
      <c r="AG512">
        <v>1</v>
      </c>
      <c r="AH512">
        <v>1</v>
      </c>
      <c r="AI512">
        <v>1</v>
      </c>
      <c r="AJ512">
        <v>1</v>
      </c>
      <c r="AK512">
        <v>0</v>
      </c>
      <c r="AL512">
        <v>1</v>
      </c>
      <c r="AM512">
        <v>1</v>
      </c>
      <c r="AN512">
        <v>1</v>
      </c>
      <c r="AO512">
        <v>1</v>
      </c>
      <c r="AP512">
        <v>1</v>
      </c>
    </row>
    <row r="513" spans="1:42" x14ac:dyDescent="0.25">
      <c r="A513" t="str">
        <f>"509"</f>
        <v>509</v>
      </c>
      <c r="B513" t="str">
        <f t="shared" si="25"/>
        <v>2</v>
      </c>
      <c r="C513" t="str">
        <f t="shared" si="28"/>
        <v>21</v>
      </c>
      <c r="D513" t="str">
        <f>"14"</f>
        <v>14</v>
      </c>
      <c r="E513" t="str">
        <f>"2-21-14"</f>
        <v>2-21-14</v>
      </c>
      <c r="F513" t="s">
        <v>72</v>
      </c>
      <c r="G513" t="s">
        <v>73</v>
      </c>
      <c r="H513" t="s">
        <v>71</v>
      </c>
      <c r="S513">
        <v>0</v>
      </c>
      <c r="T513">
        <v>1</v>
      </c>
      <c r="U513">
        <v>0</v>
      </c>
      <c r="V513">
        <v>0</v>
      </c>
      <c r="W513">
        <v>0</v>
      </c>
      <c r="X513">
        <v>1</v>
      </c>
      <c r="Y513">
        <v>0</v>
      </c>
      <c r="Z513">
        <v>1</v>
      </c>
      <c r="AA513">
        <v>0</v>
      </c>
      <c r="AB513">
        <v>0</v>
      </c>
      <c r="AC513">
        <v>1</v>
      </c>
      <c r="AD513">
        <v>1</v>
      </c>
      <c r="AE513">
        <v>1</v>
      </c>
      <c r="AF513">
        <v>1</v>
      </c>
      <c r="AG513">
        <v>1</v>
      </c>
      <c r="AH513">
        <v>1</v>
      </c>
      <c r="AI513">
        <v>1</v>
      </c>
      <c r="AJ513">
        <v>1</v>
      </c>
      <c r="AK513">
        <v>0</v>
      </c>
      <c r="AL513">
        <v>1</v>
      </c>
      <c r="AM513">
        <v>1</v>
      </c>
      <c r="AN513">
        <v>1</v>
      </c>
      <c r="AO513">
        <v>1</v>
      </c>
      <c r="AP513">
        <v>1</v>
      </c>
    </row>
    <row r="514" spans="1:42" x14ac:dyDescent="0.25">
      <c r="A514" t="str">
        <f>"510"</f>
        <v>510</v>
      </c>
      <c r="B514" t="str">
        <f t="shared" si="25"/>
        <v>2</v>
      </c>
      <c r="C514" t="str">
        <f t="shared" si="28"/>
        <v>21</v>
      </c>
      <c r="D514" t="str">
        <f>"13"</f>
        <v>13</v>
      </c>
      <c r="E514" t="str">
        <f>"2-21-13"</f>
        <v>2-21-13</v>
      </c>
      <c r="F514" t="s">
        <v>72</v>
      </c>
      <c r="G514" t="s">
        <v>73</v>
      </c>
      <c r="H514" t="s">
        <v>71</v>
      </c>
      <c r="S514">
        <v>1</v>
      </c>
      <c r="T514">
        <v>0</v>
      </c>
      <c r="U514">
        <v>0</v>
      </c>
      <c r="V514">
        <v>0</v>
      </c>
      <c r="W514">
        <v>1</v>
      </c>
      <c r="X514">
        <v>0</v>
      </c>
      <c r="Y514">
        <v>1</v>
      </c>
      <c r="Z514">
        <v>0</v>
      </c>
      <c r="AA514">
        <v>1</v>
      </c>
      <c r="AB514">
        <v>0</v>
      </c>
      <c r="AC514">
        <v>0</v>
      </c>
      <c r="AD514">
        <v>0</v>
      </c>
      <c r="AE514">
        <v>1</v>
      </c>
      <c r="AF514">
        <v>1</v>
      </c>
      <c r="AG514">
        <v>0</v>
      </c>
      <c r="AH514">
        <v>1</v>
      </c>
      <c r="AI514">
        <v>0</v>
      </c>
      <c r="AJ514">
        <v>0</v>
      </c>
      <c r="AK514">
        <v>1</v>
      </c>
      <c r="AL514">
        <v>1</v>
      </c>
      <c r="AM514">
        <v>1</v>
      </c>
      <c r="AN514">
        <v>0</v>
      </c>
      <c r="AO514">
        <v>1</v>
      </c>
      <c r="AP514">
        <v>1</v>
      </c>
    </row>
    <row r="515" spans="1:42" x14ac:dyDescent="0.25">
      <c r="A515" t="str">
        <f>"511"</f>
        <v>511</v>
      </c>
      <c r="B515" t="str">
        <f t="shared" si="25"/>
        <v>2</v>
      </c>
      <c r="C515" t="str">
        <f t="shared" si="28"/>
        <v>21</v>
      </c>
      <c r="D515" t="str">
        <f>"10"</f>
        <v>10</v>
      </c>
      <c r="E515" t="str">
        <f>"2-21-10"</f>
        <v>2-21-10</v>
      </c>
      <c r="F515" t="s">
        <v>72</v>
      </c>
      <c r="G515" t="s">
        <v>73</v>
      </c>
      <c r="H515" t="s">
        <v>70</v>
      </c>
      <c r="I515">
        <v>1</v>
      </c>
      <c r="J515">
        <v>1</v>
      </c>
      <c r="K515">
        <v>1</v>
      </c>
      <c r="L515">
        <v>1</v>
      </c>
      <c r="M515">
        <v>1</v>
      </c>
      <c r="N515">
        <v>1</v>
      </c>
      <c r="O515">
        <v>1</v>
      </c>
      <c r="P515">
        <v>1</v>
      </c>
      <c r="Q515">
        <v>1</v>
      </c>
      <c r="R515">
        <v>1</v>
      </c>
    </row>
    <row r="516" spans="1:42" x14ac:dyDescent="0.25">
      <c r="A516" t="str">
        <f>"512"</f>
        <v>512</v>
      </c>
      <c r="B516" t="str">
        <f t="shared" si="25"/>
        <v>2</v>
      </c>
      <c r="C516" t="str">
        <f t="shared" si="28"/>
        <v>21</v>
      </c>
      <c r="D516" t="str">
        <f>"6"</f>
        <v>6</v>
      </c>
      <c r="E516" t="str">
        <f>"2-21-6"</f>
        <v>2-21-6</v>
      </c>
      <c r="F516" t="s">
        <v>72</v>
      </c>
      <c r="G516" t="s">
        <v>73</v>
      </c>
      <c r="H516" t="s">
        <v>71</v>
      </c>
      <c r="S516">
        <v>1</v>
      </c>
      <c r="T516">
        <v>0</v>
      </c>
      <c r="U516">
        <v>0</v>
      </c>
      <c r="V516">
        <v>0</v>
      </c>
      <c r="W516">
        <v>1</v>
      </c>
      <c r="X516">
        <v>0</v>
      </c>
      <c r="Y516">
        <v>1</v>
      </c>
      <c r="Z516">
        <v>0</v>
      </c>
      <c r="AA516">
        <v>0</v>
      </c>
      <c r="AB516">
        <v>1</v>
      </c>
      <c r="AC516">
        <v>0</v>
      </c>
      <c r="AD516">
        <v>1</v>
      </c>
      <c r="AE516">
        <v>1</v>
      </c>
      <c r="AF516">
        <v>1</v>
      </c>
      <c r="AG516">
        <v>1</v>
      </c>
      <c r="AH516">
        <v>1</v>
      </c>
      <c r="AI516">
        <v>1</v>
      </c>
      <c r="AJ516">
        <v>0</v>
      </c>
      <c r="AK516">
        <v>1</v>
      </c>
      <c r="AL516">
        <v>1</v>
      </c>
      <c r="AM516">
        <v>1</v>
      </c>
      <c r="AN516">
        <v>1</v>
      </c>
      <c r="AO516">
        <v>1</v>
      </c>
      <c r="AP516">
        <v>1</v>
      </c>
    </row>
    <row r="517" spans="1:42" x14ac:dyDescent="0.25">
      <c r="A517" t="str">
        <f>"513"</f>
        <v>513</v>
      </c>
      <c r="B517" t="str">
        <f t="shared" ref="B517:B580" si="29">"2"</f>
        <v>2</v>
      </c>
      <c r="C517" t="str">
        <f t="shared" si="28"/>
        <v>21</v>
      </c>
      <c r="D517" t="str">
        <f>"1"</f>
        <v>1</v>
      </c>
      <c r="E517" t="str">
        <f>"2-21-1"</f>
        <v>2-21-1</v>
      </c>
      <c r="F517" t="s">
        <v>72</v>
      </c>
      <c r="G517" t="s">
        <v>73</v>
      </c>
      <c r="H517" t="s">
        <v>71</v>
      </c>
      <c r="S517">
        <v>0</v>
      </c>
      <c r="T517">
        <v>1</v>
      </c>
      <c r="U517">
        <v>0</v>
      </c>
      <c r="V517">
        <v>0</v>
      </c>
      <c r="W517">
        <v>1</v>
      </c>
      <c r="X517">
        <v>0</v>
      </c>
      <c r="Y517">
        <v>0</v>
      </c>
      <c r="Z517">
        <v>1</v>
      </c>
      <c r="AA517">
        <v>1</v>
      </c>
      <c r="AB517">
        <v>0</v>
      </c>
      <c r="AC517">
        <v>0</v>
      </c>
      <c r="AD517">
        <v>1</v>
      </c>
      <c r="AE517">
        <v>1</v>
      </c>
      <c r="AF517">
        <v>1</v>
      </c>
      <c r="AG517">
        <v>1</v>
      </c>
      <c r="AH517">
        <v>1</v>
      </c>
      <c r="AI517">
        <v>1</v>
      </c>
      <c r="AJ517">
        <v>0</v>
      </c>
      <c r="AK517">
        <v>1</v>
      </c>
      <c r="AL517">
        <v>1</v>
      </c>
      <c r="AM517">
        <v>1</v>
      </c>
      <c r="AN517">
        <v>1</v>
      </c>
      <c r="AO517">
        <v>1</v>
      </c>
      <c r="AP517">
        <v>0</v>
      </c>
    </row>
    <row r="518" spans="1:42" x14ac:dyDescent="0.25">
      <c r="A518" t="str">
        <f>"514"</f>
        <v>514</v>
      </c>
      <c r="B518" t="str">
        <f t="shared" si="29"/>
        <v>2</v>
      </c>
      <c r="C518" t="str">
        <f t="shared" si="28"/>
        <v>21</v>
      </c>
      <c r="D518" t="str">
        <f>"25"</f>
        <v>25</v>
      </c>
      <c r="E518" t="str">
        <f>"2-21-25"</f>
        <v>2-21-25</v>
      </c>
      <c r="F518" t="s">
        <v>72</v>
      </c>
      <c r="G518" t="s">
        <v>73</v>
      </c>
      <c r="H518" t="s">
        <v>71</v>
      </c>
      <c r="S518">
        <v>1</v>
      </c>
      <c r="T518">
        <v>0</v>
      </c>
      <c r="U518">
        <v>0</v>
      </c>
      <c r="V518">
        <v>0</v>
      </c>
      <c r="W518">
        <v>0</v>
      </c>
      <c r="X518">
        <v>1</v>
      </c>
      <c r="Y518">
        <v>1</v>
      </c>
      <c r="Z518">
        <v>0</v>
      </c>
      <c r="AA518">
        <v>0</v>
      </c>
      <c r="AB518">
        <v>1</v>
      </c>
      <c r="AC518">
        <v>0</v>
      </c>
      <c r="AD518">
        <v>1</v>
      </c>
      <c r="AE518">
        <v>1</v>
      </c>
      <c r="AF518">
        <v>1</v>
      </c>
      <c r="AG518">
        <v>1</v>
      </c>
      <c r="AH518">
        <v>1</v>
      </c>
      <c r="AI518">
        <v>1</v>
      </c>
      <c r="AJ518">
        <v>0</v>
      </c>
      <c r="AK518">
        <v>1</v>
      </c>
      <c r="AL518">
        <v>1</v>
      </c>
      <c r="AM518">
        <v>1</v>
      </c>
      <c r="AN518">
        <v>1</v>
      </c>
      <c r="AO518">
        <v>1</v>
      </c>
      <c r="AP518">
        <v>1</v>
      </c>
    </row>
    <row r="519" spans="1:42" x14ac:dyDescent="0.25">
      <c r="A519" t="str">
        <f>"515"</f>
        <v>515</v>
      </c>
      <c r="B519" t="str">
        <f t="shared" si="29"/>
        <v>2</v>
      </c>
      <c r="C519" t="str">
        <f t="shared" si="28"/>
        <v>21</v>
      </c>
      <c r="D519" t="str">
        <f>"18"</f>
        <v>18</v>
      </c>
      <c r="E519" t="str">
        <f>"2-21-18"</f>
        <v>2-21-18</v>
      </c>
      <c r="F519" t="s">
        <v>72</v>
      </c>
      <c r="G519" t="s">
        <v>73</v>
      </c>
      <c r="H519" t="s">
        <v>71</v>
      </c>
      <c r="S519">
        <v>1</v>
      </c>
      <c r="T519">
        <v>0</v>
      </c>
      <c r="U519">
        <v>0</v>
      </c>
      <c r="V519">
        <v>0</v>
      </c>
      <c r="W519">
        <v>0</v>
      </c>
      <c r="X519">
        <v>1</v>
      </c>
      <c r="Y519">
        <v>1</v>
      </c>
      <c r="Z519">
        <v>0</v>
      </c>
      <c r="AA519">
        <v>0</v>
      </c>
      <c r="AB519">
        <v>1</v>
      </c>
      <c r="AC519">
        <v>0</v>
      </c>
      <c r="AD519">
        <v>1</v>
      </c>
      <c r="AE519">
        <v>1</v>
      </c>
      <c r="AF519">
        <v>0</v>
      </c>
      <c r="AG519">
        <v>0</v>
      </c>
      <c r="AH519">
        <v>1</v>
      </c>
      <c r="AI519">
        <v>1</v>
      </c>
      <c r="AJ519">
        <v>1</v>
      </c>
      <c r="AK519">
        <v>0</v>
      </c>
      <c r="AL519">
        <v>1</v>
      </c>
      <c r="AM519">
        <v>1</v>
      </c>
      <c r="AN519">
        <v>1</v>
      </c>
      <c r="AO519">
        <v>1</v>
      </c>
      <c r="AP519">
        <v>1</v>
      </c>
    </row>
    <row r="520" spans="1:42" x14ac:dyDescent="0.25">
      <c r="A520" t="str">
        <f>"516"</f>
        <v>516</v>
      </c>
      <c r="B520" t="str">
        <f t="shared" si="29"/>
        <v>2</v>
      </c>
      <c r="C520" t="str">
        <f t="shared" si="28"/>
        <v>21</v>
      </c>
      <c r="D520" t="str">
        <f>"17"</f>
        <v>17</v>
      </c>
      <c r="E520" t="str">
        <f>"2-21-17"</f>
        <v>2-21-17</v>
      </c>
      <c r="F520" t="s">
        <v>72</v>
      </c>
      <c r="G520" t="s">
        <v>73</v>
      </c>
      <c r="H520" t="s">
        <v>71</v>
      </c>
      <c r="S520">
        <v>1</v>
      </c>
      <c r="T520">
        <v>0</v>
      </c>
      <c r="U520">
        <v>0</v>
      </c>
      <c r="V520">
        <v>0</v>
      </c>
      <c r="W520">
        <v>0</v>
      </c>
      <c r="X520">
        <v>1</v>
      </c>
      <c r="Y520">
        <v>1</v>
      </c>
      <c r="Z520">
        <v>0</v>
      </c>
      <c r="AA520">
        <v>0</v>
      </c>
      <c r="AB520">
        <v>1</v>
      </c>
      <c r="AC520">
        <v>0</v>
      </c>
      <c r="AD520">
        <v>1</v>
      </c>
      <c r="AE520">
        <v>1</v>
      </c>
      <c r="AF520">
        <v>1</v>
      </c>
      <c r="AG520">
        <v>1</v>
      </c>
      <c r="AH520">
        <v>1</v>
      </c>
      <c r="AI520">
        <v>1</v>
      </c>
      <c r="AJ520">
        <v>0</v>
      </c>
      <c r="AK520">
        <v>1</v>
      </c>
      <c r="AL520">
        <v>1</v>
      </c>
      <c r="AM520">
        <v>1</v>
      </c>
      <c r="AN520">
        <v>1</v>
      </c>
      <c r="AO520">
        <v>1</v>
      </c>
      <c r="AP520">
        <v>1</v>
      </c>
    </row>
    <row r="521" spans="1:42" x14ac:dyDescent="0.25">
      <c r="A521" t="str">
        <f>"517"</f>
        <v>517</v>
      </c>
      <c r="B521" t="str">
        <f t="shared" si="29"/>
        <v>2</v>
      </c>
      <c r="C521" t="str">
        <f t="shared" si="28"/>
        <v>21</v>
      </c>
      <c r="D521" t="str">
        <f>"11"</f>
        <v>11</v>
      </c>
      <c r="E521" t="str">
        <f>"2-21-11"</f>
        <v>2-21-11</v>
      </c>
      <c r="F521" t="s">
        <v>72</v>
      </c>
      <c r="G521" t="s">
        <v>73</v>
      </c>
      <c r="H521" t="s">
        <v>71</v>
      </c>
      <c r="S521">
        <v>1</v>
      </c>
      <c r="T521">
        <v>0</v>
      </c>
      <c r="U521">
        <v>0</v>
      </c>
      <c r="V521">
        <v>0</v>
      </c>
      <c r="W521">
        <v>1</v>
      </c>
      <c r="X521">
        <v>0</v>
      </c>
      <c r="Y521">
        <v>1</v>
      </c>
      <c r="Z521">
        <v>0</v>
      </c>
      <c r="AA521">
        <v>1</v>
      </c>
      <c r="AB521">
        <v>0</v>
      </c>
      <c r="AC521">
        <v>0</v>
      </c>
      <c r="AD521">
        <v>1</v>
      </c>
      <c r="AE521">
        <v>1</v>
      </c>
      <c r="AF521">
        <v>1</v>
      </c>
      <c r="AG521">
        <v>1</v>
      </c>
      <c r="AH521">
        <v>1</v>
      </c>
      <c r="AI521">
        <v>1</v>
      </c>
      <c r="AJ521">
        <v>1</v>
      </c>
      <c r="AK521">
        <v>0</v>
      </c>
      <c r="AL521">
        <v>1</v>
      </c>
      <c r="AM521">
        <v>1</v>
      </c>
      <c r="AN521">
        <v>1</v>
      </c>
      <c r="AO521">
        <v>1</v>
      </c>
      <c r="AP521">
        <v>1</v>
      </c>
    </row>
    <row r="522" spans="1:42" x14ac:dyDescent="0.25">
      <c r="A522" t="str">
        <f>"518"</f>
        <v>518</v>
      </c>
      <c r="B522" t="str">
        <f t="shared" si="29"/>
        <v>2</v>
      </c>
      <c r="C522" t="str">
        <f t="shared" si="28"/>
        <v>21</v>
      </c>
      <c r="D522" t="str">
        <f>"3"</f>
        <v>3</v>
      </c>
      <c r="E522" t="str">
        <f>"2-21-3"</f>
        <v>2-21-3</v>
      </c>
      <c r="F522" t="s">
        <v>72</v>
      </c>
      <c r="G522" t="s">
        <v>73</v>
      </c>
      <c r="H522" t="s">
        <v>71</v>
      </c>
      <c r="S522">
        <v>1</v>
      </c>
      <c r="T522">
        <v>0</v>
      </c>
      <c r="U522">
        <v>0</v>
      </c>
      <c r="V522">
        <v>0</v>
      </c>
      <c r="W522">
        <v>0</v>
      </c>
      <c r="X522">
        <v>1</v>
      </c>
      <c r="Y522">
        <v>0</v>
      </c>
      <c r="Z522">
        <v>1</v>
      </c>
      <c r="AA522">
        <v>0</v>
      </c>
      <c r="AB522">
        <v>1</v>
      </c>
      <c r="AC522">
        <v>0</v>
      </c>
      <c r="AD522">
        <v>1</v>
      </c>
      <c r="AE522">
        <v>1</v>
      </c>
      <c r="AF522">
        <v>1</v>
      </c>
      <c r="AG522">
        <v>1</v>
      </c>
      <c r="AH522">
        <v>1</v>
      </c>
      <c r="AI522">
        <v>1</v>
      </c>
      <c r="AJ522">
        <v>0</v>
      </c>
      <c r="AK522">
        <v>1</v>
      </c>
      <c r="AL522">
        <v>1</v>
      </c>
      <c r="AM522">
        <v>1</v>
      </c>
      <c r="AN522">
        <v>1</v>
      </c>
      <c r="AO522">
        <v>1</v>
      </c>
      <c r="AP522">
        <v>1</v>
      </c>
    </row>
    <row r="523" spans="1:42" x14ac:dyDescent="0.25">
      <c r="A523" t="str">
        <f>"519"</f>
        <v>519</v>
      </c>
      <c r="B523" t="str">
        <f t="shared" si="29"/>
        <v>2</v>
      </c>
      <c r="C523" t="str">
        <f t="shared" si="28"/>
        <v>21</v>
      </c>
      <c r="D523" t="str">
        <f>"20"</f>
        <v>20</v>
      </c>
      <c r="E523" t="str">
        <f>"2-21-20"</f>
        <v>2-21-20</v>
      </c>
      <c r="F523" t="s">
        <v>72</v>
      </c>
      <c r="G523" t="s">
        <v>73</v>
      </c>
      <c r="H523" t="s">
        <v>71</v>
      </c>
      <c r="S523">
        <v>0</v>
      </c>
      <c r="T523">
        <v>1</v>
      </c>
      <c r="U523">
        <v>0</v>
      </c>
      <c r="V523">
        <v>0</v>
      </c>
      <c r="W523">
        <v>1</v>
      </c>
      <c r="X523">
        <v>0</v>
      </c>
      <c r="Y523">
        <v>1</v>
      </c>
      <c r="Z523">
        <v>0</v>
      </c>
      <c r="AA523">
        <v>0</v>
      </c>
      <c r="AB523">
        <v>1</v>
      </c>
      <c r="AC523">
        <v>0</v>
      </c>
      <c r="AD523">
        <v>1</v>
      </c>
      <c r="AE523">
        <v>1</v>
      </c>
      <c r="AF523">
        <v>1</v>
      </c>
      <c r="AG523">
        <v>1</v>
      </c>
      <c r="AH523">
        <v>1</v>
      </c>
      <c r="AI523">
        <v>1</v>
      </c>
      <c r="AJ523">
        <v>1</v>
      </c>
      <c r="AK523">
        <v>0</v>
      </c>
      <c r="AL523">
        <v>1</v>
      </c>
      <c r="AM523">
        <v>1</v>
      </c>
      <c r="AN523">
        <v>1</v>
      </c>
      <c r="AO523">
        <v>1</v>
      </c>
      <c r="AP523">
        <v>1</v>
      </c>
    </row>
    <row r="524" spans="1:42" x14ac:dyDescent="0.25">
      <c r="A524" t="str">
        <f>"520"</f>
        <v>520</v>
      </c>
      <c r="B524" t="str">
        <f t="shared" si="29"/>
        <v>2</v>
      </c>
      <c r="C524" t="str">
        <f t="shared" si="28"/>
        <v>21</v>
      </c>
      <c r="D524" t="str">
        <f>"19"</f>
        <v>19</v>
      </c>
      <c r="E524" t="str">
        <f>"2-21-19"</f>
        <v>2-21-19</v>
      </c>
      <c r="F524" t="s">
        <v>72</v>
      </c>
      <c r="G524" t="s">
        <v>73</v>
      </c>
      <c r="H524" t="s">
        <v>71</v>
      </c>
      <c r="S524">
        <v>0</v>
      </c>
      <c r="T524">
        <v>1</v>
      </c>
      <c r="U524">
        <v>0</v>
      </c>
      <c r="V524">
        <v>0</v>
      </c>
      <c r="W524">
        <v>0</v>
      </c>
      <c r="X524">
        <v>1</v>
      </c>
      <c r="Y524">
        <v>0</v>
      </c>
      <c r="Z524">
        <v>1</v>
      </c>
      <c r="AA524">
        <v>0</v>
      </c>
      <c r="AB524">
        <v>0</v>
      </c>
      <c r="AC524">
        <v>1</v>
      </c>
      <c r="AD524">
        <v>1</v>
      </c>
      <c r="AE524">
        <v>1</v>
      </c>
      <c r="AF524">
        <v>1</v>
      </c>
      <c r="AG524">
        <v>1</v>
      </c>
      <c r="AH524">
        <v>1</v>
      </c>
      <c r="AI524">
        <v>1</v>
      </c>
      <c r="AJ524">
        <v>0</v>
      </c>
      <c r="AK524">
        <v>1</v>
      </c>
      <c r="AL524">
        <v>1</v>
      </c>
      <c r="AM524">
        <v>1</v>
      </c>
      <c r="AN524">
        <v>0</v>
      </c>
      <c r="AO524">
        <v>1</v>
      </c>
      <c r="AP524">
        <v>1</v>
      </c>
    </row>
    <row r="525" spans="1:42" x14ac:dyDescent="0.25">
      <c r="A525" t="str">
        <f>"521"</f>
        <v>521</v>
      </c>
      <c r="B525" t="str">
        <f t="shared" si="29"/>
        <v>2</v>
      </c>
      <c r="C525" t="str">
        <f t="shared" si="28"/>
        <v>21</v>
      </c>
      <c r="D525" t="str">
        <f>"12"</f>
        <v>12</v>
      </c>
      <c r="E525" t="str">
        <f>"2-21-12"</f>
        <v>2-21-12</v>
      </c>
      <c r="F525" t="s">
        <v>72</v>
      </c>
      <c r="G525" t="s">
        <v>73</v>
      </c>
      <c r="H525" t="s">
        <v>71</v>
      </c>
      <c r="S525">
        <v>0</v>
      </c>
      <c r="T525">
        <v>1</v>
      </c>
      <c r="U525">
        <v>0</v>
      </c>
      <c r="V525">
        <v>0</v>
      </c>
      <c r="W525">
        <v>0</v>
      </c>
      <c r="X525">
        <v>1</v>
      </c>
      <c r="Y525">
        <v>0</v>
      </c>
      <c r="Z525">
        <v>1</v>
      </c>
      <c r="AA525">
        <v>0</v>
      </c>
      <c r="AB525">
        <v>0</v>
      </c>
      <c r="AC525">
        <v>1</v>
      </c>
      <c r="AD525">
        <v>1</v>
      </c>
      <c r="AE525">
        <v>1</v>
      </c>
      <c r="AF525">
        <v>1</v>
      </c>
      <c r="AG525">
        <v>1</v>
      </c>
      <c r="AH525">
        <v>1</v>
      </c>
      <c r="AI525">
        <v>1</v>
      </c>
      <c r="AJ525">
        <v>0</v>
      </c>
      <c r="AK525">
        <v>1</v>
      </c>
      <c r="AL525">
        <v>1</v>
      </c>
      <c r="AM525">
        <v>1</v>
      </c>
      <c r="AN525">
        <v>0</v>
      </c>
      <c r="AO525">
        <v>1</v>
      </c>
      <c r="AP525">
        <v>1</v>
      </c>
    </row>
    <row r="526" spans="1:42" x14ac:dyDescent="0.25">
      <c r="A526" t="str">
        <f>"522"</f>
        <v>522</v>
      </c>
      <c r="B526" t="str">
        <f t="shared" si="29"/>
        <v>2</v>
      </c>
      <c r="C526" t="str">
        <f t="shared" si="28"/>
        <v>21</v>
      </c>
      <c r="D526" t="str">
        <f>"8"</f>
        <v>8</v>
      </c>
      <c r="E526" t="str">
        <f>"2-21-8"</f>
        <v>2-21-8</v>
      </c>
      <c r="F526" t="s">
        <v>72</v>
      </c>
      <c r="G526" t="s">
        <v>73</v>
      </c>
      <c r="H526" t="s">
        <v>71</v>
      </c>
      <c r="S526">
        <v>1</v>
      </c>
      <c r="T526">
        <v>0</v>
      </c>
      <c r="U526">
        <v>0</v>
      </c>
      <c r="V526">
        <v>0</v>
      </c>
      <c r="W526">
        <v>0</v>
      </c>
      <c r="X526">
        <v>1</v>
      </c>
      <c r="Y526">
        <v>1</v>
      </c>
      <c r="Z526">
        <v>0</v>
      </c>
      <c r="AA526">
        <v>0</v>
      </c>
      <c r="AB526">
        <v>0</v>
      </c>
      <c r="AC526">
        <v>1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1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</row>
    <row r="527" spans="1:42" x14ac:dyDescent="0.25">
      <c r="A527" t="str">
        <f>"523"</f>
        <v>523</v>
      </c>
      <c r="B527" t="str">
        <f t="shared" si="29"/>
        <v>2</v>
      </c>
      <c r="C527" t="str">
        <f t="shared" si="28"/>
        <v>21</v>
      </c>
      <c r="D527" t="str">
        <f>"4"</f>
        <v>4</v>
      </c>
      <c r="E527" t="str">
        <f>"2-21-4"</f>
        <v>2-21-4</v>
      </c>
      <c r="F527" t="s">
        <v>72</v>
      </c>
      <c r="G527" t="s">
        <v>73</v>
      </c>
      <c r="H527" t="s">
        <v>71</v>
      </c>
      <c r="S527">
        <v>1</v>
      </c>
      <c r="T527">
        <v>0</v>
      </c>
      <c r="U527">
        <v>0</v>
      </c>
      <c r="V527">
        <v>0</v>
      </c>
      <c r="W527">
        <v>0</v>
      </c>
      <c r="X527">
        <v>1</v>
      </c>
      <c r="Y527">
        <v>1</v>
      </c>
      <c r="Z527">
        <v>0</v>
      </c>
      <c r="AA527">
        <v>0</v>
      </c>
      <c r="AB527">
        <v>0</v>
      </c>
      <c r="AC527">
        <v>1</v>
      </c>
      <c r="AD527">
        <v>1</v>
      </c>
      <c r="AE527">
        <v>1</v>
      </c>
      <c r="AF527">
        <v>1</v>
      </c>
      <c r="AG527">
        <v>1</v>
      </c>
      <c r="AH527">
        <v>1</v>
      </c>
      <c r="AI527">
        <v>1</v>
      </c>
      <c r="AJ527">
        <v>0</v>
      </c>
      <c r="AK527">
        <v>1</v>
      </c>
      <c r="AL527">
        <v>1</v>
      </c>
      <c r="AM527">
        <v>1</v>
      </c>
      <c r="AN527">
        <v>1</v>
      </c>
      <c r="AO527">
        <v>1</v>
      </c>
      <c r="AP527">
        <v>1</v>
      </c>
    </row>
    <row r="528" spans="1:42" x14ac:dyDescent="0.25">
      <c r="A528" t="str">
        <f>"524"</f>
        <v>524</v>
      </c>
      <c r="B528" t="str">
        <f t="shared" si="29"/>
        <v>2</v>
      </c>
      <c r="C528" t="str">
        <f t="shared" si="28"/>
        <v>21</v>
      </c>
      <c r="D528" t="str">
        <f>"7"</f>
        <v>7</v>
      </c>
      <c r="E528" t="str">
        <f>"2-21-7"</f>
        <v>2-21-7</v>
      </c>
      <c r="F528" t="s">
        <v>72</v>
      </c>
      <c r="G528" t="s">
        <v>73</v>
      </c>
      <c r="H528" t="s">
        <v>71</v>
      </c>
      <c r="S528">
        <v>0</v>
      </c>
      <c r="T528">
        <v>1</v>
      </c>
      <c r="U528">
        <v>0</v>
      </c>
      <c r="V528">
        <v>0</v>
      </c>
      <c r="W528">
        <v>0</v>
      </c>
      <c r="X528">
        <v>1</v>
      </c>
      <c r="Y528">
        <v>1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1</v>
      </c>
      <c r="AM528">
        <v>1</v>
      </c>
      <c r="AN528">
        <v>1</v>
      </c>
      <c r="AO528">
        <v>1</v>
      </c>
      <c r="AP528">
        <v>1</v>
      </c>
    </row>
    <row r="529" spans="1:42" x14ac:dyDescent="0.25">
      <c r="A529" t="str">
        <f>"525"</f>
        <v>525</v>
      </c>
      <c r="B529" t="str">
        <f t="shared" si="29"/>
        <v>2</v>
      </c>
      <c r="C529" t="str">
        <f t="shared" si="28"/>
        <v>21</v>
      </c>
      <c r="D529" t="str">
        <f>"2"</f>
        <v>2</v>
      </c>
      <c r="E529" t="str">
        <f>"2-21-2"</f>
        <v>2-21-2</v>
      </c>
      <c r="F529" t="s">
        <v>72</v>
      </c>
      <c r="G529" t="s">
        <v>73</v>
      </c>
      <c r="H529" t="s">
        <v>71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1</v>
      </c>
      <c r="Y529">
        <v>1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1</v>
      </c>
      <c r="AL529">
        <v>1</v>
      </c>
      <c r="AM529">
        <v>1</v>
      </c>
      <c r="AN529">
        <v>1</v>
      </c>
      <c r="AO529">
        <v>1</v>
      </c>
      <c r="AP529">
        <v>1</v>
      </c>
    </row>
    <row r="530" spans="1:42" x14ac:dyDescent="0.25">
      <c r="A530" t="str">
        <f>"526"</f>
        <v>526</v>
      </c>
      <c r="B530" t="str">
        <f t="shared" si="29"/>
        <v>2</v>
      </c>
      <c r="C530" t="str">
        <f>"22"</f>
        <v>22</v>
      </c>
      <c r="D530" t="str">
        <f>"22"</f>
        <v>22</v>
      </c>
      <c r="E530" t="str">
        <f>"2-22-22"</f>
        <v>2-22-22</v>
      </c>
      <c r="F530" t="s">
        <v>72</v>
      </c>
      <c r="G530" t="s">
        <v>73</v>
      </c>
      <c r="H530" t="s">
        <v>71</v>
      </c>
      <c r="S530">
        <v>0</v>
      </c>
      <c r="T530">
        <v>1</v>
      </c>
      <c r="U530">
        <v>0</v>
      </c>
      <c r="V530">
        <v>0</v>
      </c>
      <c r="W530">
        <v>0</v>
      </c>
      <c r="X530">
        <v>1</v>
      </c>
      <c r="Y530">
        <v>0</v>
      </c>
      <c r="Z530">
        <v>1</v>
      </c>
      <c r="AA530">
        <v>0</v>
      </c>
      <c r="AB530">
        <v>0</v>
      </c>
      <c r="AC530">
        <v>1</v>
      </c>
      <c r="AD530">
        <v>1</v>
      </c>
      <c r="AE530">
        <v>1</v>
      </c>
      <c r="AF530">
        <v>1</v>
      </c>
      <c r="AG530">
        <v>1</v>
      </c>
      <c r="AH530">
        <v>1</v>
      </c>
      <c r="AI530">
        <v>1</v>
      </c>
      <c r="AJ530">
        <v>0</v>
      </c>
      <c r="AK530">
        <v>1</v>
      </c>
      <c r="AL530">
        <v>1</v>
      </c>
      <c r="AM530">
        <v>0</v>
      </c>
      <c r="AN530">
        <v>0</v>
      </c>
      <c r="AO530">
        <v>1</v>
      </c>
      <c r="AP530">
        <v>1</v>
      </c>
    </row>
    <row r="531" spans="1:42" x14ac:dyDescent="0.25">
      <c r="A531" t="str">
        <f>"527"</f>
        <v>527</v>
      </c>
      <c r="B531" t="str">
        <f t="shared" si="29"/>
        <v>2</v>
      </c>
      <c r="C531" t="str">
        <f t="shared" ref="C531:C554" si="30">"22"</f>
        <v>22</v>
      </c>
      <c r="D531" t="str">
        <f>"21"</f>
        <v>21</v>
      </c>
      <c r="E531" t="str">
        <f>"2-22-21"</f>
        <v>2-22-21</v>
      </c>
      <c r="F531" t="s">
        <v>72</v>
      </c>
      <c r="G531" t="s">
        <v>73</v>
      </c>
      <c r="H531" t="s">
        <v>71</v>
      </c>
      <c r="S531">
        <v>1</v>
      </c>
      <c r="T531">
        <v>0</v>
      </c>
      <c r="U531">
        <v>0</v>
      </c>
      <c r="V531">
        <v>0</v>
      </c>
      <c r="W531">
        <v>1</v>
      </c>
      <c r="X531">
        <v>0</v>
      </c>
      <c r="Y531">
        <v>1</v>
      </c>
      <c r="Z531">
        <v>0</v>
      </c>
      <c r="AA531">
        <v>0</v>
      </c>
      <c r="AB531">
        <v>1</v>
      </c>
      <c r="AC531">
        <v>0</v>
      </c>
      <c r="AD531">
        <v>1</v>
      </c>
      <c r="AE531">
        <v>1</v>
      </c>
      <c r="AF531">
        <v>1</v>
      </c>
      <c r="AG531">
        <v>1</v>
      </c>
      <c r="AH531">
        <v>1</v>
      </c>
      <c r="AI531">
        <v>1</v>
      </c>
      <c r="AJ531">
        <v>0</v>
      </c>
      <c r="AK531">
        <v>1</v>
      </c>
      <c r="AL531">
        <v>1</v>
      </c>
      <c r="AM531">
        <v>1</v>
      </c>
      <c r="AN531">
        <v>1</v>
      </c>
      <c r="AO531">
        <v>1</v>
      </c>
      <c r="AP531">
        <v>1</v>
      </c>
    </row>
    <row r="532" spans="1:42" x14ac:dyDescent="0.25">
      <c r="A532" t="str">
        <f>"528"</f>
        <v>528</v>
      </c>
      <c r="B532" t="str">
        <f t="shared" si="29"/>
        <v>2</v>
      </c>
      <c r="C532" t="str">
        <f t="shared" si="30"/>
        <v>22</v>
      </c>
      <c r="D532" t="str">
        <f>"14"</f>
        <v>14</v>
      </c>
      <c r="E532" t="str">
        <f>"2-22-14"</f>
        <v>2-22-14</v>
      </c>
      <c r="F532" t="s">
        <v>72</v>
      </c>
      <c r="G532" t="s">
        <v>73</v>
      </c>
      <c r="H532" t="s">
        <v>71</v>
      </c>
      <c r="S532">
        <v>1</v>
      </c>
      <c r="T532">
        <v>0</v>
      </c>
      <c r="U532">
        <v>0</v>
      </c>
      <c r="V532">
        <v>0</v>
      </c>
      <c r="W532">
        <v>0</v>
      </c>
      <c r="X532">
        <v>1</v>
      </c>
      <c r="Y532">
        <v>1</v>
      </c>
      <c r="Z532">
        <v>0</v>
      </c>
      <c r="AA532">
        <v>1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1</v>
      </c>
      <c r="AI532">
        <v>1</v>
      </c>
      <c r="AJ532">
        <v>0</v>
      </c>
      <c r="AK532">
        <v>1</v>
      </c>
      <c r="AL532">
        <v>1</v>
      </c>
      <c r="AM532">
        <v>1</v>
      </c>
      <c r="AN532">
        <v>1</v>
      </c>
      <c r="AO532">
        <v>1</v>
      </c>
      <c r="AP532">
        <v>1</v>
      </c>
    </row>
    <row r="533" spans="1:42" x14ac:dyDescent="0.25">
      <c r="A533" t="str">
        <f>"529"</f>
        <v>529</v>
      </c>
      <c r="B533" t="str">
        <f t="shared" si="29"/>
        <v>2</v>
      </c>
      <c r="C533" t="str">
        <f t="shared" si="30"/>
        <v>22</v>
      </c>
      <c r="D533" t="str">
        <f>"13"</f>
        <v>13</v>
      </c>
      <c r="E533" t="str">
        <f>"2-22-13"</f>
        <v>2-22-13</v>
      </c>
      <c r="F533" t="s">
        <v>72</v>
      </c>
      <c r="G533" t="s">
        <v>73</v>
      </c>
      <c r="H533" t="s">
        <v>71</v>
      </c>
      <c r="S533">
        <v>1</v>
      </c>
      <c r="T533">
        <v>0</v>
      </c>
      <c r="U533">
        <v>0</v>
      </c>
      <c r="V533">
        <v>0</v>
      </c>
      <c r="W533">
        <v>0</v>
      </c>
      <c r="X533">
        <v>1</v>
      </c>
      <c r="Y533">
        <v>1</v>
      </c>
      <c r="Z533">
        <v>0</v>
      </c>
      <c r="AA533">
        <v>0</v>
      </c>
      <c r="AB533">
        <v>0</v>
      </c>
      <c r="AC533">
        <v>1</v>
      </c>
      <c r="AD533">
        <v>1</v>
      </c>
      <c r="AE533">
        <v>0</v>
      </c>
      <c r="AF533">
        <v>1</v>
      </c>
      <c r="AG533">
        <v>1</v>
      </c>
      <c r="AH533">
        <v>1</v>
      </c>
      <c r="AI533">
        <v>1</v>
      </c>
      <c r="AJ533">
        <v>1</v>
      </c>
      <c r="AK533">
        <v>0</v>
      </c>
      <c r="AL533">
        <v>1</v>
      </c>
      <c r="AM533">
        <v>1</v>
      </c>
      <c r="AN533">
        <v>1</v>
      </c>
      <c r="AO533">
        <v>1</v>
      </c>
      <c r="AP533">
        <v>1</v>
      </c>
    </row>
    <row r="534" spans="1:42" x14ac:dyDescent="0.25">
      <c r="A534" t="str">
        <f>"530"</f>
        <v>530</v>
      </c>
      <c r="B534" t="str">
        <f t="shared" si="29"/>
        <v>2</v>
      </c>
      <c r="C534" t="str">
        <f t="shared" si="30"/>
        <v>22</v>
      </c>
      <c r="D534" t="str">
        <f>"9"</f>
        <v>9</v>
      </c>
      <c r="E534" t="str">
        <f>"2-22-9"</f>
        <v>2-22-9</v>
      </c>
      <c r="F534" t="s">
        <v>72</v>
      </c>
      <c r="G534" t="s">
        <v>73</v>
      </c>
      <c r="H534" t="s">
        <v>71</v>
      </c>
      <c r="S534">
        <v>1</v>
      </c>
      <c r="T534">
        <v>0</v>
      </c>
      <c r="U534">
        <v>0</v>
      </c>
      <c r="V534">
        <v>0</v>
      </c>
      <c r="W534">
        <v>1</v>
      </c>
      <c r="X534">
        <v>0</v>
      </c>
      <c r="Y534">
        <v>1</v>
      </c>
      <c r="Z534">
        <v>0</v>
      </c>
      <c r="AA534">
        <v>0</v>
      </c>
      <c r="AB534">
        <v>1</v>
      </c>
      <c r="AC534">
        <v>0</v>
      </c>
      <c r="AD534">
        <v>1</v>
      </c>
      <c r="AE534">
        <v>1</v>
      </c>
      <c r="AF534">
        <v>1</v>
      </c>
      <c r="AG534">
        <v>1</v>
      </c>
      <c r="AH534">
        <v>1</v>
      </c>
      <c r="AI534">
        <v>1</v>
      </c>
      <c r="AJ534">
        <v>0</v>
      </c>
      <c r="AK534">
        <v>1</v>
      </c>
      <c r="AL534">
        <v>1</v>
      </c>
      <c r="AM534">
        <v>1</v>
      </c>
      <c r="AN534">
        <v>1</v>
      </c>
      <c r="AO534">
        <v>1</v>
      </c>
      <c r="AP534">
        <v>1</v>
      </c>
    </row>
    <row r="535" spans="1:42" x14ac:dyDescent="0.25">
      <c r="A535" t="str">
        <f>"531"</f>
        <v>531</v>
      </c>
      <c r="B535" t="str">
        <f t="shared" si="29"/>
        <v>2</v>
      </c>
      <c r="C535" t="str">
        <f t="shared" si="30"/>
        <v>22</v>
      </c>
      <c r="D535" t="str">
        <f>"5"</f>
        <v>5</v>
      </c>
      <c r="E535" t="str">
        <f>"2-22-5"</f>
        <v>2-22-5</v>
      </c>
      <c r="F535" t="s">
        <v>72</v>
      </c>
      <c r="G535" t="s">
        <v>73</v>
      </c>
      <c r="H535" t="s">
        <v>71</v>
      </c>
      <c r="S535">
        <v>1</v>
      </c>
      <c r="T535">
        <v>0</v>
      </c>
      <c r="U535">
        <v>0</v>
      </c>
      <c r="V535">
        <v>0</v>
      </c>
      <c r="W535">
        <v>1</v>
      </c>
      <c r="X535">
        <v>0</v>
      </c>
      <c r="Y535">
        <v>1</v>
      </c>
      <c r="Z535">
        <v>0</v>
      </c>
      <c r="AA535">
        <v>0</v>
      </c>
      <c r="AB535">
        <v>1</v>
      </c>
      <c r="AC535">
        <v>0</v>
      </c>
      <c r="AD535">
        <v>1</v>
      </c>
      <c r="AE535">
        <v>1</v>
      </c>
      <c r="AF535">
        <v>1</v>
      </c>
      <c r="AG535">
        <v>1</v>
      </c>
      <c r="AH535">
        <v>1</v>
      </c>
      <c r="AI535">
        <v>1</v>
      </c>
      <c r="AJ535">
        <v>0</v>
      </c>
      <c r="AK535">
        <v>1</v>
      </c>
      <c r="AL535">
        <v>1</v>
      </c>
      <c r="AM535">
        <v>1</v>
      </c>
      <c r="AN535">
        <v>1</v>
      </c>
      <c r="AO535">
        <v>1</v>
      </c>
      <c r="AP535">
        <v>1</v>
      </c>
    </row>
    <row r="536" spans="1:42" x14ac:dyDescent="0.25">
      <c r="A536" t="str">
        <f>"532"</f>
        <v>532</v>
      </c>
      <c r="B536" t="str">
        <f t="shared" si="29"/>
        <v>2</v>
      </c>
      <c r="C536" t="str">
        <f t="shared" si="30"/>
        <v>22</v>
      </c>
      <c r="D536" t="str">
        <f>"1"</f>
        <v>1</v>
      </c>
      <c r="E536" t="str">
        <f>"2-22-1"</f>
        <v>2-22-1</v>
      </c>
      <c r="F536" t="s">
        <v>72</v>
      </c>
      <c r="G536" t="s">
        <v>73</v>
      </c>
      <c r="H536" t="s">
        <v>71</v>
      </c>
      <c r="S536">
        <v>0</v>
      </c>
      <c r="T536">
        <v>1</v>
      </c>
      <c r="U536">
        <v>0</v>
      </c>
      <c r="V536">
        <v>0</v>
      </c>
      <c r="W536">
        <v>0</v>
      </c>
      <c r="X536">
        <v>1</v>
      </c>
      <c r="Y536">
        <v>1</v>
      </c>
      <c r="Z536">
        <v>0</v>
      </c>
      <c r="AA536">
        <v>0</v>
      </c>
      <c r="AB536">
        <v>1</v>
      </c>
      <c r="AC536">
        <v>0</v>
      </c>
      <c r="AD536">
        <v>1</v>
      </c>
      <c r="AE536">
        <v>1</v>
      </c>
      <c r="AF536">
        <v>1</v>
      </c>
      <c r="AG536">
        <v>1</v>
      </c>
      <c r="AH536">
        <v>1</v>
      </c>
      <c r="AI536">
        <v>1</v>
      </c>
      <c r="AJ536">
        <v>0</v>
      </c>
      <c r="AK536">
        <v>1</v>
      </c>
      <c r="AL536">
        <v>1</v>
      </c>
      <c r="AM536">
        <v>1</v>
      </c>
      <c r="AN536">
        <v>1</v>
      </c>
      <c r="AO536">
        <v>1</v>
      </c>
      <c r="AP536">
        <v>1</v>
      </c>
    </row>
    <row r="537" spans="1:42" x14ac:dyDescent="0.25">
      <c r="A537" t="str">
        <f>"533"</f>
        <v>533</v>
      </c>
      <c r="B537" t="str">
        <f t="shared" si="29"/>
        <v>2</v>
      </c>
      <c r="C537" t="str">
        <f t="shared" si="30"/>
        <v>22</v>
      </c>
      <c r="D537" t="str">
        <f>"16"</f>
        <v>16</v>
      </c>
      <c r="E537" t="str">
        <f>"2-22-16"</f>
        <v>2-22-16</v>
      </c>
      <c r="F537" t="s">
        <v>72</v>
      </c>
      <c r="G537" t="s">
        <v>73</v>
      </c>
      <c r="H537" t="s">
        <v>71</v>
      </c>
      <c r="S537">
        <v>1</v>
      </c>
      <c r="T537">
        <v>0</v>
      </c>
      <c r="U537">
        <v>0</v>
      </c>
      <c r="V537">
        <v>0</v>
      </c>
      <c r="W537">
        <v>0</v>
      </c>
      <c r="X537">
        <v>1</v>
      </c>
      <c r="Y537">
        <v>1</v>
      </c>
      <c r="Z537">
        <v>0</v>
      </c>
      <c r="AA537">
        <v>0</v>
      </c>
      <c r="AB537">
        <v>1</v>
      </c>
      <c r="AC537">
        <v>0</v>
      </c>
      <c r="AD537">
        <v>1</v>
      </c>
      <c r="AE537">
        <v>1</v>
      </c>
      <c r="AF537">
        <v>1</v>
      </c>
      <c r="AG537">
        <v>1</v>
      </c>
      <c r="AH537">
        <v>1</v>
      </c>
      <c r="AI537">
        <v>1</v>
      </c>
      <c r="AJ537">
        <v>0</v>
      </c>
      <c r="AK537">
        <v>1</v>
      </c>
      <c r="AL537">
        <v>1</v>
      </c>
      <c r="AM537">
        <v>1</v>
      </c>
      <c r="AN537">
        <v>1</v>
      </c>
      <c r="AO537">
        <v>1</v>
      </c>
      <c r="AP537">
        <v>1</v>
      </c>
    </row>
    <row r="538" spans="1:42" x14ac:dyDescent="0.25">
      <c r="A538" t="str">
        <f>"534"</f>
        <v>534</v>
      </c>
      <c r="B538" t="str">
        <f t="shared" si="29"/>
        <v>2</v>
      </c>
      <c r="C538" t="str">
        <f t="shared" si="30"/>
        <v>22</v>
      </c>
      <c r="D538" t="str">
        <f>"15"</f>
        <v>15</v>
      </c>
      <c r="E538" t="str">
        <f>"2-22-15"</f>
        <v>2-22-15</v>
      </c>
      <c r="F538" t="s">
        <v>72</v>
      </c>
      <c r="G538" t="s">
        <v>73</v>
      </c>
      <c r="H538" t="s">
        <v>71</v>
      </c>
      <c r="S538">
        <v>1</v>
      </c>
      <c r="T538">
        <v>0</v>
      </c>
      <c r="U538">
        <v>0</v>
      </c>
      <c r="V538">
        <v>0</v>
      </c>
      <c r="W538">
        <v>0</v>
      </c>
      <c r="X538">
        <v>1</v>
      </c>
      <c r="Y538">
        <v>1</v>
      </c>
      <c r="Z538">
        <v>0</v>
      </c>
      <c r="AA538">
        <v>1</v>
      </c>
      <c r="AB538">
        <v>0</v>
      </c>
      <c r="AC538">
        <v>0</v>
      </c>
      <c r="AD538">
        <v>1</v>
      </c>
      <c r="AE538">
        <v>1</v>
      </c>
      <c r="AF538">
        <v>1</v>
      </c>
      <c r="AG538">
        <v>1</v>
      </c>
      <c r="AH538">
        <v>1</v>
      </c>
      <c r="AI538">
        <v>1</v>
      </c>
      <c r="AJ538">
        <v>1</v>
      </c>
      <c r="AK538">
        <v>0</v>
      </c>
      <c r="AL538">
        <v>1</v>
      </c>
      <c r="AM538">
        <v>1</v>
      </c>
      <c r="AN538">
        <v>1</v>
      </c>
      <c r="AO538">
        <v>1</v>
      </c>
      <c r="AP538">
        <v>1</v>
      </c>
    </row>
    <row r="539" spans="1:42" x14ac:dyDescent="0.25">
      <c r="A539" t="str">
        <f>"535"</f>
        <v>535</v>
      </c>
      <c r="B539" t="str">
        <f t="shared" si="29"/>
        <v>2</v>
      </c>
      <c r="C539" t="str">
        <f t="shared" si="30"/>
        <v>22</v>
      </c>
      <c r="D539" t="str">
        <f>"11"</f>
        <v>11</v>
      </c>
      <c r="E539" t="str">
        <f>"2-22-11"</f>
        <v>2-22-11</v>
      </c>
      <c r="F539" t="s">
        <v>72</v>
      </c>
      <c r="G539" t="s">
        <v>73</v>
      </c>
      <c r="H539" t="s">
        <v>70</v>
      </c>
      <c r="I539">
        <v>1</v>
      </c>
      <c r="J539">
        <v>1</v>
      </c>
      <c r="K539">
        <v>1</v>
      </c>
      <c r="L539">
        <v>1</v>
      </c>
      <c r="M539">
        <v>1</v>
      </c>
      <c r="N539">
        <v>1</v>
      </c>
      <c r="O539">
        <v>1</v>
      </c>
      <c r="P539">
        <v>1</v>
      </c>
      <c r="Q539">
        <v>1</v>
      </c>
      <c r="R539">
        <v>1</v>
      </c>
    </row>
    <row r="540" spans="1:42" x14ac:dyDescent="0.25">
      <c r="A540" t="str">
        <f>"536"</f>
        <v>536</v>
      </c>
      <c r="B540" t="str">
        <f t="shared" si="29"/>
        <v>2</v>
      </c>
      <c r="C540" t="str">
        <f t="shared" si="30"/>
        <v>22</v>
      </c>
      <c r="D540" t="str">
        <f>"2"</f>
        <v>2</v>
      </c>
      <c r="E540" t="str">
        <f>"2-22-2"</f>
        <v>2-22-2</v>
      </c>
      <c r="F540" t="s">
        <v>72</v>
      </c>
      <c r="G540" t="s">
        <v>73</v>
      </c>
      <c r="H540" t="s">
        <v>71</v>
      </c>
      <c r="S540">
        <v>0</v>
      </c>
      <c r="T540">
        <v>1</v>
      </c>
      <c r="U540">
        <v>0</v>
      </c>
      <c r="V540">
        <v>0</v>
      </c>
      <c r="W540">
        <v>0</v>
      </c>
      <c r="X540">
        <v>1</v>
      </c>
      <c r="Y540">
        <v>1</v>
      </c>
      <c r="Z540">
        <v>0</v>
      </c>
      <c r="AA540">
        <v>0</v>
      </c>
      <c r="AB540">
        <v>1</v>
      </c>
      <c r="AC540">
        <v>0</v>
      </c>
      <c r="AD540">
        <v>1</v>
      </c>
      <c r="AE540">
        <v>1</v>
      </c>
      <c r="AF540">
        <v>1</v>
      </c>
      <c r="AG540">
        <v>1</v>
      </c>
      <c r="AH540">
        <v>0</v>
      </c>
      <c r="AI540">
        <v>0</v>
      </c>
      <c r="AJ540">
        <v>1</v>
      </c>
      <c r="AK540">
        <v>0</v>
      </c>
      <c r="AL540">
        <v>1</v>
      </c>
      <c r="AM540">
        <v>0</v>
      </c>
      <c r="AN540">
        <v>0</v>
      </c>
      <c r="AO540">
        <v>1</v>
      </c>
      <c r="AP540">
        <v>1</v>
      </c>
    </row>
    <row r="541" spans="1:42" x14ac:dyDescent="0.25">
      <c r="A541" t="str">
        <f>"537"</f>
        <v>537</v>
      </c>
      <c r="B541" t="str">
        <f t="shared" si="29"/>
        <v>2</v>
      </c>
      <c r="C541" t="str">
        <f t="shared" si="30"/>
        <v>22</v>
      </c>
      <c r="D541" t="str">
        <f>"25"</f>
        <v>25</v>
      </c>
      <c r="E541" t="str">
        <f>"2-22-25"</f>
        <v>2-22-25</v>
      </c>
      <c r="F541" t="s">
        <v>72</v>
      </c>
      <c r="G541" t="s">
        <v>73</v>
      </c>
      <c r="H541" t="s">
        <v>70</v>
      </c>
      <c r="I541">
        <v>1</v>
      </c>
      <c r="J541">
        <v>0</v>
      </c>
      <c r="K541">
        <v>1</v>
      </c>
      <c r="L541">
        <v>1</v>
      </c>
      <c r="M541">
        <v>1</v>
      </c>
      <c r="N541">
        <v>1</v>
      </c>
      <c r="O541">
        <v>1</v>
      </c>
      <c r="P541">
        <v>1</v>
      </c>
      <c r="Q541">
        <v>1</v>
      </c>
      <c r="R541">
        <v>1</v>
      </c>
    </row>
    <row r="542" spans="1:42" x14ac:dyDescent="0.25">
      <c r="A542" t="str">
        <f>"538"</f>
        <v>538</v>
      </c>
      <c r="B542" t="str">
        <f t="shared" si="29"/>
        <v>2</v>
      </c>
      <c r="C542" t="str">
        <f t="shared" si="30"/>
        <v>22</v>
      </c>
      <c r="D542" t="str">
        <f>"18"</f>
        <v>18</v>
      </c>
      <c r="E542" t="str">
        <f>"2-22-18"</f>
        <v>2-22-18</v>
      </c>
      <c r="F542" t="s">
        <v>72</v>
      </c>
      <c r="G542" t="s">
        <v>73</v>
      </c>
      <c r="H542" t="s">
        <v>70</v>
      </c>
      <c r="I542">
        <v>1</v>
      </c>
      <c r="J542">
        <v>1</v>
      </c>
      <c r="K542">
        <v>1</v>
      </c>
      <c r="L542">
        <v>1</v>
      </c>
      <c r="M542">
        <v>1</v>
      </c>
      <c r="N542">
        <v>1</v>
      </c>
      <c r="O542">
        <v>1</v>
      </c>
      <c r="P542">
        <v>1</v>
      </c>
      <c r="Q542">
        <v>1</v>
      </c>
      <c r="R542">
        <v>1</v>
      </c>
    </row>
    <row r="543" spans="1:42" x14ac:dyDescent="0.25">
      <c r="A543" t="str">
        <f>"539"</f>
        <v>539</v>
      </c>
      <c r="B543" t="str">
        <f t="shared" si="29"/>
        <v>2</v>
      </c>
      <c r="C543" t="str">
        <f t="shared" si="30"/>
        <v>22</v>
      </c>
      <c r="D543" t="str">
        <f>"10"</f>
        <v>10</v>
      </c>
      <c r="E543" t="str">
        <f>"2-22-10"</f>
        <v>2-22-10</v>
      </c>
      <c r="F543" t="s">
        <v>72</v>
      </c>
      <c r="G543" t="s">
        <v>73</v>
      </c>
      <c r="H543" t="s">
        <v>71</v>
      </c>
      <c r="S543">
        <v>0</v>
      </c>
      <c r="T543">
        <v>1</v>
      </c>
      <c r="U543">
        <v>0</v>
      </c>
      <c r="V543">
        <v>0</v>
      </c>
      <c r="W543">
        <v>0</v>
      </c>
      <c r="X543">
        <v>1</v>
      </c>
      <c r="Y543">
        <v>1</v>
      </c>
      <c r="Z543">
        <v>0</v>
      </c>
      <c r="AA543">
        <v>0</v>
      </c>
      <c r="AB543">
        <v>1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1</v>
      </c>
      <c r="AL543">
        <v>1</v>
      </c>
      <c r="AM543">
        <v>1</v>
      </c>
      <c r="AN543">
        <v>1</v>
      </c>
      <c r="AO543">
        <v>1</v>
      </c>
      <c r="AP543">
        <v>0</v>
      </c>
    </row>
    <row r="544" spans="1:42" x14ac:dyDescent="0.25">
      <c r="A544" t="str">
        <f>"540"</f>
        <v>540</v>
      </c>
      <c r="B544" t="str">
        <f t="shared" si="29"/>
        <v>2</v>
      </c>
      <c r="C544" t="str">
        <f t="shared" si="30"/>
        <v>22</v>
      </c>
      <c r="D544" t="str">
        <f>"7"</f>
        <v>7</v>
      </c>
      <c r="E544" t="str">
        <f>"2-22-7"</f>
        <v>2-22-7</v>
      </c>
      <c r="F544" t="s">
        <v>72</v>
      </c>
      <c r="G544" t="s">
        <v>73</v>
      </c>
      <c r="H544" t="s">
        <v>70</v>
      </c>
      <c r="I544">
        <v>1</v>
      </c>
      <c r="J544">
        <v>1</v>
      </c>
      <c r="K544">
        <v>1</v>
      </c>
      <c r="L544">
        <v>1</v>
      </c>
      <c r="M544">
        <v>1</v>
      </c>
      <c r="N544">
        <v>1</v>
      </c>
      <c r="O544">
        <v>1</v>
      </c>
      <c r="P544">
        <v>1</v>
      </c>
      <c r="Q544">
        <v>1</v>
      </c>
      <c r="R544">
        <v>1</v>
      </c>
    </row>
    <row r="545" spans="1:42" x14ac:dyDescent="0.25">
      <c r="A545" t="str">
        <f>"541"</f>
        <v>541</v>
      </c>
      <c r="B545" t="str">
        <f t="shared" si="29"/>
        <v>2</v>
      </c>
      <c r="C545" t="str">
        <f t="shared" si="30"/>
        <v>22</v>
      </c>
      <c r="D545" t="str">
        <f>"3"</f>
        <v>3</v>
      </c>
      <c r="E545" t="str">
        <f>"2-22-3"</f>
        <v>2-22-3</v>
      </c>
      <c r="F545" t="s">
        <v>72</v>
      </c>
      <c r="G545" t="s">
        <v>73</v>
      </c>
      <c r="H545" t="s">
        <v>71</v>
      </c>
      <c r="S545">
        <v>1</v>
      </c>
      <c r="T545">
        <v>0</v>
      </c>
      <c r="U545">
        <v>0</v>
      </c>
      <c r="V545">
        <v>0</v>
      </c>
      <c r="W545">
        <v>0</v>
      </c>
      <c r="X545">
        <v>1</v>
      </c>
      <c r="Y545">
        <v>1</v>
      </c>
      <c r="Z545">
        <v>0</v>
      </c>
      <c r="AA545">
        <v>0</v>
      </c>
      <c r="AB545">
        <v>0</v>
      </c>
      <c r="AC545">
        <v>1</v>
      </c>
      <c r="AD545">
        <v>1</v>
      </c>
      <c r="AE545">
        <v>1</v>
      </c>
      <c r="AF545">
        <v>1</v>
      </c>
      <c r="AG545">
        <v>1</v>
      </c>
      <c r="AH545">
        <v>1</v>
      </c>
      <c r="AI545">
        <v>1</v>
      </c>
      <c r="AJ545">
        <v>1</v>
      </c>
      <c r="AK545">
        <v>0</v>
      </c>
      <c r="AL545">
        <v>1</v>
      </c>
      <c r="AM545">
        <v>1</v>
      </c>
      <c r="AN545">
        <v>1</v>
      </c>
      <c r="AO545">
        <v>1</v>
      </c>
      <c r="AP545">
        <v>1</v>
      </c>
    </row>
    <row r="546" spans="1:42" x14ac:dyDescent="0.25">
      <c r="A546" t="str">
        <f>"542"</f>
        <v>542</v>
      </c>
      <c r="B546" t="str">
        <f t="shared" si="29"/>
        <v>2</v>
      </c>
      <c r="C546" t="str">
        <f t="shared" si="30"/>
        <v>22</v>
      </c>
      <c r="D546" t="str">
        <f>"24"</f>
        <v>24</v>
      </c>
      <c r="E546" t="str">
        <f>"2-22-24"</f>
        <v>2-22-24</v>
      </c>
      <c r="F546" t="s">
        <v>72</v>
      </c>
      <c r="G546" t="s">
        <v>73</v>
      </c>
      <c r="H546" t="s">
        <v>70</v>
      </c>
      <c r="I546">
        <v>1</v>
      </c>
      <c r="J546">
        <v>1</v>
      </c>
      <c r="K546">
        <v>1</v>
      </c>
      <c r="L546">
        <v>1</v>
      </c>
      <c r="M546">
        <v>1</v>
      </c>
      <c r="N546">
        <v>1</v>
      </c>
      <c r="O546">
        <v>1</v>
      </c>
      <c r="P546">
        <v>1</v>
      </c>
      <c r="Q546">
        <v>1</v>
      </c>
      <c r="R546">
        <v>1</v>
      </c>
    </row>
    <row r="547" spans="1:42" x14ac:dyDescent="0.25">
      <c r="A547" t="str">
        <f>"543"</f>
        <v>543</v>
      </c>
      <c r="B547" t="str">
        <f t="shared" si="29"/>
        <v>2</v>
      </c>
      <c r="C547" t="str">
        <f t="shared" si="30"/>
        <v>22</v>
      </c>
      <c r="D547" t="str">
        <f>"23"</f>
        <v>23</v>
      </c>
      <c r="E547" t="str">
        <f>"2-22-23"</f>
        <v>2-22-23</v>
      </c>
      <c r="F547" t="s">
        <v>72</v>
      </c>
      <c r="G547" t="s">
        <v>73</v>
      </c>
      <c r="H547" t="s">
        <v>70</v>
      </c>
      <c r="I547">
        <v>0</v>
      </c>
      <c r="J547">
        <v>1</v>
      </c>
      <c r="K547">
        <v>1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</row>
    <row r="548" spans="1:42" x14ac:dyDescent="0.25">
      <c r="A548" t="str">
        <f>"544"</f>
        <v>544</v>
      </c>
      <c r="B548" t="str">
        <f t="shared" si="29"/>
        <v>2</v>
      </c>
      <c r="C548" t="str">
        <f t="shared" si="30"/>
        <v>22</v>
      </c>
      <c r="D548" t="str">
        <f>"20"</f>
        <v>20</v>
      </c>
      <c r="E548" t="str">
        <f>"2-22-20"</f>
        <v>2-22-20</v>
      </c>
      <c r="F548" t="s">
        <v>72</v>
      </c>
      <c r="G548" t="s">
        <v>73</v>
      </c>
      <c r="H548" t="s">
        <v>71</v>
      </c>
      <c r="S548">
        <v>1</v>
      </c>
      <c r="T548">
        <v>0</v>
      </c>
      <c r="U548">
        <v>0</v>
      </c>
      <c r="V548">
        <v>0</v>
      </c>
      <c r="W548">
        <v>0</v>
      </c>
      <c r="X548">
        <v>1</v>
      </c>
      <c r="Y548">
        <v>1</v>
      </c>
      <c r="Z548">
        <v>0</v>
      </c>
      <c r="AA548">
        <v>0</v>
      </c>
      <c r="AB548">
        <v>0</v>
      </c>
      <c r="AC548">
        <v>1</v>
      </c>
      <c r="AD548">
        <v>1</v>
      </c>
      <c r="AE548">
        <v>1</v>
      </c>
      <c r="AF548">
        <v>1</v>
      </c>
      <c r="AG548">
        <v>1</v>
      </c>
      <c r="AH548">
        <v>1</v>
      </c>
      <c r="AI548">
        <v>1</v>
      </c>
      <c r="AJ548">
        <v>1</v>
      </c>
      <c r="AK548">
        <v>0</v>
      </c>
      <c r="AL548">
        <v>1</v>
      </c>
      <c r="AM548">
        <v>1</v>
      </c>
      <c r="AN548">
        <v>1</v>
      </c>
      <c r="AO548">
        <v>1</v>
      </c>
      <c r="AP548">
        <v>1</v>
      </c>
    </row>
    <row r="549" spans="1:42" x14ac:dyDescent="0.25">
      <c r="A549" t="str">
        <f>"545"</f>
        <v>545</v>
      </c>
      <c r="B549" t="str">
        <f t="shared" si="29"/>
        <v>2</v>
      </c>
      <c r="C549" t="str">
        <f t="shared" si="30"/>
        <v>22</v>
      </c>
      <c r="D549" t="str">
        <f>"19"</f>
        <v>19</v>
      </c>
      <c r="E549" t="str">
        <f>"2-22-19"</f>
        <v>2-22-19</v>
      </c>
      <c r="F549" t="s">
        <v>72</v>
      </c>
      <c r="G549" t="s">
        <v>73</v>
      </c>
      <c r="H549" t="s">
        <v>71</v>
      </c>
      <c r="S549">
        <v>0</v>
      </c>
      <c r="T549">
        <v>1</v>
      </c>
      <c r="U549">
        <v>0</v>
      </c>
      <c r="V549">
        <v>0</v>
      </c>
      <c r="W549">
        <v>0</v>
      </c>
      <c r="X549">
        <v>1</v>
      </c>
      <c r="Y549">
        <v>1</v>
      </c>
      <c r="Z549">
        <v>0</v>
      </c>
      <c r="AA549">
        <v>0</v>
      </c>
      <c r="AB549">
        <v>0</v>
      </c>
      <c r="AC549">
        <v>1</v>
      </c>
      <c r="AD549">
        <v>1</v>
      </c>
      <c r="AE549">
        <v>1</v>
      </c>
      <c r="AF549">
        <v>1</v>
      </c>
      <c r="AG549">
        <v>1</v>
      </c>
      <c r="AH549">
        <v>1</v>
      </c>
      <c r="AI549">
        <v>1</v>
      </c>
      <c r="AJ549">
        <v>1</v>
      </c>
      <c r="AK549">
        <v>0</v>
      </c>
      <c r="AL549">
        <v>1</v>
      </c>
      <c r="AM549">
        <v>1</v>
      </c>
      <c r="AN549">
        <v>1</v>
      </c>
      <c r="AO549">
        <v>1</v>
      </c>
      <c r="AP549">
        <v>1</v>
      </c>
    </row>
    <row r="550" spans="1:42" x14ac:dyDescent="0.25">
      <c r="A550" t="str">
        <f>"546"</f>
        <v>546</v>
      </c>
      <c r="B550" t="str">
        <f t="shared" si="29"/>
        <v>2</v>
      </c>
      <c r="C550" t="str">
        <f t="shared" si="30"/>
        <v>22</v>
      </c>
      <c r="D550" t="str">
        <f>"12"</f>
        <v>12</v>
      </c>
      <c r="E550" t="str">
        <f>"2-22-12"</f>
        <v>2-22-12</v>
      </c>
      <c r="F550" t="s">
        <v>72</v>
      </c>
      <c r="G550" t="s">
        <v>73</v>
      </c>
      <c r="H550" t="s">
        <v>71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1</v>
      </c>
      <c r="Y550">
        <v>0</v>
      </c>
      <c r="Z550">
        <v>1</v>
      </c>
      <c r="AA550">
        <v>1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1</v>
      </c>
      <c r="AL550">
        <v>1</v>
      </c>
      <c r="AM550">
        <v>1</v>
      </c>
      <c r="AN550">
        <v>1</v>
      </c>
      <c r="AO550">
        <v>1</v>
      </c>
      <c r="AP550">
        <v>1</v>
      </c>
    </row>
    <row r="551" spans="1:42" x14ac:dyDescent="0.25">
      <c r="A551" t="str">
        <f>"547"</f>
        <v>547</v>
      </c>
      <c r="B551" t="str">
        <f t="shared" si="29"/>
        <v>2</v>
      </c>
      <c r="C551" t="str">
        <f t="shared" si="30"/>
        <v>22</v>
      </c>
      <c r="D551" t="str">
        <f>"8"</f>
        <v>8</v>
      </c>
      <c r="E551" t="str">
        <f>"2-22-8"</f>
        <v>2-22-8</v>
      </c>
      <c r="F551" t="s">
        <v>72</v>
      </c>
      <c r="G551" t="s">
        <v>73</v>
      </c>
      <c r="H551" t="s">
        <v>71</v>
      </c>
      <c r="S551">
        <v>0</v>
      </c>
      <c r="T551">
        <v>1</v>
      </c>
      <c r="U551">
        <v>0</v>
      </c>
      <c r="V551">
        <v>0</v>
      </c>
      <c r="W551">
        <v>0</v>
      </c>
      <c r="X551">
        <v>1</v>
      </c>
      <c r="Y551">
        <v>1</v>
      </c>
      <c r="Z551">
        <v>0</v>
      </c>
      <c r="AA551">
        <v>0</v>
      </c>
      <c r="AB551">
        <v>1</v>
      </c>
      <c r="AC551">
        <v>0</v>
      </c>
      <c r="AD551">
        <v>1</v>
      </c>
      <c r="AE551">
        <v>1</v>
      </c>
      <c r="AF551">
        <v>1</v>
      </c>
      <c r="AG551">
        <v>1</v>
      </c>
      <c r="AH551">
        <v>1</v>
      </c>
      <c r="AI551">
        <v>0</v>
      </c>
      <c r="AJ551">
        <v>0</v>
      </c>
      <c r="AK551">
        <v>1</v>
      </c>
      <c r="AL551">
        <v>1</v>
      </c>
      <c r="AM551">
        <v>1</v>
      </c>
      <c r="AN551">
        <v>1</v>
      </c>
      <c r="AO551">
        <v>1</v>
      </c>
      <c r="AP551">
        <v>1</v>
      </c>
    </row>
    <row r="552" spans="1:42" x14ac:dyDescent="0.25">
      <c r="A552" t="str">
        <f>"548"</f>
        <v>548</v>
      </c>
      <c r="B552" t="str">
        <f t="shared" si="29"/>
        <v>2</v>
      </c>
      <c r="C552" t="str">
        <f t="shared" si="30"/>
        <v>22</v>
      </c>
      <c r="D552" t="str">
        <f>"4"</f>
        <v>4</v>
      </c>
      <c r="E552" t="str">
        <f>"2-22-4"</f>
        <v>2-22-4</v>
      </c>
      <c r="F552" t="s">
        <v>72</v>
      </c>
      <c r="G552" t="s">
        <v>73</v>
      </c>
      <c r="H552" t="s">
        <v>71</v>
      </c>
      <c r="S552">
        <v>0</v>
      </c>
      <c r="T552">
        <v>1</v>
      </c>
      <c r="U552">
        <v>0</v>
      </c>
      <c r="V552">
        <v>0</v>
      </c>
      <c r="W552">
        <v>1</v>
      </c>
      <c r="X552">
        <v>0</v>
      </c>
      <c r="Y552">
        <v>0</v>
      </c>
      <c r="Z552">
        <v>1</v>
      </c>
      <c r="AA552">
        <v>1</v>
      </c>
      <c r="AB552">
        <v>0</v>
      </c>
      <c r="AC552">
        <v>0</v>
      </c>
      <c r="AD552">
        <v>1</v>
      </c>
      <c r="AE552">
        <v>1</v>
      </c>
      <c r="AF552">
        <v>1</v>
      </c>
      <c r="AG552">
        <v>1</v>
      </c>
      <c r="AH552">
        <v>1</v>
      </c>
      <c r="AI552">
        <v>1</v>
      </c>
      <c r="AJ552">
        <v>1</v>
      </c>
      <c r="AK552">
        <v>0</v>
      </c>
      <c r="AL552">
        <v>1</v>
      </c>
      <c r="AM552">
        <v>1</v>
      </c>
      <c r="AN552">
        <v>1</v>
      </c>
      <c r="AO552">
        <v>1</v>
      </c>
      <c r="AP552">
        <v>1</v>
      </c>
    </row>
    <row r="553" spans="1:42" x14ac:dyDescent="0.25">
      <c r="A553" t="str">
        <f>"549"</f>
        <v>549</v>
      </c>
      <c r="B553" t="str">
        <f t="shared" si="29"/>
        <v>2</v>
      </c>
      <c r="C553" t="str">
        <f t="shared" si="30"/>
        <v>22</v>
      </c>
      <c r="D553" t="str">
        <f>"6"</f>
        <v>6</v>
      </c>
      <c r="E553" t="str">
        <f>"2-22-6"</f>
        <v>2-22-6</v>
      </c>
      <c r="F553" t="s">
        <v>72</v>
      </c>
      <c r="G553" t="s">
        <v>73</v>
      </c>
      <c r="H553" t="s">
        <v>71</v>
      </c>
      <c r="S553">
        <v>1</v>
      </c>
      <c r="T553">
        <v>0</v>
      </c>
      <c r="U553">
        <v>0</v>
      </c>
      <c r="V553">
        <v>0</v>
      </c>
      <c r="W553">
        <v>1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</row>
    <row r="554" spans="1:42" x14ac:dyDescent="0.25">
      <c r="A554" t="str">
        <f>"550"</f>
        <v>550</v>
      </c>
      <c r="B554" t="str">
        <f t="shared" si="29"/>
        <v>2</v>
      </c>
      <c r="C554" t="str">
        <f t="shared" si="30"/>
        <v>22</v>
      </c>
      <c r="D554" t="str">
        <f>"17"</f>
        <v>17</v>
      </c>
      <c r="E554" t="str">
        <f>"2-22-17"</f>
        <v>2-22-17</v>
      </c>
      <c r="F554" t="s">
        <v>72</v>
      </c>
      <c r="G554" t="s">
        <v>73</v>
      </c>
      <c r="H554" t="s">
        <v>71</v>
      </c>
      <c r="S554">
        <v>0</v>
      </c>
      <c r="T554">
        <v>1</v>
      </c>
      <c r="U554">
        <v>0</v>
      </c>
      <c r="V554">
        <v>0</v>
      </c>
      <c r="W554">
        <v>0</v>
      </c>
      <c r="X554">
        <v>1</v>
      </c>
      <c r="Y554">
        <v>1</v>
      </c>
      <c r="Z554">
        <v>0</v>
      </c>
      <c r="AA554">
        <v>0</v>
      </c>
      <c r="AB554">
        <v>0</v>
      </c>
      <c r="AC554">
        <v>0</v>
      </c>
      <c r="AD554">
        <v>1</v>
      </c>
      <c r="AE554">
        <v>1</v>
      </c>
      <c r="AF554">
        <v>1</v>
      </c>
      <c r="AG554">
        <v>1</v>
      </c>
      <c r="AH554">
        <v>1</v>
      </c>
      <c r="AI554">
        <v>1</v>
      </c>
      <c r="AJ554">
        <v>0</v>
      </c>
      <c r="AK554">
        <v>1</v>
      </c>
      <c r="AL554">
        <v>1</v>
      </c>
      <c r="AM554">
        <v>1</v>
      </c>
      <c r="AN554">
        <v>1</v>
      </c>
      <c r="AO554">
        <v>1</v>
      </c>
      <c r="AP554">
        <v>1</v>
      </c>
    </row>
    <row r="555" spans="1:42" x14ac:dyDescent="0.25">
      <c r="A555" t="str">
        <f>"551"</f>
        <v>551</v>
      </c>
      <c r="B555" t="str">
        <f t="shared" si="29"/>
        <v>2</v>
      </c>
      <c r="C555" t="str">
        <f t="shared" ref="C555:C579" si="31">"23"</f>
        <v>23</v>
      </c>
      <c r="D555" t="str">
        <f>"22"</f>
        <v>22</v>
      </c>
      <c r="E555" t="str">
        <f>"2-23-22"</f>
        <v>2-23-22</v>
      </c>
      <c r="F555" t="s">
        <v>72</v>
      </c>
      <c r="G555" t="s">
        <v>73</v>
      </c>
      <c r="H555" t="s">
        <v>71</v>
      </c>
      <c r="S555">
        <v>1</v>
      </c>
      <c r="T555">
        <v>0</v>
      </c>
      <c r="U555">
        <v>0</v>
      </c>
      <c r="V555">
        <v>0</v>
      </c>
      <c r="W555">
        <v>0</v>
      </c>
      <c r="X555">
        <v>1</v>
      </c>
      <c r="Y555">
        <v>0</v>
      </c>
      <c r="Z555">
        <v>1</v>
      </c>
      <c r="AA555">
        <v>0</v>
      </c>
      <c r="AB555">
        <v>0</v>
      </c>
      <c r="AC555">
        <v>1</v>
      </c>
      <c r="AD555">
        <v>1</v>
      </c>
      <c r="AE555">
        <v>1</v>
      </c>
      <c r="AF555">
        <v>1</v>
      </c>
      <c r="AG555">
        <v>1</v>
      </c>
      <c r="AH555">
        <v>1</v>
      </c>
      <c r="AI555">
        <v>1</v>
      </c>
      <c r="AJ555">
        <v>1</v>
      </c>
      <c r="AK555">
        <v>0</v>
      </c>
      <c r="AL555">
        <v>1</v>
      </c>
      <c r="AM555">
        <v>1</v>
      </c>
      <c r="AN555">
        <v>1</v>
      </c>
      <c r="AO555">
        <v>1</v>
      </c>
      <c r="AP555">
        <v>1</v>
      </c>
    </row>
    <row r="556" spans="1:42" x14ac:dyDescent="0.25">
      <c r="A556" t="str">
        <f>"552"</f>
        <v>552</v>
      </c>
      <c r="B556" t="str">
        <f t="shared" si="29"/>
        <v>2</v>
      </c>
      <c r="C556" t="str">
        <f t="shared" si="31"/>
        <v>23</v>
      </c>
      <c r="D556" t="str">
        <f>"21"</f>
        <v>21</v>
      </c>
      <c r="E556" t="str">
        <f>"2-23-21"</f>
        <v>2-23-21</v>
      </c>
      <c r="F556" t="s">
        <v>72</v>
      </c>
      <c r="G556" t="s">
        <v>73</v>
      </c>
      <c r="H556" t="s">
        <v>71</v>
      </c>
      <c r="S556">
        <v>0</v>
      </c>
      <c r="T556">
        <v>1</v>
      </c>
      <c r="U556">
        <v>0</v>
      </c>
      <c r="V556">
        <v>0</v>
      </c>
      <c r="W556">
        <v>0</v>
      </c>
      <c r="X556">
        <v>1</v>
      </c>
      <c r="Y556">
        <v>0</v>
      </c>
      <c r="Z556">
        <v>1</v>
      </c>
      <c r="AA556">
        <v>0</v>
      </c>
      <c r="AB556">
        <v>0</v>
      </c>
      <c r="AC556">
        <v>1</v>
      </c>
      <c r="AD556">
        <v>1</v>
      </c>
      <c r="AE556">
        <v>1</v>
      </c>
      <c r="AF556">
        <v>1</v>
      </c>
      <c r="AG556">
        <v>1</v>
      </c>
      <c r="AH556">
        <v>1</v>
      </c>
      <c r="AI556">
        <v>1</v>
      </c>
      <c r="AJ556">
        <v>0</v>
      </c>
      <c r="AK556">
        <v>1</v>
      </c>
      <c r="AL556">
        <v>1</v>
      </c>
      <c r="AM556">
        <v>1</v>
      </c>
      <c r="AN556">
        <v>1</v>
      </c>
      <c r="AO556">
        <v>1</v>
      </c>
      <c r="AP556">
        <v>1</v>
      </c>
    </row>
    <row r="557" spans="1:42" x14ac:dyDescent="0.25">
      <c r="A557" t="str">
        <f>"553"</f>
        <v>553</v>
      </c>
      <c r="B557" t="str">
        <f t="shared" si="29"/>
        <v>2</v>
      </c>
      <c r="C557" t="str">
        <f t="shared" si="31"/>
        <v>23</v>
      </c>
      <c r="D557" t="str">
        <f>"14"</f>
        <v>14</v>
      </c>
      <c r="E557" t="str">
        <f>"2-23-14"</f>
        <v>2-23-14</v>
      </c>
      <c r="F557" t="s">
        <v>72</v>
      </c>
      <c r="G557" t="s">
        <v>73</v>
      </c>
      <c r="H557" t="s">
        <v>71</v>
      </c>
      <c r="S557">
        <v>0</v>
      </c>
      <c r="T557">
        <v>1</v>
      </c>
      <c r="U557">
        <v>0</v>
      </c>
      <c r="V557">
        <v>0</v>
      </c>
      <c r="W557">
        <v>0</v>
      </c>
      <c r="X557">
        <v>1</v>
      </c>
      <c r="Y557">
        <v>0</v>
      </c>
      <c r="Z557">
        <v>1</v>
      </c>
      <c r="AA557">
        <v>0</v>
      </c>
      <c r="AB557">
        <v>0</v>
      </c>
      <c r="AC557">
        <v>1</v>
      </c>
      <c r="AD557">
        <v>1</v>
      </c>
      <c r="AE557">
        <v>1</v>
      </c>
      <c r="AF557">
        <v>1</v>
      </c>
      <c r="AG557">
        <v>1</v>
      </c>
      <c r="AH557">
        <v>1</v>
      </c>
      <c r="AI557">
        <v>1</v>
      </c>
      <c r="AJ557">
        <v>1</v>
      </c>
      <c r="AK557">
        <v>0</v>
      </c>
      <c r="AL557">
        <v>1</v>
      </c>
      <c r="AM557">
        <v>1</v>
      </c>
      <c r="AN557">
        <v>1</v>
      </c>
      <c r="AO557">
        <v>1</v>
      </c>
      <c r="AP557">
        <v>1</v>
      </c>
    </row>
    <row r="558" spans="1:42" x14ac:dyDescent="0.25">
      <c r="A558" t="str">
        <f>"554"</f>
        <v>554</v>
      </c>
      <c r="B558" t="str">
        <f t="shared" si="29"/>
        <v>2</v>
      </c>
      <c r="C558" t="str">
        <f t="shared" si="31"/>
        <v>23</v>
      </c>
      <c r="D558" t="str">
        <f>"13"</f>
        <v>13</v>
      </c>
      <c r="E558" t="str">
        <f>"2-23-13"</f>
        <v>2-23-13</v>
      </c>
      <c r="F558" t="s">
        <v>72</v>
      </c>
      <c r="G558" t="s">
        <v>73</v>
      </c>
      <c r="H558" t="s">
        <v>70</v>
      </c>
      <c r="I558">
        <v>1</v>
      </c>
      <c r="J558">
        <v>1</v>
      </c>
      <c r="K558">
        <v>1</v>
      </c>
      <c r="L558">
        <v>1</v>
      </c>
      <c r="M558">
        <v>1</v>
      </c>
      <c r="N558">
        <v>1</v>
      </c>
      <c r="O558">
        <v>1</v>
      </c>
      <c r="P558">
        <v>1</v>
      </c>
      <c r="Q558">
        <v>1</v>
      </c>
      <c r="R558">
        <v>1</v>
      </c>
    </row>
    <row r="559" spans="1:42" x14ac:dyDescent="0.25">
      <c r="A559" t="str">
        <f>"555"</f>
        <v>555</v>
      </c>
      <c r="B559" t="str">
        <f t="shared" si="29"/>
        <v>2</v>
      </c>
      <c r="C559" t="str">
        <f t="shared" si="31"/>
        <v>23</v>
      </c>
      <c r="D559" t="str">
        <f>"9"</f>
        <v>9</v>
      </c>
      <c r="E559" t="str">
        <f>"2-23-9"</f>
        <v>2-23-9</v>
      </c>
      <c r="F559" t="s">
        <v>72</v>
      </c>
      <c r="G559" t="s">
        <v>73</v>
      </c>
      <c r="H559" t="s">
        <v>71</v>
      </c>
      <c r="S559">
        <v>1</v>
      </c>
      <c r="T559">
        <v>0</v>
      </c>
      <c r="U559">
        <v>0</v>
      </c>
      <c r="V559">
        <v>0</v>
      </c>
      <c r="W559">
        <v>1</v>
      </c>
      <c r="X559">
        <v>0</v>
      </c>
      <c r="Y559">
        <v>0</v>
      </c>
      <c r="Z559">
        <v>1</v>
      </c>
      <c r="AA559">
        <v>0</v>
      </c>
      <c r="AB559">
        <v>0</v>
      </c>
      <c r="AC559">
        <v>1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1</v>
      </c>
      <c r="AL559">
        <v>0</v>
      </c>
      <c r="AM559">
        <v>0</v>
      </c>
      <c r="AN559">
        <v>0</v>
      </c>
      <c r="AO559">
        <v>0</v>
      </c>
      <c r="AP559">
        <v>0</v>
      </c>
    </row>
    <row r="560" spans="1:42" x14ac:dyDescent="0.25">
      <c r="A560" t="str">
        <f>"556"</f>
        <v>556</v>
      </c>
      <c r="B560" t="str">
        <f t="shared" si="29"/>
        <v>2</v>
      </c>
      <c r="C560" t="str">
        <f t="shared" si="31"/>
        <v>23</v>
      </c>
      <c r="D560" t="str">
        <f>"5"</f>
        <v>5</v>
      </c>
      <c r="E560" t="str">
        <f>"2-23-5"</f>
        <v>2-23-5</v>
      </c>
      <c r="F560" t="s">
        <v>72</v>
      </c>
      <c r="G560" t="s">
        <v>73</v>
      </c>
      <c r="H560" t="s">
        <v>71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1</v>
      </c>
      <c r="Y560">
        <v>0</v>
      </c>
      <c r="Z560">
        <v>1</v>
      </c>
      <c r="AA560">
        <v>0</v>
      </c>
      <c r="AB560">
        <v>1</v>
      </c>
      <c r="AC560">
        <v>0</v>
      </c>
      <c r="AD560">
        <v>1</v>
      </c>
      <c r="AE560">
        <v>1</v>
      </c>
      <c r="AF560">
        <v>1</v>
      </c>
      <c r="AG560">
        <v>1</v>
      </c>
      <c r="AH560">
        <v>1</v>
      </c>
      <c r="AI560">
        <v>1</v>
      </c>
      <c r="AJ560">
        <v>1</v>
      </c>
      <c r="AK560">
        <v>0</v>
      </c>
      <c r="AL560">
        <v>1</v>
      </c>
      <c r="AM560">
        <v>1</v>
      </c>
      <c r="AN560">
        <v>1</v>
      </c>
      <c r="AO560">
        <v>1</v>
      </c>
      <c r="AP560">
        <v>1</v>
      </c>
    </row>
    <row r="561" spans="1:42" x14ac:dyDescent="0.25">
      <c r="A561" t="str">
        <f>"557"</f>
        <v>557</v>
      </c>
      <c r="B561" t="str">
        <f t="shared" si="29"/>
        <v>2</v>
      </c>
      <c r="C561" t="str">
        <f t="shared" si="31"/>
        <v>23</v>
      </c>
      <c r="D561" t="str">
        <f>"2"</f>
        <v>2</v>
      </c>
      <c r="E561" t="str">
        <f>"2-23-2"</f>
        <v>2-23-2</v>
      </c>
      <c r="F561" t="s">
        <v>72</v>
      </c>
      <c r="G561" t="s">
        <v>73</v>
      </c>
      <c r="H561" t="s">
        <v>71</v>
      </c>
      <c r="S561">
        <v>1</v>
      </c>
      <c r="T561">
        <v>0</v>
      </c>
      <c r="U561">
        <v>0</v>
      </c>
      <c r="V561">
        <v>0</v>
      </c>
      <c r="W561">
        <v>0</v>
      </c>
      <c r="X561">
        <v>1</v>
      </c>
      <c r="Y561">
        <v>1</v>
      </c>
      <c r="Z561">
        <v>0</v>
      </c>
      <c r="AA561">
        <v>0</v>
      </c>
      <c r="AB561">
        <v>0</v>
      </c>
      <c r="AC561">
        <v>1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1</v>
      </c>
      <c r="AL561">
        <v>0</v>
      </c>
      <c r="AM561">
        <v>0</v>
      </c>
      <c r="AN561">
        <v>1</v>
      </c>
      <c r="AO561">
        <v>0</v>
      </c>
      <c r="AP561">
        <v>0</v>
      </c>
    </row>
    <row r="562" spans="1:42" x14ac:dyDescent="0.25">
      <c r="A562" t="str">
        <f>"558"</f>
        <v>558</v>
      </c>
      <c r="B562" t="str">
        <f t="shared" si="29"/>
        <v>2</v>
      </c>
      <c r="C562" t="str">
        <f t="shared" si="31"/>
        <v>23</v>
      </c>
      <c r="D562" t="str">
        <f>"24"</f>
        <v>24</v>
      </c>
      <c r="E562" t="str">
        <f>"2-23-24"</f>
        <v>2-23-24</v>
      </c>
      <c r="F562" t="s">
        <v>72</v>
      </c>
      <c r="G562" t="s">
        <v>73</v>
      </c>
      <c r="H562" t="s">
        <v>71</v>
      </c>
      <c r="S562">
        <v>0</v>
      </c>
      <c r="T562">
        <v>1</v>
      </c>
      <c r="U562">
        <v>0</v>
      </c>
      <c r="V562">
        <v>0</v>
      </c>
      <c r="W562">
        <v>0</v>
      </c>
      <c r="X562">
        <v>0</v>
      </c>
      <c r="Y562">
        <v>1</v>
      </c>
      <c r="Z562">
        <v>0</v>
      </c>
      <c r="AA562">
        <v>1</v>
      </c>
      <c r="AB562">
        <v>0</v>
      </c>
      <c r="AC562">
        <v>0</v>
      </c>
      <c r="AD562">
        <v>1</v>
      </c>
      <c r="AE562">
        <v>0</v>
      </c>
      <c r="AF562">
        <v>0</v>
      </c>
      <c r="AG562">
        <v>0</v>
      </c>
      <c r="AH562">
        <v>0</v>
      </c>
      <c r="AI562">
        <v>1</v>
      </c>
      <c r="AJ562">
        <v>0</v>
      </c>
      <c r="AK562">
        <v>1</v>
      </c>
      <c r="AL562">
        <v>1</v>
      </c>
      <c r="AM562">
        <v>1</v>
      </c>
      <c r="AN562">
        <v>1</v>
      </c>
      <c r="AO562">
        <v>1</v>
      </c>
      <c r="AP562">
        <v>1</v>
      </c>
    </row>
    <row r="563" spans="1:42" x14ac:dyDescent="0.25">
      <c r="A563" t="str">
        <f>"559"</f>
        <v>559</v>
      </c>
      <c r="B563" t="str">
        <f t="shared" si="29"/>
        <v>2</v>
      </c>
      <c r="C563" t="str">
        <f t="shared" si="31"/>
        <v>23</v>
      </c>
      <c r="D563" t="str">
        <f>"23"</f>
        <v>23</v>
      </c>
      <c r="E563" t="str">
        <f>"2-23-23"</f>
        <v>2-23-23</v>
      </c>
      <c r="F563" t="s">
        <v>72</v>
      </c>
      <c r="G563" t="s">
        <v>73</v>
      </c>
      <c r="H563" t="s">
        <v>71</v>
      </c>
      <c r="S563">
        <v>1</v>
      </c>
      <c r="T563">
        <v>0</v>
      </c>
      <c r="U563">
        <v>0</v>
      </c>
      <c r="V563">
        <v>0</v>
      </c>
      <c r="W563">
        <v>0</v>
      </c>
      <c r="X563">
        <v>1</v>
      </c>
      <c r="Y563">
        <v>1</v>
      </c>
      <c r="Z563">
        <v>0</v>
      </c>
      <c r="AA563">
        <v>0</v>
      </c>
      <c r="AB563">
        <v>0</v>
      </c>
      <c r="AC563">
        <v>1</v>
      </c>
      <c r="AD563">
        <v>1</v>
      </c>
      <c r="AE563">
        <v>1</v>
      </c>
      <c r="AF563">
        <v>1</v>
      </c>
      <c r="AG563">
        <v>1</v>
      </c>
      <c r="AH563">
        <v>1</v>
      </c>
      <c r="AI563">
        <v>1</v>
      </c>
      <c r="AJ563">
        <v>1</v>
      </c>
      <c r="AK563">
        <v>0</v>
      </c>
      <c r="AL563">
        <v>1</v>
      </c>
      <c r="AM563">
        <v>1</v>
      </c>
      <c r="AN563">
        <v>1</v>
      </c>
      <c r="AO563">
        <v>1</v>
      </c>
      <c r="AP563">
        <v>1</v>
      </c>
    </row>
    <row r="564" spans="1:42" x14ac:dyDescent="0.25">
      <c r="A564" t="str">
        <f>"560"</f>
        <v>560</v>
      </c>
      <c r="B564" t="str">
        <f t="shared" si="29"/>
        <v>2</v>
      </c>
      <c r="C564" t="str">
        <f t="shared" si="31"/>
        <v>23</v>
      </c>
      <c r="D564" t="str">
        <f>"18"</f>
        <v>18</v>
      </c>
      <c r="E564" t="str">
        <f>"2-23-18"</f>
        <v>2-23-18</v>
      </c>
      <c r="F564" t="s">
        <v>72</v>
      </c>
      <c r="G564" t="s">
        <v>73</v>
      </c>
      <c r="H564" t="s">
        <v>70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</row>
    <row r="565" spans="1:42" x14ac:dyDescent="0.25">
      <c r="A565" t="str">
        <f>"561"</f>
        <v>561</v>
      </c>
      <c r="B565" t="str">
        <f t="shared" si="29"/>
        <v>2</v>
      </c>
      <c r="C565" t="str">
        <f t="shared" si="31"/>
        <v>23</v>
      </c>
      <c r="D565" t="str">
        <f>"17"</f>
        <v>17</v>
      </c>
      <c r="E565" t="str">
        <f>"2-23-17"</f>
        <v>2-23-17</v>
      </c>
      <c r="F565" t="s">
        <v>72</v>
      </c>
      <c r="G565" t="s">
        <v>73</v>
      </c>
      <c r="H565" t="s">
        <v>71</v>
      </c>
      <c r="S565">
        <v>1</v>
      </c>
      <c r="T565">
        <v>0</v>
      </c>
      <c r="U565">
        <v>0</v>
      </c>
      <c r="V565">
        <v>0</v>
      </c>
      <c r="W565">
        <v>0</v>
      </c>
      <c r="X565">
        <v>1</v>
      </c>
      <c r="Y565">
        <v>1</v>
      </c>
      <c r="Z565">
        <v>0</v>
      </c>
      <c r="AA565">
        <v>0</v>
      </c>
      <c r="AB565">
        <v>1</v>
      </c>
      <c r="AC565">
        <v>0</v>
      </c>
      <c r="AD565">
        <v>1</v>
      </c>
      <c r="AE565">
        <v>1</v>
      </c>
      <c r="AF565">
        <v>1</v>
      </c>
      <c r="AG565">
        <v>1</v>
      </c>
      <c r="AH565">
        <v>1</v>
      </c>
      <c r="AI565">
        <v>1</v>
      </c>
      <c r="AJ565">
        <v>1</v>
      </c>
      <c r="AK565">
        <v>0</v>
      </c>
      <c r="AL565">
        <v>1</v>
      </c>
      <c r="AM565">
        <v>1</v>
      </c>
      <c r="AN565">
        <v>1</v>
      </c>
      <c r="AO565">
        <v>1</v>
      </c>
      <c r="AP565">
        <v>1</v>
      </c>
    </row>
    <row r="566" spans="1:42" x14ac:dyDescent="0.25">
      <c r="A566" t="str">
        <f>"562"</f>
        <v>562</v>
      </c>
      <c r="B566" t="str">
        <f t="shared" si="29"/>
        <v>2</v>
      </c>
      <c r="C566" t="str">
        <f t="shared" si="31"/>
        <v>23</v>
      </c>
      <c r="D566" t="str">
        <f>"10"</f>
        <v>10</v>
      </c>
      <c r="E566" t="str">
        <f>"2-23-10"</f>
        <v>2-23-10</v>
      </c>
      <c r="F566" t="s">
        <v>72</v>
      </c>
      <c r="G566" t="s">
        <v>73</v>
      </c>
      <c r="H566" t="s">
        <v>71</v>
      </c>
      <c r="S566">
        <v>0</v>
      </c>
      <c r="T566">
        <v>1</v>
      </c>
      <c r="U566">
        <v>0</v>
      </c>
      <c r="V566">
        <v>0</v>
      </c>
      <c r="W566">
        <v>0</v>
      </c>
      <c r="X566">
        <v>1</v>
      </c>
      <c r="Y566">
        <v>1</v>
      </c>
      <c r="Z566">
        <v>0</v>
      </c>
      <c r="AA566">
        <v>0</v>
      </c>
      <c r="AB566">
        <v>0</v>
      </c>
      <c r="AC566">
        <v>1</v>
      </c>
      <c r="AD566">
        <v>1</v>
      </c>
      <c r="AE566">
        <v>1</v>
      </c>
      <c r="AF566">
        <v>1</v>
      </c>
      <c r="AG566">
        <v>1</v>
      </c>
      <c r="AH566">
        <v>1</v>
      </c>
      <c r="AI566">
        <v>1</v>
      </c>
      <c r="AJ566">
        <v>0</v>
      </c>
      <c r="AK566">
        <v>1</v>
      </c>
      <c r="AL566">
        <v>1</v>
      </c>
      <c r="AM566">
        <v>1</v>
      </c>
      <c r="AN566">
        <v>1</v>
      </c>
      <c r="AO566">
        <v>1</v>
      </c>
      <c r="AP566">
        <v>1</v>
      </c>
    </row>
    <row r="567" spans="1:42" x14ac:dyDescent="0.25">
      <c r="A567" t="str">
        <f>"563"</f>
        <v>563</v>
      </c>
      <c r="B567" t="str">
        <f t="shared" si="29"/>
        <v>2</v>
      </c>
      <c r="C567" t="str">
        <f t="shared" si="31"/>
        <v>23</v>
      </c>
      <c r="D567" t="str">
        <f>"6"</f>
        <v>6</v>
      </c>
      <c r="E567" t="str">
        <f>"2-23-6"</f>
        <v>2-23-6</v>
      </c>
      <c r="F567" t="s">
        <v>72</v>
      </c>
      <c r="G567" t="s">
        <v>73</v>
      </c>
      <c r="H567" t="s">
        <v>71</v>
      </c>
      <c r="S567">
        <v>1</v>
      </c>
      <c r="T567">
        <v>0</v>
      </c>
      <c r="U567">
        <v>0</v>
      </c>
      <c r="V567">
        <v>0</v>
      </c>
      <c r="W567">
        <v>0</v>
      </c>
      <c r="X567">
        <v>1</v>
      </c>
      <c r="Y567">
        <v>0</v>
      </c>
      <c r="Z567">
        <v>1</v>
      </c>
      <c r="AA567">
        <v>0</v>
      </c>
      <c r="AB567">
        <v>1</v>
      </c>
      <c r="AC567">
        <v>0</v>
      </c>
      <c r="AD567">
        <v>1</v>
      </c>
      <c r="AE567">
        <v>1</v>
      </c>
      <c r="AF567">
        <v>1</v>
      </c>
      <c r="AG567">
        <v>0</v>
      </c>
      <c r="AH567">
        <v>0</v>
      </c>
      <c r="AI567">
        <v>0</v>
      </c>
      <c r="AJ567">
        <v>1</v>
      </c>
      <c r="AK567">
        <v>0</v>
      </c>
      <c r="AL567">
        <v>1</v>
      </c>
      <c r="AM567">
        <v>0</v>
      </c>
      <c r="AN567">
        <v>0</v>
      </c>
      <c r="AO567">
        <v>1</v>
      </c>
      <c r="AP567">
        <v>0</v>
      </c>
    </row>
    <row r="568" spans="1:42" x14ac:dyDescent="0.25">
      <c r="A568" t="str">
        <f>"564"</f>
        <v>564</v>
      </c>
      <c r="B568" t="str">
        <f t="shared" si="29"/>
        <v>2</v>
      </c>
      <c r="C568" t="str">
        <f t="shared" si="31"/>
        <v>23</v>
      </c>
      <c r="D568" t="str">
        <f>"1"</f>
        <v>1</v>
      </c>
      <c r="E568" t="str">
        <f>"2-23-1"</f>
        <v>2-23-1</v>
      </c>
      <c r="F568" t="s">
        <v>72</v>
      </c>
      <c r="G568" t="s">
        <v>73</v>
      </c>
      <c r="H568" t="s">
        <v>71</v>
      </c>
      <c r="S568">
        <v>1</v>
      </c>
      <c r="T568">
        <v>0</v>
      </c>
      <c r="U568">
        <v>0</v>
      </c>
      <c r="V568">
        <v>0</v>
      </c>
      <c r="W568">
        <v>1</v>
      </c>
      <c r="X568">
        <v>0</v>
      </c>
      <c r="Y568">
        <v>1</v>
      </c>
      <c r="Z568">
        <v>0</v>
      </c>
      <c r="AA568">
        <v>1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1</v>
      </c>
      <c r="AK568">
        <v>0</v>
      </c>
      <c r="AL568">
        <v>1</v>
      </c>
      <c r="AM568">
        <v>1</v>
      </c>
      <c r="AN568">
        <v>1</v>
      </c>
      <c r="AO568">
        <v>1</v>
      </c>
      <c r="AP568">
        <v>1</v>
      </c>
    </row>
    <row r="569" spans="1:42" x14ac:dyDescent="0.25">
      <c r="A569" t="str">
        <f>"565"</f>
        <v>565</v>
      </c>
      <c r="B569" t="str">
        <f t="shared" si="29"/>
        <v>2</v>
      </c>
      <c r="C569" t="str">
        <f t="shared" si="31"/>
        <v>23</v>
      </c>
      <c r="D569" t="str">
        <f>"25"</f>
        <v>25</v>
      </c>
      <c r="E569" t="str">
        <f>"2-23-25"</f>
        <v>2-23-25</v>
      </c>
      <c r="F569" t="s">
        <v>72</v>
      </c>
      <c r="G569" t="s">
        <v>73</v>
      </c>
      <c r="H569" t="s">
        <v>71</v>
      </c>
      <c r="S569">
        <v>1</v>
      </c>
      <c r="T569">
        <v>0</v>
      </c>
      <c r="U569">
        <v>0</v>
      </c>
      <c r="V569">
        <v>0</v>
      </c>
      <c r="W569">
        <v>0</v>
      </c>
      <c r="X569">
        <v>1</v>
      </c>
      <c r="Y569">
        <v>1</v>
      </c>
      <c r="Z569">
        <v>0</v>
      </c>
      <c r="AA569">
        <v>0</v>
      </c>
      <c r="AB569">
        <v>0</v>
      </c>
      <c r="AC569">
        <v>1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1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</row>
    <row r="570" spans="1:42" x14ac:dyDescent="0.25">
      <c r="A570" t="str">
        <f>"566"</f>
        <v>566</v>
      </c>
      <c r="B570" t="str">
        <f t="shared" si="29"/>
        <v>2</v>
      </c>
      <c r="C570" t="str">
        <f t="shared" si="31"/>
        <v>23</v>
      </c>
      <c r="D570" t="str">
        <f>"16"</f>
        <v>16</v>
      </c>
      <c r="E570" t="str">
        <f>"2-23-16"</f>
        <v>2-23-16</v>
      </c>
      <c r="F570" t="s">
        <v>72</v>
      </c>
      <c r="G570" t="s">
        <v>73</v>
      </c>
      <c r="H570" t="s">
        <v>71</v>
      </c>
      <c r="S570">
        <v>0</v>
      </c>
      <c r="T570">
        <v>1</v>
      </c>
      <c r="U570">
        <v>0</v>
      </c>
      <c r="V570">
        <v>0</v>
      </c>
      <c r="W570">
        <v>0</v>
      </c>
      <c r="X570">
        <v>1</v>
      </c>
      <c r="Y570">
        <v>0</v>
      </c>
      <c r="Z570">
        <v>1</v>
      </c>
      <c r="AA570">
        <v>0</v>
      </c>
      <c r="AB570">
        <v>1</v>
      </c>
      <c r="AC570">
        <v>0</v>
      </c>
      <c r="AD570">
        <v>0</v>
      </c>
      <c r="AE570">
        <v>1</v>
      </c>
      <c r="AF570">
        <v>0</v>
      </c>
      <c r="AG570">
        <v>0</v>
      </c>
      <c r="AH570">
        <v>1</v>
      </c>
      <c r="AI570">
        <v>1</v>
      </c>
      <c r="AJ570">
        <v>0</v>
      </c>
      <c r="AK570">
        <v>1</v>
      </c>
      <c r="AL570">
        <v>1</v>
      </c>
      <c r="AM570">
        <v>0</v>
      </c>
      <c r="AN570">
        <v>1</v>
      </c>
      <c r="AO570">
        <v>1</v>
      </c>
      <c r="AP570">
        <v>1</v>
      </c>
    </row>
    <row r="571" spans="1:42" x14ac:dyDescent="0.25">
      <c r="A571" t="str">
        <f>"567"</f>
        <v>567</v>
      </c>
      <c r="B571" t="str">
        <f t="shared" si="29"/>
        <v>2</v>
      </c>
      <c r="C571" t="str">
        <f t="shared" si="31"/>
        <v>23</v>
      </c>
      <c r="D571" t="str">
        <f>"15"</f>
        <v>15</v>
      </c>
      <c r="E571" t="str">
        <f>"2-23-15"</f>
        <v>2-23-15</v>
      </c>
      <c r="F571" t="s">
        <v>72</v>
      </c>
      <c r="G571" t="s">
        <v>73</v>
      </c>
      <c r="H571" t="s">
        <v>71</v>
      </c>
      <c r="S571">
        <v>0</v>
      </c>
      <c r="T571">
        <v>1</v>
      </c>
      <c r="U571">
        <v>0</v>
      </c>
      <c r="V571">
        <v>0</v>
      </c>
      <c r="W571">
        <v>0</v>
      </c>
      <c r="X571">
        <v>1</v>
      </c>
      <c r="Y571">
        <v>1</v>
      </c>
      <c r="Z571">
        <v>0</v>
      </c>
      <c r="AA571">
        <v>0</v>
      </c>
      <c r="AB571">
        <v>1</v>
      </c>
      <c r="AC571">
        <v>0</v>
      </c>
      <c r="AD571">
        <v>0</v>
      </c>
      <c r="AE571">
        <v>1</v>
      </c>
      <c r="AF571">
        <v>0</v>
      </c>
      <c r="AG571">
        <v>1</v>
      </c>
      <c r="AH571">
        <v>1</v>
      </c>
      <c r="AI571">
        <v>1</v>
      </c>
      <c r="AJ571">
        <v>1</v>
      </c>
      <c r="AK571">
        <v>0</v>
      </c>
      <c r="AL571">
        <v>1</v>
      </c>
      <c r="AM571">
        <v>1</v>
      </c>
      <c r="AN571">
        <v>1</v>
      </c>
      <c r="AO571">
        <v>0</v>
      </c>
      <c r="AP571">
        <v>1</v>
      </c>
    </row>
    <row r="572" spans="1:42" x14ac:dyDescent="0.25">
      <c r="A572" t="str">
        <f>"568"</f>
        <v>568</v>
      </c>
      <c r="B572" t="str">
        <f t="shared" si="29"/>
        <v>2</v>
      </c>
      <c r="C572" t="str">
        <f t="shared" si="31"/>
        <v>23</v>
      </c>
      <c r="D572" t="str">
        <f>"12"</f>
        <v>12</v>
      </c>
      <c r="E572" t="str">
        <f>"2-23-12"</f>
        <v>2-23-12</v>
      </c>
      <c r="F572" t="s">
        <v>72</v>
      </c>
      <c r="G572" t="s">
        <v>73</v>
      </c>
      <c r="H572" t="s">
        <v>70</v>
      </c>
      <c r="I572">
        <v>1</v>
      </c>
      <c r="J572">
        <v>1</v>
      </c>
      <c r="K572">
        <v>1</v>
      </c>
      <c r="L572">
        <v>1</v>
      </c>
      <c r="M572">
        <v>1</v>
      </c>
      <c r="N572">
        <v>1</v>
      </c>
      <c r="O572">
        <v>1</v>
      </c>
      <c r="P572">
        <v>1</v>
      </c>
      <c r="Q572">
        <v>1</v>
      </c>
      <c r="R572">
        <v>1</v>
      </c>
    </row>
    <row r="573" spans="1:42" x14ac:dyDescent="0.25">
      <c r="A573" t="str">
        <f>"569"</f>
        <v>569</v>
      </c>
      <c r="B573" t="str">
        <f t="shared" si="29"/>
        <v>2</v>
      </c>
      <c r="C573" t="str">
        <f t="shared" si="31"/>
        <v>23</v>
      </c>
      <c r="D573" t="str">
        <f>"7"</f>
        <v>7</v>
      </c>
      <c r="E573" t="str">
        <f>"2-23-7"</f>
        <v>2-23-7</v>
      </c>
      <c r="F573" t="s">
        <v>72</v>
      </c>
      <c r="G573" t="s">
        <v>73</v>
      </c>
      <c r="H573" t="s">
        <v>71</v>
      </c>
      <c r="S573">
        <v>0</v>
      </c>
      <c r="T573">
        <v>1</v>
      </c>
      <c r="U573">
        <v>0</v>
      </c>
      <c r="V573">
        <v>0</v>
      </c>
      <c r="W573">
        <v>0</v>
      </c>
      <c r="X573">
        <v>1</v>
      </c>
      <c r="Y573">
        <v>0</v>
      </c>
      <c r="Z573">
        <v>1</v>
      </c>
      <c r="AA573">
        <v>0</v>
      </c>
      <c r="AB573">
        <v>0</v>
      </c>
      <c r="AC573">
        <v>1</v>
      </c>
      <c r="AD573">
        <v>1</v>
      </c>
      <c r="AE573">
        <v>1</v>
      </c>
      <c r="AF573">
        <v>1</v>
      </c>
      <c r="AG573">
        <v>1</v>
      </c>
      <c r="AH573">
        <v>1</v>
      </c>
      <c r="AI573">
        <v>1</v>
      </c>
      <c r="AJ573">
        <v>0</v>
      </c>
      <c r="AK573">
        <v>1</v>
      </c>
      <c r="AL573">
        <v>1</v>
      </c>
      <c r="AM573">
        <v>1</v>
      </c>
      <c r="AN573">
        <v>1</v>
      </c>
      <c r="AO573">
        <v>1</v>
      </c>
      <c r="AP573">
        <v>1</v>
      </c>
    </row>
    <row r="574" spans="1:42" x14ac:dyDescent="0.25">
      <c r="A574" t="str">
        <f>"570"</f>
        <v>570</v>
      </c>
      <c r="B574" t="str">
        <f t="shared" si="29"/>
        <v>2</v>
      </c>
      <c r="C574" t="str">
        <f t="shared" si="31"/>
        <v>23</v>
      </c>
      <c r="D574" t="str">
        <f>"3"</f>
        <v>3</v>
      </c>
      <c r="E574" t="str">
        <f>"2-23-3"</f>
        <v>2-23-3</v>
      </c>
      <c r="F574" t="s">
        <v>72</v>
      </c>
      <c r="G574" t="s">
        <v>73</v>
      </c>
      <c r="H574" t="s">
        <v>71</v>
      </c>
      <c r="S574">
        <v>0</v>
      </c>
      <c r="T574">
        <v>1</v>
      </c>
      <c r="U574">
        <v>0</v>
      </c>
      <c r="V574">
        <v>0</v>
      </c>
      <c r="W574">
        <v>1</v>
      </c>
      <c r="X574">
        <v>0</v>
      </c>
      <c r="Y574">
        <v>1</v>
      </c>
      <c r="Z574">
        <v>0</v>
      </c>
      <c r="AA574">
        <v>1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1</v>
      </c>
      <c r="AL574">
        <v>1</v>
      </c>
      <c r="AM574">
        <v>1</v>
      </c>
      <c r="AN574">
        <v>0</v>
      </c>
      <c r="AO574">
        <v>1</v>
      </c>
      <c r="AP574">
        <v>0</v>
      </c>
    </row>
    <row r="575" spans="1:42" x14ac:dyDescent="0.25">
      <c r="A575" t="str">
        <f>"571"</f>
        <v>571</v>
      </c>
      <c r="B575" t="str">
        <f t="shared" si="29"/>
        <v>2</v>
      </c>
      <c r="C575" t="str">
        <f t="shared" si="31"/>
        <v>23</v>
      </c>
      <c r="D575" t="str">
        <f>"20"</f>
        <v>20</v>
      </c>
      <c r="E575" t="str">
        <f>"2-23-20"</f>
        <v>2-23-20</v>
      </c>
      <c r="F575" t="s">
        <v>72</v>
      </c>
      <c r="G575" t="s">
        <v>73</v>
      </c>
      <c r="H575" t="s">
        <v>71</v>
      </c>
      <c r="S575">
        <v>1</v>
      </c>
      <c r="T575">
        <v>0</v>
      </c>
      <c r="U575">
        <v>0</v>
      </c>
      <c r="V575">
        <v>0</v>
      </c>
      <c r="W575">
        <v>0</v>
      </c>
      <c r="X575">
        <v>1</v>
      </c>
      <c r="Y575">
        <v>1</v>
      </c>
      <c r="Z575">
        <v>0</v>
      </c>
      <c r="AA575">
        <v>0</v>
      </c>
      <c r="AB575">
        <v>0</v>
      </c>
      <c r="AC575">
        <v>1</v>
      </c>
      <c r="AD575">
        <v>1</v>
      </c>
      <c r="AE575">
        <v>1</v>
      </c>
      <c r="AF575">
        <v>1</v>
      </c>
      <c r="AG575">
        <v>1</v>
      </c>
      <c r="AH575">
        <v>1</v>
      </c>
      <c r="AI575">
        <v>1</v>
      </c>
      <c r="AJ575">
        <v>0</v>
      </c>
      <c r="AK575">
        <v>1</v>
      </c>
      <c r="AL575">
        <v>1</v>
      </c>
      <c r="AM575">
        <v>1</v>
      </c>
      <c r="AN575">
        <v>1</v>
      </c>
      <c r="AO575">
        <v>0</v>
      </c>
      <c r="AP575">
        <v>1</v>
      </c>
    </row>
    <row r="576" spans="1:42" x14ac:dyDescent="0.25">
      <c r="A576" t="str">
        <f>"572"</f>
        <v>572</v>
      </c>
      <c r="B576" t="str">
        <f t="shared" si="29"/>
        <v>2</v>
      </c>
      <c r="C576" t="str">
        <f t="shared" si="31"/>
        <v>23</v>
      </c>
      <c r="D576" t="str">
        <f>"19"</f>
        <v>19</v>
      </c>
      <c r="E576" t="str">
        <f>"2-23-19"</f>
        <v>2-23-19</v>
      </c>
      <c r="F576" t="s">
        <v>72</v>
      </c>
      <c r="G576" t="s">
        <v>73</v>
      </c>
      <c r="H576" t="s">
        <v>71</v>
      </c>
      <c r="S576">
        <v>0</v>
      </c>
      <c r="T576">
        <v>1</v>
      </c>
      <c r="U576">
        <v>0</v>
      </c>
      <c r="V576">
        <v>0</v>
      </c>
      <c r="W576">
        <v>0</v>
      </c>
      <c r="X576">
        <v>1</v>
      </c>
      <c r="Y576">
        <v>1</v>
      </c>
      <c r="Z576">
        <v>0</v>
      </c>
      <c r="AA576">
        <v>0</v>
      </c>
      <c r="AB576">
        <v>1</v>
      </c>
      <c r="AC576">
        <v>0</v>
      </c>
      <c r="AD576">
        <v>1</v>
      </c>
      <c r="AE576">
        <v>1</v>
      </c>
      <c r="AF576">
        <v>1</v>
      </c>
      <c r="AG576">
        <v>1</v>
      </c>
      <c r="AH576">
        <v>1</v>
      </c>
      <c r="AI576">
        <v>1</v>
      </c>
      <c r="AJ576">
        <v>0</v>
      </c>
      <c r="AK576">
        <v>1</v>
      </c>
      <c r="AL576">
        <v>1</v>
      </c>
      <c r="AM576">
        <v>1</v>
      </c>
      <c r="AN576">
        <v>1</v>
      </c>
      <c r="AO576">
        <v>1</v>
      </c>
      <c r="AP576">
        <v>1</v>
      </c>
    </row>
    <row r="577" spans="1:42" x14ac:dyDescent="0.25">
      <c r="A577" t="str">
        <f>"573"</f>
        <v>573</v>
      </c>
      <c r="B577" t="str">
        <f t="shared" si="29"/>
        <v>2</v>
      </c>
      <c r="C577" t="str">
        <f t="shared" si="31"/>
        <v>23</v>
      </c>
      <c r="D577" t="str">
        <f>"11"</f>
        <v>11</v>
      </c>
      <c r="E577" t="str">
        <f>"2-23-11"</f>
        <v>2-23-11</v>
      </c>
      <c r="F577" t="s">
        <v>72</v>
      </c>
      <c r="G577" t="s">
        <v>73</v>
      </c>
      <c r="H577" t="s">
        <v>71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1</v>
      </c>
      <c r="Y577">
        <v>1</v>
      </c>
      <c r="Z577">
        <v>0</v>
      </c>
      <c r="AA577">
        <v>0</v>
      </c>
      <c r="AB577">
        <v>0</v>
      </c>
      <c r="AC577">
        <v>1</v>
      </c>
      <c r="AD577">
        <v>1</v>
      </c>
      <c r="AE577">
        <v>1</v>
      </c>
      <c r="AF577">
        <v>1</v>
      </c>
      <c r="AG577">
        <v>1</v>
      </c>
      <c r="AH577">
        <v>1</v>
      </c>
      <c r="AI577">
        <v>1</v>
      </c>
      <c r="AJ577">
        <v>1</v>
      </c>
      <c r="AK577">
        <v>0</v>
      </c>
      <c r="AL577">
        <v>1</v>
      </c>
      <c r="AM577">
        <v>1</v>
      </c>
      <c r="AN577">
        <v>1</v>
      </c>
      <c r="AO577">
        <v>1</v>
      </c>
      <c r="AP577">
        <v>1</v>
      </c>
    </row>
    <row r="578" spans="1:42" x14ac:dyDescent="0.25">
      <c r="A578" t="str">
        <f>"574"</f>
        <v>574</v>
      </c>
      <c r="B578" t="str">
        <f t="shared" si="29"/>
        <v>2</v>
      </c>
      <c r="C578" t="str">
        <f t="shared" si="31"/>
        <v>23</v>
      </c>
      <c r="D578" t="str">
        <f>"8"</f>
        <v>8</v>
      </c>
      <c r="E578" t="str">
        <f>"2-23-8"</f>
        <v>2-23-8</v>
      </c>
      <c r="F578" t="s">
        <v>72</v>
      </c>
      <c r="G578" t="s">
        <v>73</v>
      </c>
      <c r="H578" t="s">
        <v>71</v>
      </c>
      <c r="S578">
        <v>0</v>
      </c>
      <c r="T578">
        <v>1</v>
      </c>
      <c r="U578">
        <v>0</v>
      </c>
      <c r="V578">
        <v>0</v>
      </c>
      <c r="W578">
        <v>0</v>
      </c>
      <c r="X578">
        <v>1</v>
      </c>
      <c r="Y578">
        <v>1</v>
      </c>
      <c r="Z578">
        <v>0</v>
      </c>
      <c r="AA578">
        <v>1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1</v>
      </c>
      <c r="AK578">
        <v>0</v>
      </c>
      <c r="AL578">
        <v>0</v>
      </c>
      <c r="AM578">
        <v>1</v>
      </c>
      <c r="AN578">
        <v>1</v>
      </c>
      <c r="AO578">
        <v>1</v>
      </c>
      <c r="AP578">
        <v>0</v>
      </c>
    </row>
    <row r="579" spans="1:42" x14ac:dyDescent="0.25">
      <c r="A579" t="str">
        <f>"575"</f>
        <v>575</v>
      </c>
      <c r="B579" t="str">
        <f t="shared" si="29"/>
        <v>2</v>
      </c>
      <c r="C579" t="str">
        <f t="shared" si="31"/>
        <v>23</v>
      </c>
      <c r="D579" t="str">
        <f>"4"</f>
        <v>4</v>
      </c>
      <c r="E579" t="str">
        <f>"2-23-4"</f>
        <v>2-23-4</v>
      </c>
      <c r="F579" t="s">
        <v>72</v>
      </c>
      <c r="G579" t="s">
        <v>73</v>
      </c>
      <c r="H579" t="s">
        <v>71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</v>
      </c>
      <c r="Y579">
        <v>0</v>
      </c>
      <c r="Z579">
        <v>1</v>
      </c>
      <c r="AA579">
        <v>0</v>
      </c>
      <c r="AB579">
        <v>0</v>
      </c>
      <c r="AC579">
        <v>1</v>
      </c>
      <c r="AD579">
        <v>1</v>
      </c>
      <c r="AE579">
        <v>1</v>
      </c>
      <c r="AF579">
        <v>1</v>
      </c>
      <c r="AG579">
        <v>1</v>
      </c>
      <c r="AH579">
        <v>1</v>
      </c>
      <c r="AI579">
        <v>1</v>
      </c>
      <c r="AJ579">
        <v>0</v>
      </c>
      <c r="AK579">
        <v>1</v>
      </c>
      <c r="AL579">
        <v>1</v>
      </c>
      <c r="AM579">
        <v>1</v>
      </c>
      <c r="AN579">
        <v>1</v>
      </c>
      <c r="AO579">
        <v>1</v>
      </c>
      <c r="AP579">
        <v>1</v>
      </c>
    </row>
    <row r="580" spans="1:42" x14ac:dyDescent="0.25">
      <c r="A580" t="str">
        <f>"576"</f>
        <v>576</v>
      </c>
      <c r="B580" t="str">
        <f t="shared" si="29"/>
        <v>2</v>
      </c>
      <c r="C580" t="str">
        <f t="shared" ref="C580:C604" si="32">"24"</f>
        <v>24</v>
      </c>
      <c r="D580" t="str">
        <f>"22"</f>
        <v>22</v>
      </c>
      <c r="E580" t="str">
        <f>"2-24-22"</f>
        <v>2-24-22</v>
      </c>
      <c r="F580" t="s">
        <v>72</v>
      </c>
      <c r="G580" t="s">
        <v>73</v>
      </c>
      <c r="H580" t="s">
        <v>71</v>
      </c>
      <c r="S580">
        <v>1</v>
      </c>
      <c r="T580">
        <v>0</v>
      </c>
      <c r="U580">
        <v>0</v>
      </c>
      <c r="V580">
        <v>0</v>
      </c>
      <c r="W580">
        <v>1</v>
      </c>
      <c r="X580">
        <v>0</v>
      </c>
      <c r="Y580">
        <v>0</v>
      </c>
      <c r="Z580">
        <v>1</v>
      </c>
      <c r="AA580">
        <v>1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1</v>
      </c>
      <c r="AI580">
        <v>0</v>
      </c>
      <c r="AJ580">
        <v>1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</row>
    <row r="581" spans="1:42" x14ac:dyDescent="0.25">
      <c r="A581" t="str">
        <f>"577"</f>
        <v>577</v>
      </c>
      <c r="B581" t="str">
        <f t="shared" ref="B581:B644" si="33">"2"</f>
        <v>2</v>
      </c>
      <c r="C581" t="str">
        <f t="shared" si="32"/>
        <v>24</v>
      </c>
      <c r="D581" t="str">
        <f>"12"</f>
        <v>12</v>
      </c>
      <c r="E581" t="str">
        <f>"2-24-12"</f>
        <v>2-24-12</v>
      </c>
      <c r="F581" t="s">
        <v>72</v>
      </c>
      <c r="G581" t="s">
        <v>73</v>
      </c>
      <c r="H581" t="s">
        <v>71</v>
      </c>
      <c r="S581">
        <v>0</v>
      </c>
      <c r="T581">
        <v>1</v>
      </c>
      <c r="U581">
        <v>0</v>
      </c>
      <c r="V581">
        <v>0</v>
      </c>
      <c r="W581">
        <v>1</v>
      </c>
      <c r="X581">
        <v>0</v>
      </c>
      <c r="Y581">
        <v>1</v>
      </c>
      <c r="Z581">
        <v>0</v>
      </c>
      <c r="AA581">
        <v>1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1</v>
      </c>
      <c r="AK581">
        <v>0</v>
      </c>
      <c r="AL581">
        <v>1</v>
      </c>
      <c r="AM581">
        <v>1</v>
      </c>
      <c r="AN581">
        <v>0</v>
      </c>
      <c r="AO581">
        <v>1</v>
      </c>
      <c r="AP581">
        <v>1</v>
      </c>
    </row>
    <row r="582" spans="1:42" x14ac:dyDescent="0.25">
      <c r="A582" t="str">
        <f>"578"</f>
        <v>578</v>
      </c>
      <c r="B582" t="str">
        <f t="shared" si="33"/>
        <v>2</v>
      </c>
      <c r="C582" t="str">
        <f t="shared" si="32"/>
        <v>24</v>
      </c>
      <c r="D582" t="str">
        <f>"8"</f>
        <v>8</v>
      </c>
      <c r="E582" t="str">
        <f>"2-24-8"</f>
        <v>2-24-8</v>
      </c>
      <c r="F582" t="s">
        <v>72</v>
      </c>
      <c r="G582" t="s">
        <v>73</v>
      </c>
      <c r="H582" t="s">
        <v>71</v>
      </c>
      <c r="S582">
        <v>0</v>
      </c>
      <c r="T582">
        <v>1</v>
      </c>
      <c r="U582">
        <v>0</v>
      </c>
      <c r="V582">
        <v>0</v>
      </c>
      <c r="W582">
        <v>0</v>
      </c>
      <c r="X582">
        <v>1</v>
      </c>
      <c r="Y582">
        <v>1</v>
      </c>
      <c r="Z582">
        <v>0</v>
      </c>
      <c r="AA582">
        <v>0</v>
      </c>
      <c r="AB582">
        <v>0</v>
      </c>
      <c r="AC582">
        <v>1</v>
      </c>
      <c r="AD582">
        <v>1</v>
      </c>
      <c r="AE582">
        <v>1</v>
      </c>
      <c r="AF582">
        <v>1</v>
      </c>
      <c r="AG582">
        <v>1</v>
      </c>
      <c r="AH582">
        <v>1</v>
      </c>
      <c r="AI582">
        <v>1</v>
      </c>
      <c r="AJ582">
        <v>1</v>
      </c>
      <c r="AK582">
        <v>0</v>
      </c>
      <c r="AL582">
        <v>1</v>
      </c>
      <c r="AM582">
        <v>1</v>
      </c>
      <c r="AN582">
        <v>1</v>
      </c>
      <c r="AO582">
        <v>1</v>
      </c>
      <c r="AP582">
        <v>1</v>
      </c>
    </row>
    <row r="583" spans="1:42" x14ac:dyDescent="0.25">
      <c r="A583" t="str">
        <f>"579"</f>
        <v>579</v>
      </c>
      <c r="B583" t="str">
        <f t="shared" si="33"/>
        <v>2</v>
      </c>
      <c r="C583" t="str">
        <f t="shared" si="32"/>
        <v>24</v>
      </c>
      <c r="D583" t="str">
        <f>"5"</f>
        <v>5</v>
      </c>
      <c r="E583" t="str">
        <f>"2-24-5"</f>
        <v>2-24-5</v>
      </c>
      <c r="F583" t="s">
        <v>72</v>
      </c>
      <c r="G583" t="s">
        <v>73</v>
      </c>
      <c r="H583" t="s">
        <v>70</v>
      </c>
      <c r="I583">
        <v>1</v>
      </c>
      <c r="J583">
        <v>1</v>
      </c>
      <c r="K583">
        <v>0</v>
      </c>
      <c r="L583">
        <v>1</v>
      </c>
      <c r="M583">
        <v>1</v>
      </c>
      <c r="N583">
        <v>1</v>
      </c>
      <c r="O583">
        <v>1</v>
      </c>
      <c r="P583">
        <v>1</v>
      </c>
      <c r="Q583">
        <v>1</v>
      </c>
      <c r="R583">
        <v>1</v>
      </c>
    </row>
    <row r="584" spans="1:42" x14ac:dyDescent="0.25">
      <c r="A584" t="str">
        <f>"580"</f>
        <v>580</v>
      </c>
      <c r="B584" t="str">
        <f t="shared" si="33"/>
        <v>2</v>
      </c>
      <c r="C584" t="str">
        <f t="shared" si="32"/>
        <v>24</v>
      </c>
      <c r="D584" t="str">
        <f>"3"</f>
        <v>3</v>
      </c>
      <c r="E584" t="str">
        <f>"2-24-3"</f>
        <v>2-24-3</v>
      </c>
      <c r="F584" t="s">
        <v>72</v>
      </c>
      <c r="G584" t="s">
        <v>73</v>
      </c>
      <c r="H584" t="s">
        <v>70</v>
      </c>
      <c r="I584">
        <v>1</v>
      </c>
      <c r="J584">
        <v>1</v>
      </c>
      <c r="K584">
        <v>0</v>
      </c>
      <c r="L584">
        <v>0</v>
      </c>
      <c r="M584">
        <v>1</v>
      </c>
      <c r="N584">
        <v>1</v>
      </c>
      <c r="O584">
        <v>1</v>
      </c>
      <c r="P584">
        <v>0</v>
      </c>
      <c r="Q584">
        <v>0</v>
      </c>
      <c r="R584">
        <v>0</v>
      </c>
    </row>
    <row r="585" spans="1:42" x14ac:dyDescent="0.25">
      <c r="A585" t="str">
        <f>"581"</f>
        <v>581</v>
      </c>
      <c r="B585" t="str">
        <f t="shared" si="33"/>
        <v>2</v>
      </c>
      <c r="C585" t="str">
        <f t="shared" si="32"/>
        <v>24</v>
      </c>
      <c r="D585" t="str">
        <f>"24"</f>
        <v>24</v>
      </c>
      <c r="E585" t="str">
        <f>"2-24-24"</f>
        <v>2-24-24</v>
      </c>
      <c r="F585" t="s">
        <v>72</v>
      </c>
      <c r="G585" t="s">
        <v>73</v>
      </c>
      <c r="H585" t="s">
        <v>71</v>
      </c>
      <c r="S585">
        <v>0</v>
      </c>
      <c r="T585">
        <v>1</v>
      </c>
      <c r="U585">
        <v>0</v>
      </c>
      <c r="V585">
        <v>0</v>
      </c>
      <c r="W585">
        <v>0</v>
      </c>
      <c r="X585">
        <v>1</v>
      </c>
      <c r="Y585">
        <v>0</v>
      </c>
      <c r="Z585">
        <v>1</v>
      </c>
      <c r="AA585">
        <v>0</v>
      </c>
      <c r="AB585">
        <v>0</v>
      </c>
      <c r="AC585">
        <v>1</v>
      </c>
      <c r="AD585">
        <v>1</v>
      </c>
      <c r="AE585">
        <v>1</v>
      </c>
      <c r="AF585">
        <v>1</v>
      </c>
      <c r="AG585">
        <v>1</v>
      </c>
      <c r="AH585">
        <v>1</v>
      </c>
      <c r="AI585">
        <v>1</v>
      </c>
      <c r="AJ585">
        <v>0</v>
      </c>
      <c r="AK585">
        <v>1</v>
      </c>
      <c r="AL585">
        <v>1</v>
      </c>
      <c r="AM585">
        <v>1</v>
      </c>
      <c r="AN585">
        <v>1</v>
      </c>
      <c r="AO585">
        <v>1</v>
      </c>
      <c r="AP585">
        <v>1</v>
      </c>
    </row>
    <row r="586" spans="1:42" x14ac:dyDescent="0.25">
      <c r="A586" t="str">
        <f>"582"</f>
        <v>582</v>
      </c>
      <c r="B586" t="str">
        <f t="shared" si="33"/>
        <v>2</v>
      </c>
      <c r="C586" t="str">
        <f t="shared" si="32"/>
        <v>24</v>
      </c>
      <c r="D586" t="str">
        <f>"23"</f>
        <v>23</v>
      </c>
      <c r="E586" t="str">
        <f>"2-24-23"</f>
        <v>2-24-23</v>
      </c>
      <c r="F586" t="s">
        <v>72</v>
      </c>
      <c r="G586" t="s">
        <v>73</v>
      </c>
      <c r="H586" t="s">
        <v>71</v>
      </c>
      <c r="S586">
        <v>0</v>
      </c>
      <c r="T586">
        <v>1</v>
      </c>
      <c r="U586">
        <v>0</v>
      </c>
      <c r="V586">
        <v>0</v>
      </c>
      <c r="W586">
        <v>0</v>
      </c>
      <c r="X586">
        <v>1</v>
      </c>
      <c r="Y586">
        <v>0</v>
      </c>
      <c r="Z586">
        <v>1</v>
      </c>
      <c r="AA586">
        <v>0</v>
      </c>
      <c r="AB586">
        <v>0</v>
      </c>
      <c r="AC586">
        <v>1</v>
      </c>
      <c r="AD586">
        <v>1</v>
      </c>
      <c r="AE586">
        <v>1</v>
      </c>
      <c r="AF586">
        <v>1</v>
      </c>
      <c r="AG586">
        <v>1</v>
      </c>
      <c r="AH586">
        <v>1</v>
      </c>
      <c r="AI586">
        <v>1</v>
      </c>
      <c r="AJ586">
        <v>1</v>
      </c>
      <c r="AK586">
        <v>0</v>
      </c>
      <c r="AL586">
        <v>1</v>
      </c>
      <c r="AM586">
        <v>1</v>
      </c>
      <c r="AN586">
        <v>1</v>
      </c>
      <c r="AO586">
        <v>1</v>
      </c>
      <c r="AP586">
        <v>1</v>
      </c>
    </row>
    <row r="587" spans="1:42" x14ac:dyDescent="0.25">
      <c r="A587" t="str">
        <f>"583"</f>
        <v>583</v>
      </c>
      <c r="B587" t="str">
        <f t="shared" si="33"/>
        <v>2</v>
      </c>
      <c r="C587" t="str">
        <f t="shared" si="32"/>
        <v>24</v>
      </c>
      <c r="D587" t="str">
        <f>"16"</f>
        <v>16</v>
      </c>
      <c r="E587" t="str">
        <f>"2-24-16"</f>
        <v>2-24-16</v>
      </c>
      <c r="F587" t="s">
        <v>72</v>
      </c>
      <c r="G587" t="s">
        <v>73</v>
      </c>
      <c r="H587" t="s">
        <v>71</v>
      </c>
      <c r="S587">
        <v>1</v>
      </c>
      <c r="T587">
        <v>0</v>
      </c>
      <c r="U587">
        <v>0</v>
      </c>
      <c r="V587">
        <v>0</v>
      </c>
      <c r="W587">
        <v>0</v>
      </c>
      <c r="X587">
        <v>1</v>
      </c>
      <c r="Y587">
        <v>0</v>
      </c>
      <c r="Z587">
        <v>1</v>
      </c>
      <c r="AA587">
        <v>0</v>
      </c>
      <c r="AB587">
        <v>1</v>
      </c>
      <c r="AC587">
        <v>0</v>
      </c>
      <c r="AD587">
        <v>1</v>
      </c>
      <c r="AE587">
        <v>1</v>
      </c>
      <c r="AF587">
        <v>1</v>
      </c>
      <c r="AG587">
        <v>1</v>
      </c>
      <c r="AH587">
        <v>1</v>
      </c>
      <c r="AI587">
        <v>1</v>
      </c>
      <c r="AJ587">
        <v>1</v>
      </c>
      <c r="AK587">
        <v>0</v>
      </c>
      <c r="AL587">
        <v>1</v>
      </c>
      <c r="AM587">
        <v>1</v>
      </c>
      <c r="AN587">
        <v>1</v>
      </c>
      <c r="AO587">
        <v>1</v>
      </c>
      <c r="AP587">
        <v>1</v>
      </c>
    </row>
    <row r="588" spans="1:42" x14ac:dyDescent="0.25">
      <c r="A588" t="str">
        <f>"584"</f>
        <v>584</v>
      </c>
      <c r="B588" t="str">
        <f t="shared" si="33"/>
        <v>2</v>
      </c>
      <c r="C588" t="str">
        <f t="shared" si="32"/>
        <v>24</v>
      </c>
      <c r="D588" t="str">
        <f>"10"</f>
        <v>10</v>
      </c>
      <c r="E588" t="str">
        <f>"2-24-10"</f>
        <v>2-24-10</v>
      </c>
      <c r="F588" t="s">
        <v>72</v>
      </c>
      <c r="G588" t="s">
        <v>73</v>
      </c>
      <c r="H588" t="s">
        <v>71</v>
      </c>
      <c r="S588">
        <v>1</v>
      </c>
      <c r="T588">
        <v>0</v>
      </c>
      <c r="U588">
        <v>0</v>
      </c>
      <c r="V588">
        <v>0</v>
      </c>
      <c r="W588">
        <v>0</v>
      </c>
      <c r="X588">
        <v>1</v>
      </c>
      <c r="Y588">
        <v>0</v>
      </c>
      <c r="Z588">
        <v>1</v>
      </c>
      <c r="AA588">
        <v>0</v>
      </c>
      <c r="AB588">
        <v>1</v>
      </c>
      <c r="AC588">
        <v>0</v>
      </c>
      <c r="AD588">
        <v>1</v>
      </c>
      <c r="AE588">
        <v>1</v>
      </c>
      <c r="AF588">
        <v>1</v>
      </c>
      <c r="AG588">
        <v>0</v>
      </c>
      <c r="AH588">
        <v>1</v>
      </c>
      <c r="AI588">
        <v>1</v>
      </c>
      <c r="AJ588">
        <v>1</v>
      </c>
      <c r="AK588">
        <v>0</v>
      </c>
      <c r="AL588">
        <v>1</v>
      </c>
      <c r="AM588">
        <v>1</v>
      </c>
      <c r="AN588">
        <v>1</v>
      </c>
      <c r="AO588">
        <v>1</v>
      </c>
      <c r="AP588">
        <v>1</v>
      </c>
    </row>
    <row r="589" spans="1:42" x14ac:dyDescent="0.25">
      <c r="A589" t="str">
        <f>"585"</f>
        <v>585</v>
      </c>
      <c r="B589" t="str">
        <f t="shared" si="33"/>
        <v>2</v>
      </c>
      <c r="C589" t="str">
        <f t="shared" si="32"/>
        <v>24</v>
      </c>
      <c r="D589" t="str">
        <f>"6"</f>
        <v>6</v>
      </c>
      <c r="E589" t="str">
        <f>"2-24-6"</f>
        <v>2-24-6</v>
      </c>
      <c r="F589" t="s">
        <v>72</v>
      </c>
      <c r="G589" t="s">
        <v>73</v>
      </c>
      <c r="H589" t="s">
        <v>70</v>
      </c>
      <c r="I589">
        <v>1</v>
      </c>
      <c r="J589">
        <v>0</v>
      </c>
      <c r="K589">
        <v>1</v>
      </c>
      <c r="L589">
        <v>0</v>
      </c>
      <c r="M589">
        <v>1</v>
      </c>
      <c r="N589">
        <v>0</v>
      </c>
      <c r="O589">
        <v>1</v>
      </c>
      <c r="P589">
        <v>0</v>
      </c>
      <c r="Q589">
        <v>0</v>
      </c>
      <c r="R589">
        <v>1</v>
      </c>
    </row>
    <row r="590" spans="1:42" x14ac:dyDescent="0.25">
      <c r="A590" t="str">
        <f>"586"</f>
        <v>586</v>
      </c>
      <c r="B590" t="str">
        <f t="shared" si="33"/>
        <v>2</v>
      </c>
      <c r="C590" t="str">
        <f t="shared" si="32"/>
        <v>24</v>
      </c>
      <c r="D590" t="str">
        <f>"2"</f>
        <v>2</v>
      </c>
      <c r="E590" t="str">
        <f>"2-24-2"</f>
        <v>2-24-2</v>
      </c>
      <c r="F590" t="s">
        <v>72</v>
      </c>
      <c r="G590" t="s">
        <v>73</v>
      </c>
      <c r="H590" t="s">
        <v>71</v>
      </c>
      <c r="S590">
        <v>0</v>
      </c>
      <c r="T590">
        <v>1</v>
      </c>
      <c r="U590">
        <v>0</v>
      </c>
      <c r="V590">
        <v>0</v>
      </c>
      <c r="W590">
        <v>0</v>
      </c>
      <c r="X590">
        <v>1</v>
      </c>
      <c r="Y590">
        <v>0</v>
      </c>
      <c r="Z590">
        <v>1</v>
      </c>
      <c r="AA590">
        <v>0</v>
      </c>
      <c r="AB590">
        <v>0</v>
      </c>
      <c r="AC590">
        <v>1</v>
      </c>
      <c r="AD590">
        <v>1</v>
      </c>
      <c r="AE590">
        <v>1</v>
      </c>
      <c r="AF590">
        <v>1</v>
      </c>
      <c r="AG590">
        <v>1</v>
      </c>
      <c r="AH590">
        <v>1</v>
      </c>
      <c r="AI590">
        <v>1</v>
      </c>
      <c r="AJ590">
        <v>1</v>
      </c>
      <c r="AK590">
        <v>0</v>
      </c>
      <c r="AL590">
        <v>1</v>
      </c>
      <c r="AM590">
        <v>0</v>
      </c>
      <c r="AN590">
        <v>0</v>
      </c>
      <c r="AO590">
        <v>1</v>
      </c>
      <c r="AP590">
        <v>1</v>
      </c>
    </row>
    <row r="591" spans="1:42" x14ac:dyDescent="0.25">
      <c r="A591" t="str">
        <f>"587"</f>
        <v>587</v>
      </c>
      <c r="B591" t="str">
        <f t="shared" si="33"/>
        <v>2</v>
      </c>
      <c r="C591" t="str">
        <f t="shared" si="32"/>
        <v>24</v>
      </c>
      <c r="D591" t="str">
        <f>"20"</f>
        <v>20</v>
      </c>
      <c r="E591" t="str">
        <f>"2-24-20"</f>
        <v>2-24-20</v>
      </c>
      <c r="F591" t="s">
        <v>72</v>
      </c>
      <c r="G591" t="s">
        <v>73</v>
      </c>
      <c r="H591" t="s">
        <v>71</v>
      </c>
      <c r="S591">
        <v>0</v>
      </c>
      <c r="T591">
        <v>1</v>
      </c>
      <c r="U591">
        <v>0</v>
      </c>
      <c r="V591">
        <v>0</v>
      </c>
      <c r="W591">
        <v>1</v>
      </c>
      <c r="X591">
        <v>0</v>
      </c>
      <c r="Y591">
        <v>0</v>
      </c>
      <c r="Z591">
        <v>1</v>
      </c>
      <c r="AA591">
        <v>0</v>
      </c>
      <c r="AB591">
        <v>1</v>
      </c>
      <c r="AC591">
        <v>0</v>
      </c>
      <c r="AD591">
        <v>1</v>
      </c>
      <c r="AE591">
        <v>1</v>
      </c>
      <c r="AF591">
        <v>1</v>
      </c>
      <c r="AG591">
        <v>1</v>
      </c>
      <c r="AH591">
        <v>1</v>
      </c>
      <c r="AI591">
        <v>1</v>
      </c>
      <c r="AJ591">
        <v>0</v>
      </c>
      <c r="AK591">
        <v>1</v>
      </c>
      <c r="AL591">
        <v>1</v>
      </c>
      <c r="AM591">
        <v>1</v>
      </c>
      <c r="AN591">
        <v>0</v>
      </c>
      <c r="AO591">
        <v>1</v>
      </c>
      <c r="AP591">
        <v>1</v>
      </c>
    </row>
    <row r="592" spans="1:42" x14ac:dyDescent="0.25">
      <c r="A592" t="str">
        <f>"588"</f>
        <v>588</v>
      </c>
      <c r="B592" t="str">
        <f t="shared" si="33"/>
        <v>2</v>
      </c>
      <c r="C592" t="str">
        <f t="shared" si="32"/>
        <v>24</v>
      </c>
      <c r="D592" t="str">
        <f>"19"</f>
        <v>19</v>
      </c>
      <c r="E592" t="str">
        <f>"2-24-19"</f>
        <v>2-24-19</v>
      </c>
      <c r="F592" t="s">
        <v>72</v>
      </c>
      <c r="G592" t="s">
        <v>73</v>
      </c>
      <c r="H592" t="s">
        <v>71</v>
      </c>
      <c r="S592">
        <v>1</v>
      </c>
      <c r="T592">
        <v>0</v>
      </c>
      <c r="U592">
        <v>0</v>
      </c>
      <c r="V592">
        <v>0</v>
      </c>
      <c r="W592">
        <v>0</v>
      </c>
      <c r="X592">
        <v>1</v>
      </c>
      <c r="Y592">
        <v>1</v>
      </c>
      <c r="Z592">
        <v>0</v>
      </c>
      <c r="AA592">
        <v>0</v>
      </c>
      <c r="AB592">
        <v>1</v>
      </c>
      <c r="AC592">
        <v>0</v>
      </c>
      <c r="AD592">
        <v>1</v>
      </c>
      <c r="AE592">
        <v>1</v>
      </c>
      <c r="AF592">
        <v>1</v>
      </c>
      <c r="AG592">
        <v>1</v>
      </c>
      <c r="AH592">
        <v>1</v>
      </c>
      <c r="AI592">
        <v>1</v>
      </c>
      <c r="AJ592">
        <v>0</v>
      </c>
      <c r="AK592">
        <v>1</v>
      </c>
      <c r="AL592">
        <v>1</v>
      </c>
      <c r="AM592">
        <v>1</v>
      </c>
      <c r="AN592">
        <v>1</v>
      </c>
      <c r="AO592">
        <v>1</v>
      </c>
      <c r="AP592">
        <v>1</v>
      </c>
    </row>
    <row r="593" spans="1:42" x14ac:dyDescent="0.25">
      <c r="A593" t="str">
        <f>"589"</f>
        <v>589</v>
      </c>
      <c r="B593" t="str">
        <f t="shared" si="33"/>
        <v>2</v>
      </c>
      <c r="C593" t="str">
        <f t="shared" si="32"/>
        <v>24</v>
      </c>
      <c r="D593" t="str">
        <f>"11"</f>
        <v>11</v>
      </c>
      <c r="E593" t="str">
        <f>"2-24-11"</f>
        <v>2-24-11</v>
      </c>
      <c r="F593" t="s">
        <v>72</v>
      </c>
      <c r="G593" t="s">
        <v>73</v>
      </c>
      <c r="H593" t="s">
        <v>71</v>
      </c>
      <c r="S593">
        <v>0</v>
      </c>
      <c r="T593">
        <v>1</v>
      </c>
      <c r="U593">
        <v>0</v>
      </c>
      <c r="V593">
        <v>0</v>
      </c>
      <c r="W593">
        <v>1</v>
      </c>
      <c r="X593">
        <v>0</v>
      </c>
      <c r="Y593">
        <v>1</v>
      </c>
      <c r="Z593">
        <v>0</v>
      </c>
      <c r="AA593">
        <v>1</v>
      </c>
      <c r="AB593">
        <v>0</v>
      </c>
      <c r="AC593">
        <v>0</v>
      </c>
      <c r="AD593">
        <v>1</v>
      </c>
      <c r="AE593">
        <v>1</v>
      </c>
      <c r="AF593">
        <v>1</v>
      </c>
      <c r="AG593">
        <v>1</v>
      </c>
      <c r="AH593">
        <v>1</v>
      </c>
      <c r="AI593">
        <v>1</v>
      </c>
      <c r="AJ593">
        <v>1</v>
      </c>
      <c r="AK593">
        <v>0</v>
      </c>
      <c r="AL593">
        <v>1</v>
      </c>
      <c r="AM593">
        <v>1</v>
      </c>
      <c r="AN593">
        <v>1</v>
      </c>
      <c r="AO593">
        <v>1</v>
      </c>
      <c r="AP593">
        <v>1</v>
      </c>
    </row>
    <row r="594" spans="1:42" x14ac:dyDescent="0.25">
      <c r="A594" t="str">
        <f>"590"</f>
        <v>590</v>
      </c>
      <c r="B594" t="str">
        <f t="shared" si="33"/>
        <v>2</v>
      </c>
      <c r="C594" t="str">
        <f t="shared" si="32"/>
        <v>24</v>
      </c>
      <c r="D594" t="str">
        <f>"7"</f>
        <v>7</v>
      </c>
      <c r="E594" t="str">
        <f>"2-24-7"</f>
        <v>2-24-7</v>
      </c>
      <c r="F594" t="s">
        <v>72</v>
      </c>
      <c r="G594" t="s">
        <v>73</v>
      </c>
      <c r="H594" t="s">
        <v>71</v>
      </c>
      <c r="S594">
        <v>1</v>
      </c>
      <c r="T594">
        <v>0</v>
      </c>
      <c r="U594">
        <v>0</v>
      </c>
      <c r="V594">
        <v>0</v>
      </c>
      <c r="W594">
        <v>0</v>
      </c>
      <c r="X594">
        <v>1</v>
      </c>
      <c r="Y594">
        <v>0</v>
      </c>
      <c r="Z594">
        <v>1</v>
      </c>
      <c r="AA594">
        <v>0</v>
      </c>
      <c r="AB594">
        <v>0</v>
      </c>
      <c r="AC594">
        <v>1</v>
      </c>
      <c r="AD594">
        <v>1</v>
      </c>
      <c r="AE594">
        <v>1</v>
      </c>
      <c r="AF594">
        <v>1</v>
      </c>
      <c r="AG594">
        <v>1</v>
      </c>
      <c r="AH594">
        <v>1</v>
      </c>
      <c r="AI594">
        <v>1</v>
      </c>
      <c r="AJ594">
        <v>1</v>
      </c>
      <c r="AK594">
        <v>0</v>
      </c>
      <c r="AL594">
        <v>1</v>
      </c>
      <c r="AM594">
        <v>1</v>
      </c>
      <c r="AN594">
        <v>1</v>
      </c>
      <c r="AO594">
        <v>1</v>
      </c>
      <c r="AP594">
        <v>1</v>
      </c>
    </row>
    <row r="595" spans="1:42" x14ac:dyDescent="0.25">
      <c r="A595" t="str">
        <f>"591"</f>
        <v>591</v>
      </c>
      <c r="B595" t="str">
        <f t="shared" si="33"/>
        <v>2</v>
      </c>
      <c r="C595" t="str">
        <f t="shared" si="32"/>
        <v>24</v>
      </c>
      <c r="D595" t="str">
        <f>"1"</f>
        <v>1</v>
      </c>
      <c r="E595" t="str">
        <f>"2-24-1"</f>
        <v>2-24-1</v>
      </c>
      <c r="F595" t="s">
        <v>72</v>
      </c>
      <c r="G595" t="s">
        <v>73</v>
      </c>
      <c r="H595" t="s">
        <v>71</v>
      </c>
      <c r="S595">
        <v>0</v>
      </c>
      <c r="T595">
        <v>1</v>
      </c>
      <c r="U595">
        <v>0</v>
      </c>
      <c r="V595">
        <v>0</v>
      </c>
      <c r="W595">
        <v>1</v>
      </c>
      <c r="X595">
        <v>0</v>
      </c>
      <c r="Y595">
        <v>0</v>
      </c>
      <c r="Z595">
        <v>1</v>
      </c>
      <c r="AA595">
        <v>0</v>
      </c>
      <c r="AB595">
        <v>1</v>
      </c>
      <c r="AC595">
        <v>0</v>
      </c>
      <c r="AD595">
        <v>1</v>
      </c>
      <c r="AE595">
        <v>1</v>
      </c>
      <c r="AF595">
        <v>1</v>
      </c>
      <c r="AG595">
        <v>1</v>
      </c>
      <c r="AH595">
        <v>1</v>
      </c>
      <c r="AI595">
        <v>1</v>
      </c>
      <c r="AJ595">
        <v>0</v>
      </c>
      <c r="AK595">
        <v>1</v>
      </c>
      <c r="AL595">
        <v>1</v>
      </c>
      <c r="AM595">
        <v>1</v>
      </c>
      <c r="AN595">
        <v>0</v>
      </c>
      <c r="AO595">
        <v>1</v>
      </c>
      <c r="AP595">
        <v>1</v>
      </c>
    </row>
    <row r="596" spans="1:42" x14ac:dyDescent="0.25">
      <c r="A596" t="str">
        <f>"592"</f>
        <v>592</v>
      </c>
      <c r="B596" t="str">
        <f t="shared" si="33"/>
        <v>2</v>
      </c>
      <c r="C596" t="str">
        <f t="shared" si="32"/>
        <v>24</v>
      </c>
      <c r="D596" t="str">
        <f>"25"</f>
        <v>25</v>
      </c>
      <c r="E596" t="str">
        <f>"2-24-25"</f>
        <v>2-24-25</v>
      </c>
      <c r="F596" t="s">
        <v>72</v>
      </c>
      <c r="G596" t="s">
        <v>73</v>
      </c>
      <c r="H596" t="s">
        <v>71</v>
      </c>
      <c r="S596">
        <v>0</v>
      </c>
      <c r="T596">
        <v>1</v>
      </c>
      <c r="U596">
        <v>0</v>
      </c>
      <c r="V596">
        <v>0</v>
      </c>
      <c r="W596">
        <v>0</v>
      </c>
      <c r="X596">
        <v>1</v>
      </c>
      <c r="Y596">
        <v>1</v>
      </c>
      <c r="Z596">
        <v>0</v>
      </c>
      <c r="AA596">
        <v>0</v>
      </c>
      <c r="AB596">
        <v>1</v>
      </c>
      <c r="AC596">
        <v>0</v>
      </c>
      <c r="AD596">
        <v>1</v>
      </c>
      <c r="AE596">
        <v>1</v>
      </c>
      <c r="AF596">
        <v>1</v>
      </c>
      <c r="AG596">
        <v>1</v>
      </c>
      <c r="AH596">
        <v>1</v>
      </c>
      <c r="AI596">
        <v>1</v>
      </c>
      <c r="AJ596">
        <v>1</v>
      </c>
      <c r="AK596">
        <v>0</v>
      </c>
      <c r="AL596">
        <v>1</v>
      </c>
      <c r="AM596">
        <v>1</v>
      </c>
      <c r="AN596">
        <v>1</v>
      </c>
      <c r="AO596">
        <v>1</v>
      </c>
      <c r="AP596">
        <v>1</v>
      </c>
    </row>
    <row r="597" spans="1:42" x14ac:dyDescent="0.25">
      <c r="A597" t="str">
        <f>"593"</f>
        <v>593</v>
      </c>
      <c r="B597" t="str">
        <f t="shared" si="33"/>
        <v>2</v>
      </c>
      <c r="C597" t="str">
        <f t="shared" si="32"/>
        <v>24</v>
      </c>
      <c r="D597" t="str">
        <f>"18"</f>
        <v>18</v>
      </c>
      <c r="E597" t="str">
        <f>"2-24-18"</f>
        <v>2-24-18</v>
      </c>
      <c r="F597" t="s">
        <v>72</v>
      </c>
      <c r="G597" t="s">
        <v>73</v>
      </c>
      <c r="H597" t="s">
        <v>71</v>
      </c>
      <c r="S597">
        <v>0</v>
      </c>
      <c r="T597">
        <v>1</v>
      </c>
      <c r="U597">
        <v>0</v>
      </c>
      <c r="V597">
        <v>0</v>
      </c>
      <c r="W597">
        <v>1</v>
      </c>
      <c r="X597">
        <v>0</v>
      </c>
      <c r="Y597">
        <v>0</v>
      </c>
      <c r="Z597">
        <v>1</v>
      </c>
      <c r="AA597">
        <v>1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1</v>
      </c>
      <c r="AK597">
        <v>0</v>
      </c>
      <c r="AL597">
        <v>0</v>
      </c>
      <c r="AM597">
        <v>0</v>
      </c>
      <c r="AN597">
        <v>0</v>
      </c>
      <c r="AO597">
        <v>1</v>
      </c>
      <c r="AP597">
        <v>1</v>
      </c>
    </row>
    <row r="598" spans="1:42" x14ac:dyDescent="0.25">
      <c r="A598" t="str">
        <f>"594"</f>
        <v>594</v>
      </c>
      <c r="B598" t="str">
        <f t="shared" si="33"/>
        <v>2</v>
      </c>
      <c r="C598" t="str">
        <f t="shared" si="32"/>
        <v>24</v>
      </c>
      <c r="D598" t="str">
        <f>"17"</f>
        <v>17</v>
      </c>
      <c r="E598" t="str">
        <f>"2-24-17"</f>
        <v>2-24-17</v>
      </c>
      <c r="F598" t="s">
        <v>72</v>
      </c>
      <c r="G598" t="s">
        <v>73</v>
      </c>
      <c r="H598" t="s">
        <v>71</v>
      </c>
      <c r="S598">
        <v>1</v>
      </c>
      <c r="T598">
        <v>0</v>
      </c>
      <c r="U598">
        <v>0</v>
      </c>
      <c r="V598">
        <v>0</v>
      </c>
      <c r="W598">
        <v>1</v>
      </c>
      <c r="X598">
        <v>0</v>
      </c>
      <c r="Y598">
        <v>0</v>
      </c>
      <c r="Z598">
        <v>1</v>
      </c>
      <c r="AA598">
        <v>0</v>
      </c>
      <c r="AB598">
        <v>0</v>
      </c>
      <c r="AC598">
        <v>1</v>
      </c>
      <c r="AD598">
        <v>1</v>
      </c>
      <c r="AE598">
        <v>1</v>
      </c>
      <c r="AF598">
        <v>1</v>
      </c>
      <c r="AG598">
        <v>1</v>
      </c>
      <c r="AH598">
        <v>1</v>
      </c>
      <c r="AI598">
        <v>1</v>
      </c>
      <c r="AJ598">
        <v>1</v>
      </c>
      <c r="AK598">
        <v>0</v>
      </c>
      <c r="AL598">
        <v>1</v>
      </c>
      <c r="AM598">
        <v>1</v>
      </c>
      <c r="AN598">
        <v>1</v>
      </c>
      <c r="AO598">
        <v>1</v>
      </c>
      <c r="AP598">
        <v>1</v>
      </c>
    </row>
    <row r="599" spans="1:42" x14ac:dyDescent="0.25">
      <c r="A599" t="str">
        <f>"595"</f>
        <v>595</v>
      </c>
      <c r="B599" t="str">
        <f t="shared" si="33"/>
        <v>2</v>
      </c>
      <c r="C599" t="str">
        <f t="shared" si="32"/>
        <v>24</v>
      </c>
      <c r="D599" t="str">
        <f>"14"</f>
        <v>14</v>
      </c>
      <c r="E599" t="str">
        <f>"2-24-14"</f>
        <v>2-24-14</v>
      </c>
      <c r="F599" t="s">
        <v>72</v>
      </c>
      <c r="G599" t="s">
        <v>73</v>
      </c>
      <c r="H599" t="s">
        <v>70</v>
      </c>
      <c r="I599">
        <v>1</v>
      </c>
      <c r="J599">
        <v>1</v>
      </c>
      <c r="K599">
        <v>0</v>
      </c>
      <c r="L599">
        <v>1</v>
      </c>
      <c r="M599">
        <v>1</v>
      </c>
      <c r="N599">
        <v>0</v>
      </c>
      <c r="O599">
        <v>1</v>
      </c>
      <c r="P599">
        <v>0</v>
      </c>
      <c r="Q599">
        <v>0</v>
      </c>
      <c r="R599">
        <v>0</v>
      </c>
    </row>
    <row r="600" spans="1:42" x14ac:dyDescent="0.25">
      <c r="A600" t="str">
        <f>"596"</f>
        <v>596</v>
      </c>
      <c r="B600" t="str">
        <f t="shared" si="33"/>
        <v>2</v>
      </c>
      <c r="C600" t="str">
        <f t="shared" si="32"/>
        <v>24</v>
      </c>
      <c r="D600" t="str">
        <f>"9"</f>
        <v>9</v>
      </c>
      <c r="E600" t="str">
        <f>"2-24-9"</f>
        <v>2-24-9</v>
      </c>
      <c r="F600" t="s">
        <v>72</v>
      </c>
      <c r="G600" t="s">
        <v>73</v>
      </c>
      <c r="H600" t="s">
        <v>71</v>
      </c>
      <c r="S600">
        <v>0</v>
      </c>
      <c r="T600">
        <v>1</v>
      </c>
      <c r="U600">
        <v>0</v>
      </c>
      <c r="V600">
        <v>0</v>
      </c>
      <c r="W600">
        <v>0</v>
      </c>
      <c r="X600">
        <v>1</v>
      </c>
      <c r="Y600">
        <v>1</v>
      </c>
      <c r="Z600">
        <v>0</v>
      </c>
      <c r="AA600">
        <v>0</v>
      </c>
      <c r="AB600">
        <v>0</v>
      </c>
      <c r="AC600">
        <v>1</v>
      </c>
      <c r="AD600">
        <v>0</v>
      </c>
      <c r="AE600">
        <v>1</v>
      </c>
      <c r="AF600">
        <v>0</v>
      </c>
      <c r="AG600">
        <v>0</v>
      </c>
      <c r="AH600">
        <v>1</v>
      </c>
      <c r="AI600">
        <v>0</v>
      </c>
      <c r="AJ600">
        <v>0</v>
      </c>
      <c r="AK600">
        <v>1</v>
      </c>
      <c r="AL600">
        <v>0</v>
      </c>
      <c r="AM600">
        <v>0</v>
      </c>
      <c r="AN600">
        <v>0</v>
      </c>
      <c r="AO600">
        <v>1</v>
      </c>
      <c r="AP600">
        <v>0</v>
      </c>
    </row>
    <row r="601" spans="1:42" x14ac:dyDescent="0.25">
      <c r="A601" t="str">
        <f>"597"</f>
        <v>597</v>
      </c>
      <c r="B601" t="str">
        <f t="shared" si="33"/>
        <v>2</v>
      </c>
      <c r="C601" t="str">
        <f t="shared" si="32"/>
        <v>24</v>
      </c>
      <c r="D601" t="str">
        <f>"4"</f>
        <v>4</v>
      </c>
      <c r="E601" t="str">
        <f>"2-24-4"</f>
        <v>2-24-4</v>
      </c>
      <c r="F601" t="s">
        <v>72</v>
      </c>
      <c r="G601" t="s">
        <v>73</v>
      </c>
      <c r="H601" t="s">
        <v>71</v>
      </c>
      <c r="S601">
        <v>1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1</v>
      </c>
      <c r="Z601">
        <v>0</v>
      </c>
      <c r="AA601">
        <v>1</v>
      </c>
      <c r="AB601">
        <v>0</v>
      </c>
      <c r="AC601">
        <v>0</v>
      </c>
      <c r="AD601">
        <v>1</v>
      </c>
      <c r="AE601">
        <v>1</v>
      </c>
      <c r="AF601">
        <v>1</v>
      </c>
      <c r="AG601">
        <v>1</v>
      </c>
      <c r="AH601">
        <v>1</v>
      </c>
      <c r="AI601">
        <v>1</v>
      </c>
      <c r="AJ601">
        <v>1</v>
      </c>
      <c r="AK601">
        <v>0</v>
      </c>
      <c r="AL601">
        <v>1</v>
      </c>
      <c r="AM601">
        <v>1</v>
      </c>
      <c r="AN601">
        <v>1</v>
      </c>
      <c r="AO601">
        <v>1</v>
      </c>
      <c r="AP601">
        <v>1</v>
      </c>
    </row>
    <row r="602" spans="1:42" x14ac:dyDescent="0.25">
      <c r="A602" t="str">
        <f>"598"</f>
        <v>598</v>
      </c>
      <c r="B602" t="str">
        <f t="shared" si="33"/>
        <v>2</v>
      </c>
      <c r="C602" t="str">
        <f t="shared" si="32"/>
        <v>24</v>
      </c>
      <c r="D602" t="str">
        <f>"15"</f>
        <v>15</v>
      </c>
      <c r="E602" t="str">
        <f>"2-24-15"</f>
        <v>2-24-15</v>
      </c>
      <c r="F602" t="s">
        <v>72</v>
      </c>
      <c r="G602" t="s">
        <v>73</v>
      </c>
      <c r="H602" t="s">
        <v>71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1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1</v>
      </c>
      <c r="AL602">
        <v>1</v>
      </c>
      <c r="AM602">
        <v>1</v>
      </c>
      <c r="AN602">
        <v>1</v>
      </c>
      <c r="AO602">
        <v>1</v>
      </c>
      <c r="AP602">
        <v>1</v>
      </c>
    </row>
    <row r="603" spans="1:42" x14ac:dyDescent="0.25">
      <c r="A603" t="str">
        <f>"599"</f>
        <v>599</v>
      </c>
      <c r="B603" t="str">
        <f t="shared" si="33"/>
        <v>2</v>
      </c>
      <c r="C603" t="str">
        <f t="shared" si="32"/>
        <v>24</v>
      </c>
      <c r="D603" t="str">
        <f>"21"</f>
        <v>21</v>
      </c>
      <c r="E603" t="str">
        <f>"2-24-21"</f>
        <v>2-24-21</v>
      </c>
      <c r="F603" t="s">
        <v>72</v>
      </c>
      <c r="G603" t="s">
        <v>73</v>
      </c>
      <c r="H603" t="s">
        <v>71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1</v>
      </c>
      <c r="Y603">
        <v>1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1</v>
      </c>
      <c r="AN603">
        <v>0</v>
      </c>
      <c r="AO603">
        <v>0</v>
      </c>
      <c r="AP603">
        <v>0</v>
      </c>
    </row>
    <row r="604" spans="1:42" x14ac:dyDescent="0.25">
      <c r="A604" t="str">
        <f>"600"</f>
        <v>600</v>
      </c>
      <c r="B604" t="str">
        <f t="shared" si="33"/>
        <v>2</v>
      </c>
      <c r="C604" t="str">
        <f t="shared" si="32"/>
        <v>24</v>
      </c>
      <c r="D604" t="str">
        <f>"13"</f>
        <v>13</v>
      </c>
      <c r="E604" t="str">
        <f>"2-24-13"</f>
        <v>2-24-13</v>
      </c>
      <c r="F604" t="s">
        <v>72</v>
      </c>
      <c r="G604" t="s">
        <v>73</v>
      </c>
      <c r="H604" t="s">
        <v>71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1</v>
      </c>
      <c r="AK604">
        <v>0</v>
      </c>
      <c r="AL604">
        <v>1</v>
      </c>
      <c r="AM604">
        <v>1</v>
      </c>
      <c r="AN604">
        <v>1</v>
      </c>
      <c r="AO604">
        <v>1</v>
      </c>
      <c r="AP604">
        <v>1</v>
      </c>
    </row>
    <row r="605" spans="1:42" x14ac:dyDescent="0.25">
      <c r="A605" t="str">
        <f>"601"</f>
        <v>601</v>
      </c>
      <c r="B605" t="str">
        <f t="shared" si="33"/>
        <v>2</v>
      </c>
      <c r="C605" t="str">
        <f>"25"</f>
        <v>25</v>
      </c>
      <c r="D605" t="str">
        <f>"25"</f>
        <v>25</v>
      </c>
      <c r="E605" t="str">
        <f>"2-25-25"</f>
        <v>2-25-25</v>
      </c>
      <c r="F605" t="s">
        <v>72</v>
      </c>
      <c r="G605" t="s">
        <v>73</v>
      </c>
      <c r="H605" t="s">
        <v>71</v>
      </c>
      <c r="S605">
        <v>1</v>
      </c>
      <c r="T605">
        <v>0</v>
      </c>
      <c r="U605">
        <v>0</v>
      </c>
      <c r="V605">
        <v>0</v>
      </c>
      <c r="W605">
        <v>0</v>
      </c>
      <c r="X605">
        <v>1</v>
      </c>
      <c r="Y605">
        <v>1</v>
      </c>
      <c r="Z605">
        <v>0</v>
      </c>
      <c r="AA605">
        <v>0</v>
      </c>
      <c r="AB605">
        <v>0</v>
      </c>
      <c r="AC605">
        <v>1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1</v>
      </c>
      <c r="AK605">
        <v>0</v>
      </c>
      <c r="AL605">
        <v>0</v>
      </c>
      <c r="AM605">
        <v>1</v>
      </c>
      <c r="AN605">
        <v>1</v>
      </c>
      <c r="AO605">
        <v>1</v>
      </c>
      <c r="AP605">
        <v>1</v>
      </c>
    </row>
    <row r="606" spans="1:42" x14ac:dyDescent="0.25">
      <c r="A606" t="str">
        <f>"602"</f>
        <v>602</v>
      </c>
      <c r="B606" t="str">
        <f t="shared" si="33"/>
        <v>2</v>
      </c>
      <c r="C606" t="str">
        <f t="shared" ref="C606:C629" si="34">"25"</f>
        <v>25</v>
      </c>
      <c r="D606" t="str">
        <f>"18"</f>
        <v>18</v>
      </c>
      <c r="E606" t="str">
        <f>"2-25-18"</f>
        <v>2-25-18</v>
      </c>
      <c r="F606" t="s">
        <v>72</v>
      </c>
      <c r="G606" t="s">
        <v>73</v>
      </c>
      <c r="H606" t="s">
        <v>71</v>
      </c>
      <c r="S606">
        <v>1</v>
      </c>
      <c r="T606">
        <v>0</v>
      </c>
      <c r="U606">
        <v>0</v>
      </c>
      <c r="V606">
        <v>0</v>
      </c>
      <c r="W606">
        <v>0</v>
      </c>
      <c r="X606">
        <v>1</v>
      </c>
      <c r="Y606">
        <v>0</v>
      </c>
      <c r="Z606">
        <v>1</v>
      </c>
      <c r="AA606">
        <v>0</v>
      </c>
      <c r="AB606">
        <v>1</v>
      </c>
      <c r="AC606">
        <v>0</v>
      </c>
      <c r="AD606">
        <v>1</v>
      </c>
      <c r="AE606">
        <v>1</v>
      </c>
      <c r="AF606">
        <v>1</v>
      </c>
      <c r="AG606">
        <v>1</v>
      </c>
      <c r="AH606">
        <v>1</v>
      </c>
      <c r="AI606">
        <v>1</v>
      </c>
      <c r="AJ606">
        <v>1</v>
      </c>
      <c r="AK606">
        <v>0</v>
      </c>
      <c r="AL606">
        <v>1</v>
      </c>
      <c r="AM606">
        <v>1</v>
      </c>
      <c r="AN606">
        <v>1</v>
      </c>
      <c r="AO606">
        <v>1</v>
      </c>
      <c r="AP606">
        <v>1</v>
      </c>
    </row>
    <row r="607" spans="1:42" x14ac:dyDescent="0.25">
      <c r="A607" t="str">
        <f>"603"</f>
        <v>603</v>
      </c>
      <c r="B607" t="str">
        <f t="shared" si="33"/>
        <v>2</v>
      </c>
      <c r="C607" t="str">
        <f t="shared" si="34"/>
        <v>25</v>
      </c>
      <c r="D607" t="str">
        <f>"11"</f>
        <v>11</v>
      </c>
      <c r="E607" t="str">
        <f>"2-25-11"</f>
        <v>2-25-11</v>
      </c>
      <c r="F607" t="s">
        <v>72</v>
      </c>
      <c r="G607" t="s">
        <v>73</v>
      </c>
      <c r="H607" t="s">
        <v>71</v>
      </c>
      <c r="S607">
        <v>1</v>
      </c>
      <c r="T607">
        <v>0</v>
      </c>
      <c r="U607">
        <v>0</v>
      </c>
      <c r="V607">
        <v>0</v>
      </c>
      <c r="W607">
        <v>0</v>
      </c>
      <c r="X607">
        <v>1</v>
      </c>
      <c r="Y607">
        <v>1</v>
      </c>
      <c r="Z607">
        <v>0</v>
      </c>
      <c r="AA607">
        <v>0</v>
      </c>
      <c r="AB607">
        <v>1</v>
      </c>
      <c r="AC607">
        <v>0</v>
      </c>
      <c r="AD607">
        <v>1</v>
      </c>
      <c r="AE607">
        <v>1</v>
      </c>
      <c r="AF607">
        <v>1</v>
      </c>
      <c r="AG607">
        <v>1</v>
      </c>
      <c r="AH607">
        <v>1</v>
      </c>
      <c r="AI607">
        <v>1</v>
      </c>
      <c r="AJ607">
        <v>1</v>
      </c>
      <c r="AK607">
        <v>0</v>
      </c>
      <c r="AL607">
        <v>1</v>
      </c>
      <c r="AM607">
        <v>1</v>
      </c>
      <c r="AN607">
        <v>1</v>
      </c>
      <c r="AO607">
        <v>1</v>
      </c>
      <c r="AP607">
        <v>1</v>
      </c>
    </row>
    <row r="608" spans="1:42" x14ac:dyDescent="0.25">
      <c r="A608" t="str">
        <f>"604"</f>
        <v>604</v>
      </c>
      <c r="B608" t="str">
        <f t="shared" si="33"/>
        <v>2</v>
      </c>
      <c r="C608" t="str">
        <f t="shared" si="34"/>
        <v>25</v>
      </c>
      <c r="D608" t="str">
        <f>"10"</f>
        <v>10</v>
      </c>
      <c r="E608" t="str">
        <f>"2-25-10"</f>
        <v>2-25-10</v>
      </c>
      <c r="F608" t="s">
        <v>72</v>
      </c>
      <c r="G608" t="s">
        <v>73</v>
      </c>
      <c r="H608" t="s">
        <v>70</v>
      </c>
      <c r="I608">
        <v>1</v>
      </c>
      <c r="J608">
        <v>0</v>
      </c>
      <c r="K608">
        <v>1</v>
      </c>
      <c r="L608">
        <v>1</v>
      </c>
      <c r="M608">
        <v>1</v>
      </c>
      <c r="N608">
        <v>1</v>
      </c>
      <c r="O608">
        <v>1</v>
      </c>
      <c r="P608">
        <v>1</v>
      </c>
      <c r="Q608">
        <v>1</v>
      </c>
      <c r="R608">
        <v>1</v>
      </c>
    </row>
    <row r="609" spans="1:42" x14ac:dyDescent="0.25">
      <c r="A609" t="str">
        <f>"605"</f>
        <v>605</v>
      </c>
      <c r="B609" t="str">
        <f t="shared" si="33"/>
        <v>2</v>
      </c>
      <c r="C609" t="str">
        <f t="shared" si="34"/>
        <v>25</v>
      </c>
      <c r="D609" t="str">
        <f>"8"</f>
        <v>8</v>
      </c>
      <c r="E609" t="str">
        <f>"2-25-8"</f>
        <v>2-25-8</v>
      </c>
      <c r="F609" t="s">
        <v>72</v>
      </c>
      <c r="G609" t="s">
        <v>73</v>
      </c>
      <c r="H609" t="s">
        <v>71</v>
      </c>
      <c r="S609">
        <v>0</v>
      </c>
      <c r="T609">
        <v>1</v>
      </c>
      <c r="U609">
        <v>0</v>
      </c>
      <c r="V609">
        <v>0</v>
      </c>
      <c r="W609">
        <v>0</v>
      </c>
      <c r="X609">
        <v>1</v>
      </c>
      <c r="Y609">
        <v>0</v>
      </c>
      <c r="Z609">
        <v>1</v>
      </c>
      <c r="AA609">
        <v>0</v>
      </c>
      <c r="AB609">
        <v>0</v>
      </c>
      <c r="AC609">
        <v>1</v>
      </c>
      <c r="AD609">
        <v>1</v>
      </c>
      <c r="AE609">
        <v>1</v>
      </c>
      <c r="AF609">
        <v>1</v>
      </c>
      <c r="AG609">
        <v>1</v>
      </c>
      <c r="AH609">
        <v>1</v>
      </c>
      <c r="AI609">
        <v>1</v>
      </c>
      <c r="AJ609">
        <v>0</v>
      </c>
      <c r="AK609">
        <v>1</v>
      </c>
      <c r="AL609">
        <v>1</v>
      </c>
      <c r="AM609">
        <v>1</v>
      </c>
      <c r="AN609">
        <v>0</v>
      </c>
      <c r="AO609">
        <v>1</v>
      </c>
      <c r="AP609">
        <v>1</v>
      </c>
    </row>
    <row r="610" spans="1:42" x14ac:dyDescent="0.25">
      <c r="A610" t="str">
        <f>"606"</f>
        <v>606</v>
      </c>
      <c r="B610" t="str">
        <f t="shared" si="33"/>
        <v>2</v>
      </c>
      <c r="C610" t="str">
        <f t="shared" si="34"/>
        <v>25</v>
      </c>
      <c r="D610" t="str">
        <f>"2"</f>
        <v>2</v>
      </c>
      <c r="E610" t="str">
        <f>"2-25-2"</f>
        <v>2-25-2</v>
      </c>
      <c r="F610" t="s">
        <v>72</v>
      </c>
      <c r="G610" t="s">
        <v>73</v>
      </c>
      <c r="H610" t="s">
        <v>71</v>
      </c>
      <c r="S610">
        <v>0</v>
      </c>
      <c r="T610">
        <v>1</v>
      </c>
      <c r="U610">
        <v>0</v>
      </c>
      <c r="V610">
        <v>0</v>
      </c>
      <c r="W610">
        <v>0</v>
      </c>
      <c r="X610">
        <v>1</v>
      </c>
      <c r="Y610">
        <v>1</v>
      </c>
      <c r="Z610">
        <v>0</v>
      </c>
      <c r="AA610">
        <v>0</v>
      </c>
      <c r="AB610">
        <v>1</v>
      </c>
      <c r="AC610">
        <v>0</v>
      </c>
      <c r="AD610">
        <v>1</v>
      </c>
      <c r="AE610">
        <v>1</v>
      </c>
      <c r="AF610">
        <v>1</v>
      </c>
      <c r="AG610">
        <v>1</v>
      </c>
      <c r="AH610">
        <v>1</v>
      </c>
      <c r="AI610">
        <v>1</v>
      </c>
      <c r="AJ610">
        <v>1</v>
      </c>
      <c r="AK610">
        <v>0</v>
      </c>
      <c r="AL610">
        <v>1</v>
      </c>
      <c r="AM610">
        <v>1</v>
      </c>
      <c r="AN610">
        <v>1</v>
      </c>
      <c r="AO610">
        <v>1</v>
      </c>
      <c r="AP610">
        <v>1</v>
      </c>
    </row>
    <row r="611" spans="1:42" x14ac:dyDescent="0.25">
      <c r="A611" t="str">
        <f>"607"</f>
        <v>607</v>
      </c>
      <c r="B611" t="str">
        <f t="shared" si="33"/>
        <v>2</v>
      </c>
      <c r="C611" t="str">
        <f t="shared" si="34"/>
        <v>25</v>
      </c>
      <c r="D611" t="str">
        <f>"22"</f>
        <v>22</v>
      </c>
      <c r="E611" t="str">
        <f>"2-25-22"</f>
        <v>2-25-22</v>
      </c>
      <c r="F611" t="s">
        <v>72</v>
      </c>
      <c r="G611" t="s">
        <v>73</v>
      </c>
      <c r="H611" t="s">
        <v>71</v>
      </c>
      <c r="S611">
        <v>1</v>
      </c>
      <c r="T611">
        <v>0</v>
      </c>
      <c r="U611">
        <v>0</v>
      </c>
      <c r="V611">
        <v>0</v>
      </c>
      <c r="W611">
        <v>1</v>
      </c>
      <c r="X611">
        <v>0</v>
      </c>
      <c r="Y611">
        <v>1</v>
      </c>
      <c r="Z611">
        <v>0</v>
      </c>
      <c r="AA611">
        <v>1</v>
      </c>
      <c r="AB611">
        <v>0</v>
      </c>
      <c r="AC611">
        <v>0</v>
      </c>
      <c r="AD611">
        <v>1</v>
      </c>
      <c r="AE611">
        <v>1</v>
      </c>
      <c r="AF611">
        <v>1</v>
      </c>
      <c r="AG611">
        <v>1</v>
      </c>
      <c r="AH611">
        <v>1</v>
      </c>
      <c r="AI611">
        <v>1</v>
      </c>
      <c r="AJ611">
        <v>1</v>
      </c>
      <c r="AK611">
        <v>0</v>
      </c>
      <c r="AL611">
        <v>1</v>
      </c>
      <c r="AM611">
        <v>1</v>
      </c>
      <c r="AN611">
        <v>1</v>
      </c>
      <c r="AO611">
        <v>1</v>
      </c>
      <c r="AP611">
        <v>1</v>
      </c>
    </row>
    <row r="612" spans="1:42" x14ac:dyDescent="0.25">
      <c r="A612" t="str">
        <f>"608"</f>
        <v>608</v>
      </c>
      <c r="B612" t="str">
        <f t="shared" si="33"/>
        <v>2</v>
      </c>
      <c r="C612" t="str">
        <f t="shared" si="34"/>
        <v>25</v>
      </c>
      <c r="D612" t="str">
        <f>"21"</f>
        <v>21</v>
      </c>
      <c r="E612" t="str">
        <f>"2-25-21"</f>
        <v>2-25-21</v>
      </c>
      <c r="F612" t="s">
        <v>72</v>
      </c>
      <c r="G612" t="s">
        <v>73</v>
      </c>
      <c r="H612" t="s">
        <v>71</v>
      </c>
      <c r="S612">
        <v>1</v>
      </c>
      <c r="T612">
        <v>0</v>
      </c>
      <c r="U612">
        <v>0</v>
      </c>
      <c r="V612">
        <v>0</v>
      </c>
      <c r="W612">
        <v>0</v>
      </c>
      <c r="X612">
        <v>1</v>
      </c>
      <c r="Y612">
        <v>1</v>
      </c>
      <c r="Z612">
        <v>0</v>
      </c>
      <c r="AA612">
        <v>0</v>
      </c>
      <c r="AB612">
        <v>1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1</v>
      </c>
      <c r="AK612">
        <v>0</v>
      </c>
      <c r="AL612">
        <v>1</v>
      </c>
      <c r="AM612">
        <v>1</v>
      </c>
      <c r="AN612">
        <v>1</v>
      </c>
      <c r="AO612">
        <v>1</v>
      </c>
      <c r="AP612">
        <v>1</v>
      </c>
    </row>
    <row r="613" spans="1:42" x14ac:dyDescent="0.25">
      <c r="A613" t="str">
        <f>"609"</f>
        <v>609</v>
      </c>
      <c r="B613" t="str">
        <f t="shared" si="33"/>
        <v>2</v>
      </c>
      <c r="C613" t="str">
        <f t="shared" si="34"/>
        <v>25</v>
      </c>
      <c r="D613" t="str">
        <f>"14"</f>
        <v>14</v>
      </c>
      <c r="E613" t="str">
        <f>"2-25-14"</f>
        <v>2-25-14</v>
      </c>
      <c r="F613" t="s">
        <v>72</v>
      </c>
      <c r="G613" t="s">
        <v>73</v>
      </c>
      <c r="H613" t="s">
        <v>70</v>
      </c>
      <c r="I613">
        <v>1</v>
      </c>
      <c r="J613">
        <v>0</v>
      </c>
      <c r="K613">
        <v>1</v>
      </c>
      <c r="L613">
        <v>1</v>
      </c>
      <c r="M613">
        <v>1</v>
      </c>
      <c r="N613">
        <v>1</v>
      </c>
      <c r="O613">
        <v>1</v>
      </c>
      <c r="P613">
        <v>1</v>
      </c>
      <c r="Q613">
        <v>1</v>
      </c>
      <c r="R613">
        <v>1</v>
      </c>
    </row>
    <row r="614" spans="1:42" x14ac:dyDescent="0.25">
      <c r="A614" t="str">
        <f>"610"</f>
        <v>610</v>
      </c>
      <c r="B614" t="str">
        <f t="shared" si="33"/>
        <v>2</v>
      </c>
      <c r="C614" t="str">
        <f t="shared" si="34"/>
        <v>25</v>
      </c>
      <c r="D614" t="str">
        <f>"5"</f>
        <v>5</v>
      </c>
      <c r="E614" t="str">
        <f>"2-25-5"</f>
        <v>2-25-5</v>
      </c>
      <c r="F614" t="s">
        <v>72</v>
      </c>
      <c r="G614" t="s">
        <v>73</v>
      </c>
      <c r="H614" t="s">
        <v>71</v>
      </c>
      <c r="S614">
        <v>1</v>
      </c>
      <c r="T614">
        <v>0</v>
      </c>
      <c r="U614">
        <v>0</v>
      </c>
      <c r="V614">
        <v>0</v>
      </c>
      <c r="W614">
        <v>0</v>
      </c>
      <c r="X614">
        <v>1</v>
      </c>
      <c r="Y614">
        <v>1</v>
      </c>
      <c r="Z614">
        <v>0</v>
      </c>
      <c r="AA614">
        <v>0</v>
      </c>
      <c r="AB614">
        <v>1</v>
      </c>
      <c r="AC614">
        <v>0</v>
      </c>
      <c r="AD614">
        <v>0</v>
      </c>
      <c r="AE614">
        <v>1</v>
      </c>
      <c r="AF614">
        <v>0</v>
      </c>
      <c r="AG614">
        <v>0</v>
      </c>
      <c r="AH614">
        <v>1</v>
      </c>
      <c r="AI614">
        <v>1</v>
      </c>
      <c r="AJ614">
        <v>1</v>
      </c>
      <c r="AK614">
        <v>0</v>
      </c>
      <c r="AL614">
        <v>1</v>
      </c>
      <c r="AM614">
        <v>1</v>
      </c>
      <c r="AN614">
        <v>1</v>
      </c>
      <c r="AO614">
        <v>1</v>
      </c>
      <c r="AP614">
        <v>1</v>
      </c>
    </row>
    <row r="615" spans="1:42" x14ac:dyDescent="0.25">
      <c r="A615" t="str">
        <f>"611"</f>
        <v>611</v>
      </c>
      <c r="B615" t="str">
        <f t="shared" si="33"/>
        <v>2</v>
      </c>
      <c r="C615" t="str">
        <f t="shared" si="34"/>
        <v>25</v>
      </c>
      <c r="D615" t="str">
        <f>"1"</f>
        <v>1</v>
      </c>
      <c r="E615" t="str">
        <f>"2-25-1"</f>
        <v>2-25-1</v>
      </c>
      <c r="F615" t="s">
        <v>72</v>
      </c>
      <c r="G615" t="s">
        <v>73</v>
      </c>
      <c r="H615" t="s">
        <v>71</v>
      </c>
      <c r="S615">
        <v>0</v>
      </c>
      <c r="T615">
        <v>1</v>
      </c>
      <c r="U615">
        <v>0</v>
      </c>
      <c r="V615">
        <v>0</v>
      </c>
      <c r="W615">
        <v>1</v>
      </c>
      <c r="X615">
        <v>0</v>
      </c>
      <c r="Y615">
        <v>0</v>
      </c>
      <c r="Z615">
        <v>1</v>
      </c>
      <c r="AA615">
        <v>0</v>
      </c>
      <c r="AB615">
        <v>0</v>
      </c>
      <c r="AC615">
        <v>1</v>
      </c>
      <c r="AD615">
        <v>1</v>
      </c>
      <c r="AE615">
        <v>1</v>
      </c>
      <c r="AF615">
        <v>1</v>
      </c>
      <c r="AG615">
        <v>1</v>
      </c>
      <c r="AH615">
        <v>1</v>
      </c>
      <c r="AI615">
        <v>1</v>
      </c>
      <c r="AJ615">
        <v>1</v>
      </c>
      <c r="AK615">
        <v>0</v>
      </c>
      <c r="AL615">
        <v>1</v>
      </c>
      <c r="AM615">
        <v>1</v>
      </c>
      <c r="AN615">
        <v>1</v>
      </c>
      <c r="AO615">
        <v>1</v>
      </c>
      <c r="AP615">
        <v>1</v>
      </c>
    </row>
    <row r="616" spans="1:42" x14ac:dyDescent="0.25">
      <c r="A616" t="str">
        <f>"612"</f>
        <v>612</v>
      </c>
      <c r="B616" t="str">
        <f t="shared" si="33"/>
        <v>2</v>
      </c>
      <c r="C616" t="str">
        <f t="shared" si="34"/>
        <v>25</v>
      </c>
      <c r="D616" t="str">
        <f>"20"</f>
        <v>20</v>
      </c>
      <c r="E616" t="str">
        <f>"2-25-20"</f>
        <v>2-25-20</v>
      </c>
      <c r="F616" t="s">
        <v>72</v>
      </c>
      <c r="G616" t="s">
        <v>73</v>
      </c>
      <c r="H616" t="s">
        <v>71</v>
      </c>
      <c r="S616">
        <v>0</v>
      </c>
      <c r="T616">
        <v>1</v>
      </c>
      <c r="U616">
        <v>0</v>
      </c>
      <c r="V616">
        <v>0</v>
      </c>
      <c r="W616">
        <v>0</v>
      </c>
      <c r="X616">
        <v>1</v>
      </c>
      <c r="Y616">
        <v>1</v>
      </c>
      <c r="Z616">
        <v>0</v>
      </c>
      <c r="AA616">
        <v>0</v>
      </c>
      <c r="AB616">
        <v>0</v>
      </c>
      <c r="AC616">
        <v>1</v>
      </c>
      <c r="AD616">
        <v>1</v>
      </c>
      <c r="AE616">
        <v>1</v>
      </c>
      <c r="AF616">
        <v>1</v>
      </c>
      <c r="AG616">
        <v>1</v>
      </c>
      <c r="AH616">
        <v>1</v>
      </c>
      <c r="AI616">
        <v>1</v>
      </c>
      <c r="AJ616">
        <v>0</v>
      </c>
      <c r="AK616">
        <v>1</v>
      </c>
      <c r="AL616">
        <v>1</v>
      </c>
      <c r="AM616">
        <v>1</v>
      </c>
      <c r="AN616">
        <v>1</v>
      </c>
      <c r="AO616">
        <v>1</v>
      </c>
      <c r="AP616">
        <v>1</v>
      </c>
    </row>
    <row r="617" spans="1:42" x14ac:dyDescent="0.25">
      <c r="A617" t="str">
        <f>"613"</f>
        <v>613</v>
      </c>
      <c r="B617" t="str">
        <f t="shared" si="33"/>
        <v>2</v>
      </c>
      <c r="C617" t="str">
        <f t="shared" si="34"/>
        <v>25</v>
      </c>
      <c r="D617" t="str">
        <f>"19"</f>
        <v>19</v>
      </c>
      <c r="E617" t="str">
        <f>"2-25-19"</f>
        <v>2-25-19</v>
      </c>
      <c r="F617" t="s">
        <v>72</v>
      </c>
      <c r="G617" t="s">
        <v>73</v>
      </c>
      <c r="H617" t="s">
        <v>71</v>
      </c>
      <c r="S617">
        <v>0</v>
      </c>
      <c r="T617">
        <v>1</v>
      </c>
      <c r="U617">
        <v>0</v>
      </c>
      <c r="V617">
        <v>0</v>
      </c>
      <c r="W617">
        <v>0</v>
      </c>
      <c r="X617">
        <v>1</v>
      </c>
      <c r="Y617">
        <v>0</v>
      </c>
      <c r="Z617">
        <v>1</v>
      </c>
      <c r="AA617">
        <v>0</v>
      </c>
      <c r="AB617">
        <v>1</v>
      </c>
      <c r="AC617">
        <v>0</v>
      </c>
      <c r="AD617">
        <v>1</v>
      </c>
      <c r="AE617">
        <v>1</v>
      </c>
      <c r="AF617">
        <v>1</v>
      </c>
      <c r="AG617">
        <v>1</v>
      </c>
      <c r="AH617">
        <v>1</v>
      </c>
      <c r="AI617">
        <v>1</v>
      </c>
      <c r="AJ617">
        <v>1</v>
      </c>
      <c r="AK617">
        <v>0</v>
      </c>
      <c r="AL617">
        <v>1</v>
      </c>
      <c r="AM617">
        <v>1</v>
      </c>
      <c r="AN617">
        <v>1</v>
      </c>
      <c r="AO617">
        <v>1</v>
      </c>
      <c r="AP617">
        <v>1</v>
      </c>
    </row>
    <row r="618" spans="1:42" x14ac:dyDescent="0.25">
      <c r="A618" t="str">
        <f>"614"</f>
        <v>614</v>
      </c>
      <c r="B618" t="str">
        <f t="shared" si="33"/>
        <v>2</v>
      </c>
      <c r="C618" t="str">
        <f t="shared" si="34"/>
        <v>25</v>
      </c>
      <c r="D618" t="str">
        <f>"13"</f>
        <v>13</v>
      </c>
      <c r="E618" t="str">
        <f>"2-25-13"</f>
        <v>2-25-13</v>
      </c>
      <c r="F618" t="s">
        <v>72</v>
      </c>
      <c r="G618" t="s">
        <v>73</v>
      </c>
      <c r="H618" t="s">
        <v>71</v>
      </c>
      <c r="S618">
        <v>0</v>
      </c>
      <c r="T618">
        <v>1</v>
      </c>
      <c r="U618">
        <v>0</v>
      </c>
      <c r="V618">
        <v>0</v>
      </c>
      <c r="W618">
        <v>0</v>
      </c>
      <c r="X618">
        <v>1</v>
      </c>
      <c r="Y618">
        <v>1</v>
      </c>
      <c r="Z618">
        <v>0</v>
      </c>
      <c r="AA618">
        <v>0</v>
      </c>
      <c r="AB618">
        <v>0</v>
      </c>
      <c r="AC618">
        <v>1</v>
      </c>
      <c r="AD618">
        <v>1</v>
      </c>
      <c r="AE618">
        <v>1</v>
      </c>
      <c r="AF618">
        <v>1</v>
      </c>
      <c r="AG618">
        <v>1</v>
      </c>
      <c r="AH618">
        <v>1</v>
      </c>
      <c r="AI618">
        <v>1</v>
      </c>
      <c r="AJ618">
        <v>1</v>
      </c>
      <c r="AK618">
        <v>0</v>
      </c>
      <c r="AL618">
        <v>1</v>
      </c>
      <c r="AM618">
        <v>1</v>
      </c>
      <c r="AN618">
        <v>1</v>
      </c>
      <c r="AO618">
        <v>1</v>
      </c>
      <c r="AP618">
        <v>1</v>
      </c>
    </row>
    <row r="619" spans="1:42" x14ac:dyDescent="0.25">
      <c r="A619" t="str">
        <f>"615"</f>
        <v>615</v>
      </c>
      <c r="B619" t="str">
        <f t="shared" si="33"/>
        <v>2</v>
      </c>
      <c r="C619" t="str">
        <f t="shared" si="34"/>
        <v>25</v>
      </c>
      <c r="D619" t="str">
        <f>"12"</f>
        <v>12</v>
      </c>
      <c r="E619" t="str">
        <f>"2-25-12"</f>
        <v>2-25-12</v>
      </c>
      <c r="F619" t="s">
        <v>72</v>
      </c>
      <c r="G619" t="s">
        <v>73</v>
      </c>
      <c r="H619" t="s">
        <v>71</v>
      </c>
      <c r="S619">
        <v>0</v>
      </c>
      <c r="T619">
        <v>1</v>
      </c>
      <c r="U619">
        <v>0</v>
      </c>
      <c r="V619">
        <v>0</v>
      </c>
      <c r="W619">
        <v>1</v>
      </c>
      <c r="X619">
        <v>0</v>
      </c>
      <c r="Y619">
        <v>0</v>
      </c>
      <c r="Z619">
        <v>1</v>
      </c>
      <c r="AA619">
        <v>0</v>
      </c>
      <c r="AB619">
        <v>0</v>
      </c>
      <c r="AC619">
        <v>1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1</v>
      </c>
      <c r="AL619">
        <v>0</v>
      </c>
      <c r="AM619">
        <v>0</v>
      </c>
      <c r="AN619">
        <v>0</v>
      </c>
      <c r="AO619">
        <v>0</v>
      </c>
      <c r="AP619">
        <v>0</v>
      </c>
    </row>
    <row r="620" spans="1:42" x14ac:dyDescent="0.25">
      <c r="A620" t="str">
        <f>"616"</f>
        <v>616</v>
      </c>
      <c r="B620" t="str">
        <f t="shared" si="33"/>
        <v>2</v>
      </c>
      <c r="C620" t="str">
        <f t="shared" si="34"/>
        <v>25</v>
      </c>
      <c r="D620" t="str">
        <f>"6"</f>
        <v>6</v>
      </c>
      <c r="E620" t="str">
        <f>"2-25-6"</f>
        <v>2-25-6</v>
      </c>
      <c r="F620" t="s">
        <v>72</v>
      </c>
      <c r="G620" t="s">
        <v>73</v>
      </c>
      <c r="H620" t="s">
        <v>70</v>
      </c>
      <c r="I620">
        <v>1</v>
      </c>
      <c r="J620">
        <v>1</v>
      </c>
      <c r="K620">
        <v>1</v>
      </c>
      <c r="L620">
        <v>1</v>
      </c>
      <c r="M620">
        <v>1</v>
      </c>
      <c r="N620">
        <v>1</v>
      </c>
      <c r="O620">
        <v>1</v>
      </c>
      <c r="P620">
        <v>1</v>
      </c>
      <c r="Q620">
        <v>1</v>
      </c>
      <c r="R620">
        <v>1</v>
      </c>
    </row>
    <row r="621" spans="1:42" x14ac:dyDescent="0.25">
      <c r="A621" t="str">
        <f>"617"</f>
        <v>617</v>
      </c>
      <c r="B621" t="str">
        <f t="shared" si="33"/>
        <v>2</v>
      </c>
      <c r="C621" t="str">
        <f t="shared" si="34"/>
        <v>25</v>
      </c>
      <c r="D621" t="str">
        <f>"24"</f>
        <v>24</v>
      </c>
      <c r="E621" t="str">
        <f>"2-25-24"</f>
        <v>2-25-24</v>
      </c>
      <c r="F621" t="s">
        <v>72</v>
      </c>
      <c r="G621" t="s">
        <v>73</v>
      </c>
      <c r="H621" t="s">
        <v>71</v>
      </c>
      <c r="S621">
        <v>0</v>
      </c>
      <c r="T621">
        <v>1</v>
      </c>
      <c r="U621">
        <v>0</v>
      </c>
      <c r="V621">
        <v>0</v>
      </c>
      <c r="W621">
        <v>0</v>
      </c>
      <c r="X621">
        <v>1</v>
      </c>
      <c r="Y621">
        <v>1</v>
      </c>
      <c r="Z621">
        <v>0</v>
      </c>
      <c r="AA621">
        <v>0</v>
      </c>
      <c r="AB621">
        <v>1</v>
      </c>
      <c r="AC621">
        <v>0</v>
      </c>
      <c r="AD621">
        <v>1</v>
      </c>
      <c r="AE621">
        <v>1</v>
      </c>
      <c r="AF621">
        <v>1</v>
      </c>
      <c r="AG621">
        <v>1</v>
      </c>
      <c r="AH621">
        <v>1</v>
      </c>
      <c r="AI621">
        <v>1</v>
      </c>
      <c r="AJ621">
        <v>1</v>
      </c>
      <c r="AK621">
        <v>0</v>
      </c>
      <c r="AL621">
        <v>1</v>
      </c>
      <c r="AM621">
        <v>1</v>
      </c>
      <c r="AN621">
        <v>1</v>
      </c>
      <c r="AO621">
        <v>1</v>
      </c>
      <c r="AP621">
        <v>1</v>
      </c>
    </row>
    <row r="622" spans="1:42" x14ac:dyDescent="0.25">
      <c r="A622" t="str">
        <f>"618"</f>
        <v>618</v>
      </c>
      <c r="B622" t="str">
        <f t="shared" si="33"/>
        <v>2</v>
      </c>
      <c r="C622" t="str">
        <f t="shared" si="34"/>
        <v>25</v>
      </c>
      <c r="D622" t="str">
        <f>"23"</f>
        <v>23</v>
      </c>
      <c r="E622" t="str">
        <f>"2-25-23"</f>
        <v>2-25-23</v>
      </c>
      <c r="F622" t="s">
        <v>72</v>
      </c>
      <c r="G622" t="s">
        <v>73</v>
      </c>
      <c r="H622" t="s">
        <v>71</v>
      </c>
      <c r="S622">
        <v>1</v>
      </c>
      <c r="T622">
        <v>0</v>
      </c>
      <c r="U622">
        <v>0</v>
      </c>
      <c r="V622">
        <v>0</v>
      </c>
      <c r="W622">
        <v>0</v>
      </c>
      <c r="X622">
        <v>1</v>
      </c>
      <c r="Y622">
        <v>1</v>
      </c>
      <c r="Z622">
        <v>0</v>
      </c>
      <c r="AA622">
        <v>0</v>
      </c>
      <c r="AB622">
        <v>1</v>
      </c>
      <c r="AC622">
        <v>0</v>
      </c>
      <c r="AD622">
        <v>1</v>
      </c>
      <c r="AE622">
        <v>1</v>
      </c>
      <c r="AF622">
        <v>1</v>
      </c>
      <c r="AG622">
        <v>1</v>
      </c>
      <c r="AH622">
        <v>1</v>
      </c>
      <c r="AI622">
        <v>1</v>
      </c>
      <c r="AJ622">
        <v>1</v>
      </c>
      <c r="AK622">
        <v>0</v>
      </c>
      <c r="AL622">
        <v>1</v>
      </c>
      <c r="AM622">
        <v>1</v>
      </c>
      <c r="AN622">
        <v>1</v>
      </c>
      <c r="AO622">
        <v>1</v>
      </c>
      <c r="AP622">
        <v>1</v>
      </c>
    </row>
    <row r="623" spans="1:42" x14ac:dyDescent="0.25">
      <c r="A623" t="str">
        <f>"619"</f>
        <v>619</v>
      </c>
      <c r="B623" t="str">
        <f t="shared" si="33"/>
        <v>2</v>
      </c>
      <c r="C623" t="str">
        <f t="shared" si="34"/>
        <v>25</v>
      </c>
      <c r="D623" t="str">
        <f>"15"</f>
        <v>15</v>
      </c>
      <c r="E623" t="str">
        <f>"2-25-15"</f>
        <v>2-25-15</v>
      </c>
      <c r="F623" t="s">
        <v>72</v>
      </c>
      <c r="G623" t="s">
        <v>73</v>
      </c>
      <c r="H623" t="s">
        <v>71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1</v>
      </c>
      <c r="AK623">
        <v>0</v>
      </c>
      <c r="AL623">
        <v>1</v>
      </c>
      <c r="AM623">
        <v>1</v>
      </c>
      <c r="AN623">
        <v>1</v>
      </c>
      <c r="AO623">
        <v>1</v>
      </c>
      <c r="AP623">
        <v>1</v>
      </c>
    </row>
    <row r="624" spans="1:42" x14ac:dyDescent="0.25">
      <c r="A624" t="str">
        <f>"620"</f>
        <v>620</v>
      </c>
      <c r="B624" t="str">
        <f t="shared" si="33"/>
        <v>2</v>
      </c>
      <c r="C624" t="str">
        <f t="shared" si="34"/>
        <v>25</v>
      </c>
      <c r="D624" t="str">
        <f>"3"</f>
        <v>3</v>
      </c>
      <c r="E624" t="str">
        <f>"2-25-3"</f>
        <v>2-25-3</v>
      </c>
      <c r="F624" t="s">
        <v>72</v>
      </c>
      <c r="G624" t="s">
        <v>73</v>
      </c>
      <c r="H624" t="s">
        <v>71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1</v>
      </c>
      <c r="Y624">
        <v>1</v>
      </c>
      <c r="Z624">
        <v>0</v>
      </c>
      <c r="AA624">
        <v>0</v>
      </c>
      <c r="AB624">
        <v>0</v>
      </c>
      <c r="AC624">
        <v>1</v>
      </c>
      <c r="AD624">
        <v>1</v>
      </c>
      <c r="AE624">
        <v>1</v>
      </c>
      <c r="AF624">
        <v>1</v>
      </c>
      <c r="AG624">
        <v>1</v>
      </c>
      <c r="AH624">
        <v>1</v>
      </c>
      <c r="AI624">
        <v>1</v>
      </c>
      <c r="AJ624">
        <v>0</v>
      </c>
      <c r="AK624">
        <v>1</v>
      </c>
      <c r="AL624">
        <v>1</v>
      </c>
      <c r="AM624">
        <v>1</v>
      </c>
      <c r="AN624">
        <v>1</v>
      </c>
      <c r="AO624">
        <v>1</v>
      </c>
      <c r="AP624">
        <v>1</v>
      </c>
    </row>
    <row r="625" spans="1:42" x14ac:dyDescent="0.25">
      <c r="A625" t="str">
        <f>"621"</f>
        <v>621</v>
      </c>
      <c r="B625" t="str">
        <f t="shared" si="33"/>
        <v>2</v>
      </c>
      <c r="C625" t="str">
        <f t="shared" si="34"/>
        <v>25</v>
      </c>
      <c r="D625" t="str">
        <f>"16"</f>
        <v>16</v>
      </c>
      <c r="E625" t="str">
        <f>"2-25-16"</f>
        <v>2-25-16</v>
      </c>
      <c r="F625" t="s">
        <v>72</v>
      </c>
      <c r="G625" t="s">
        <v>73</v>
      </c>
      <c r="H625" t="s">
        <v>71</v>
      </c>
      <c r="S625">
        <v>0</v>
      </c>
      <c r="T625">
        <v>1</v>
      </c>
      <c r="U625">
        <v>0</v>
      </c>
      <c r="V625">
        <v>0</v>
      </c>
      <c r="W625">
        <v>0</v>
      </c>
      <c r="X625">
        <v>1</v>
      </c>
      <c r="Y625">
        <v>1</v>
      </c>
      <c r="Z625">
        <v>0</v>
      </c>
      <c r="AA625">
        <v>0</v>
      </c>
      <c r="AB625">
        <v>0</v>
      </c>
      <c r="AC625">
        <v>0</v>
      </c>
      <c r="AD625">
        <v>1</v>
      </c>
      <c r="AE625">
        <v>1</v>
      </c>
      <c r="AF625">
        <v>1</v>
      </c>
      <c r="AG625">
        <v>1</v>
      </c>
      <c r="AH625">
        <v>1</v>
      </c>
      <c r="AI625">
        <v>1</v>
      </c>
      <c r="AJ625">
        <v>1</v>
      </c>
      <c r="AK625">
        <v>0</v>
      </c>
      <c r="AL625">
        <v>1</v>
      </c>
      <c r="AM625">
        <v>0</v>
      </c>
      <c r="AN625">
        <v>0</v>
      </c>
      <c r="AO625">
        <v>1</v>
      </c>
      <c r="AP625">
        <v>0</v>
      </c>
    </row>
    <row r="626" spans="1:42" x14ac:dyDescent="0.25">
      <c r="A626" t="str">
        <f>"622"</f>
        <v>622</v>
      </c>
      <c r="B626" t="str">
        <f t="shared" si="33"/>
        <v>2</v>
      </c>
      <c r="C626" t="str">
        <f t="shared" si="34"/>
        <v>25</v>
      </c>
      <c r="D626" t="str">
        <f>"7"</f>
        <v>7</v>
      </c>
      <c r="E626" t="str">
        <f>"2-25-7"</f>
        <v>2-25-7</v>
      </c>
      <c r="F626" t="s">
        <v>72</v>
      </c>
      <c r="G626" t="s">
        <v>73</v>
      </c>
      <c r="H626" t="s">
        <v>71</v>
      </c>
      <c r="S626">
        <v>1</v>
      </c>
      <c r="T626">
        <v>0</v>
      </c>
      <c r="U626">
        <v>0</v>
      </c>
      <c r="V626">
        <v>0</v>
      </c>
      <c r="W626">
        <v>1</v>
      </c>
      <c r="X626">
        <v>0</v>
      </c>
      <c r="Y626">
        <v>1</v>
      </c>
      <c r="Z626">
        <v>0</v>
      </c>
      <c r="AA626">
        <v>0</v>
      </c>
      <c r="AB626">
        <v>0</v>
      </c>
      <c r="AC626">
        <v>0</v>
      </c>
      <c r="AD626">
        <v>1</v>
      </c>
      <c r="AE626">
        <v>1</v>
      </c>
      <c r="AF626">
        <v>1</v>
      </c>
      <c r="AG626">
        <v>1</v>
      </c>
      <c r="AH626">
        <v>1</v>
      </c>
      <c r="AI626">
        <v>1</v>
      </c>
      <c r="AJ626">
        <v>1</v>
      </c>
      <c r="AK626">
        <v>0</v>
      </c>
      <c r="AL626">
        <v>1</v>
      </c>
      <c r="AM626">
        <v>1</v>
      </c>
      <c r="AN626">
        <v>1</v>
      </c>
      <c r="AO626">
        <v>1</v>
      </c>
      <c r="AP626">
        <v>1</v>
      </c>
    </row>
    <row r="627" spans="1:42" x14ac:dyDescent="0.25">
      <c r="A627" t="str">
        <f>"623"</f>
        <v>623</v>
      </c>
      <c r="B627" t="str">
        <f t="shared" si="33"/>
        <v>2</v>
      </c>
      <c r="C627" t="str">
        <f t="shared" si="34"/>
        <v>25</v>
      </c>
      <c r="D627" t="str">
        <f>"17"</f>
        <v>17</v>
      </c>
      <c r="E627" t="str">
        <f>"2-25-17"</f>
        <v>2-25-17</v>
      </c>
      <c r="F627" t="s">
        <v>72</v>
      </c>
      <c r="G627" t="s">
        <v>73</v>
      </c>
      <c r="H627" t="s">
        <v>71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1</v>
      </c>
      <c r="AK627">
        <v>0</v>
      </c>
      <c r="AL627">
        <v>1</v>
      </c>
      <c r="AM627">
        <v>1</v>
      </c>
      <c r="AN627">
        <v>1</v>
      </c>
      <c r="AO627">
        <v>1</v>
      </c>
      <c r="AP627">
        <v>1</v>
      </c>
    </row>
    <row r="628" spans="1:42" x14ac:dyDescent="0.25">
      <c r="A628" t="str">
        <f>"624"</f>
        <v>624</v>
      </c>
      <c r="B628" t="str">
        <f t="shared" si="33"/>
        <v>2</v>
      </c>
      <c r="C628" t="str">
        <f t="shared" si="34"/>
        <v>25</v>
      </c>
      <c r="D628" t="str">
        <f>"4"</f>
        <v>4</v>
      </c>
      <c r="E628" t="str">
        <f>"2-25-4"</f>
        <v>2-25-4</v>
      </c>
      <c r="F628" t="s">
        <v>72</v>
      </c>
      <c r="G628" t="s">
        <v>73</v>
      </c>
      <c r="H628" t="s">
        <v>71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1</v>
      </c>
      <c r="AK628">
        <v>0</v>
      </c>
      <c r="AL628">
        <v>1</v>
      </c>
      <c r="AM628">
        <v>1</v>
      </c>
      <c r="AN628">
        <v>1</v>
      </c>
      <c r="AO628">
        <v>1</v>
      </c>
      <c r="AP628">
        <v>0</v>
      </c>
    </row>
    <row r="629" spans="1:42" x14ac:dyDescent="0.25">
      <c r="A629" t="str">
        <f>"625"</f>
        <v>625</v>
      </c>
      <c r="B629" t="str">
        <f t="shared" si="33"/>
        <v>2</v>
      </c>
      <c r="C629" t="str">
        <f t="shared" si="34"/>
        <v>25</v>
      </c>
      <c r="D629" t="str">
        <f>"9"</f>
        <v>9</v>
      </c>
      <c r="E629" t="str">
        <f>"2-25-9"</f>
        <v>2-25-9</v>
      </c>
      <c r="F629" t="s">
        <v>72</v>
      </c>
      <c r="G629" t="s">
        <v>73</v>
      </c>
      <c r="H629" t="s">
        <v>71</v>
      </c>
      <c r="S629">
        <v>0</v>
      </c>
      <c r="T629">
        <v>1</v>
      </c>
      <c r="U629">
        <v>0</v>
      </c>
      <c r="V629">
        <v>0</v>
      </c>
      <c r="W629">
        <v>1</v>
      </c>
      <c r="X629">
        <v>0</v>
      </c>
      <c r="Y629">
        <v>0</v>
      </c>
      <c r="Z629">
        <v>1</v>
      </c>
      <c r="AA629">
        <v>0</v>
      </c>
      <c r="AB629">
        <v>0</v>
      </c>
      <c r="AC629">
        <v>0</v>
      </c>
      <c r="AD629">
        <v>1</v>
      </c>
      <c r="AE629">
        <v>1</v>
      </c>
      <c r="AF629">
        <v>1</v>
      </c>
      <c r="AG629">
        <v>1</v>
      </c>
      <c r="AH629">
        <v>1</v>
      </c>
      <c r="AI629">
        <v>1</v>
      </c>
      <c r="AJ629">
        <v>0</v>
      </c>
      <c r="AK629">
        <v>1</v>
      </c>
      <c r="AL629">
        <v>1</v>
      </c>
      <c r="AM629">
        <v>1</v>
      </c>
      <c r="AN629">
        <v>1</v>
      </c>
      <c r="AO629">
        <v>1</v>
      </c>
      <c r="AP629">
        <v>1</v>
      </c>
    </row>
    <row r="630" spans="1:42" x14ac:dyDescent="0.25">
      <c r="A630" t="str">
        <f>"626"</f>
        <v>626</v>
      </c>
      <c r="B630" t="str">
        <f t="shared" si="33"/>
        <v>2</v>
      </c>
      <c r="C630" t="str">
        <f t="shared" ref="C630:C654" si="35">"26"</f>
        <v>26</v>
      </c>
      <c r="D630" t="str">
        <f>"22"</f>
        <v>22</v>
      </c>
      <c r="E630" t="str">
        <f>"2-26-22"</f>
        <v>2-26-22</v>
      </c>
      <c r="F630" t="s">
        <v>72</v>
      </c>
      <c r="G630" t="s">
        <v>73</v>
      </c>
      <c r="H630" t="s">
        <v>71</v>
      </c>
      <c r="S630">
        <v>1</v>
      </c>
      <c r="T630">
        <v>0</v>
      </c>
      <c r="U630">
        <v>0</v>
      </c>
      <c r="V630">
        <v>0</v>
      </c>
      <c r="W630">
        <v>0</v>
      </c>
      <c r="X630">
        <v>1</v>
      </c>
      <c r="Y630">
        <v>1</v>
      </c>
      <c r="Z630">
        <v>0</v>
      </c>
      <c r="AA630">
        <v>0</v>
      </c>
      <c r="AB630">
        <v>1</v>
      </c>
      <c r="AC630">
        <v>0</v>
      </c>
      <c r="AD630">
        <v>1</v>
      </c>
      <c r="AE630">
        <v>1</v>
      </c>
      <c r="AF630">
        <v>1</v>
      </c>
      <c r="AG630">
        <v>1</v>
      </c>
      <c r="AH630">
        <v>1</v>
      </c>
      <c r="AI630">
        <v>1</v>
      </c>
      <c r="AJ630">
        <v>1</v>
      </c>
      <c r="AK630">
        <v>0</v>
      </c>
      <c r="AL630">
        <v>1</v>
      </c>
      <c r="AM630">
        <v>1</v>
      </c>
      <c r="AN630">
        <v>1</v>
      </c>
      <c r="AO630">
        <v>1</v>
      </c>
      <c r="AP630">
        <v>1</v>
      </c>
    </row>
    <row r="631" spans="1:42" x14ac:dyDescent="0.25">
      <c r="A631" t="str">
        <f>"627"</f>
        <v>627</v>
      </c>
      <c r="B631" t="str">
        <f t="shared" si="33"/>
        <v>2</v>
      </c>
      <c r="C631" t="str">
        <f t="shared" si="35"/>
        <v>26</v>
      </c>
      <c r="D631" t="str">
        <f>"21"</f>
        <v>21</v>
      </c>
      <c r="E631" t="str">
        <f>"2-26-21"</f>
        <v>2-26-21</v>
      </c>
      <c r="F631" t="s">
        <v>72</v>
      </c>
      <c r="G631" t="s">
        <v>73</v>
      </c>
      <c r="H631" t="s">
        <v>71</v>
      </c>
      <c r="S631">
        <v>0</v>
      </c>
      <c r="T631">
        <v>1</v>
      </c>
      <c r="U631">
        <v>0</v>
      </c>
      <c r="V631">
        <v>0</v>
      </c>
      <c r="W631">
        <v>0</v>
      </c>
      <c r="X631">
        <v>1</v>
      </c>
      <c r="Y631">
        <v>1</v>
      </c>
      <c r="Z631">
        <v>0</v>
      </c>
      <c r="AA631">
        <v>0</v>
      </c>
      <c r="AB631">
        <v>1</v>
      </c>
      <c r="AC631">
        <v>0</v>
      </c>
      <c r="AD631">
        <v>1</v>
      </c>
      <c r="AE631">
        <v>1</v>
      </c>
      <c r="AF631">
        <v>1</v>
      </c>
      <c r="AG631">
        <v>1</v>
      </c>
      <c r="AH631">
        <v>1</v>
      </c>
      <c r="AI631">
        <v>1</v>
      </c>
      <c r="AJ631">
        <v>1</v>
      </c>
      <c r="AK631">
        <v>0</v>
      </c>
      <c r="AL631">
        <v>1</v>
      </c>
      <c r="AM631">
        <v>1</v>
      </c>
      <c r="AN631">
        <v>1</v>
      </c>
      <c r="AO631">
        <v>1</v>
      </c>
      <c r="AP631">
        <v>1</v>
      </c>
    </row>
    <row r="632" spans="1:42" x14ac:dyDescent="0.25">
      <c r="A632" t="str">
        <f>"628"</f>
        <v>628</v>
      </c>
      <c r="B632" t="str">
        <f t="shared" si="33"/>
        <v>2</v>
      </c>
      <c r="C632" t="str">
        <f t="shared" si="35"/>
        <v>26</v>
      </c>
      <c r="D632" t="str">
        <f>"13"</f>
        <v>13</v>
      </c>
      <c r="E632" t="str">
        <f>"2-26-13"</f>
        <v>2-26-13</v>
      </c>
      <c r="F632" t="s">
        <v>72</v>
      </c>
      <c r="G632" t="s">
        <v>73</v>
      </c>
      <c r="H632" t="s">
        <v>71</v>
      </c>
      <c r="S632">
        <v>1</v>
      </c>
      <c r="T632">
        <v>0</v>
      </c>
      <c r="U632">
        <v>0</v>
      </c>
      <c r="V632">
        <v>0</v>
      </c>
      <c r="W632">
        <v>0</v>
      </c>
      <c r="X632">
        <v>1</v>
      </c>
      <c r="Y632">
        <v>0</v>
      </c>
      <c r="Z632">
        <v>1</v>
      </c>
      <c r="AA632">
        <v>0</v>
      </c>
      <c r="AB632">
        <v>0</v>
      </c>
      <c r="AC632">
        <v>1</v>
      </c>
      <c r="AD632">
        <v>1</v>
      </c>
      <c r="AE632">
        <v>1</v>
      </c>
      <c r="AF632">
        <v>1</v>
      </c>
      <c r="AG632">
        <v>1</v>
      </c>
      <c r="AH632">
        <v>1</v>
      </c>
      <c r="AI632">
        <v>1</v>
      </c>
      <c r="AJ632">
        <v>1</v>
      </c>
      <c r="AK632">
        <v>0</v>
      </c>
      <c r="AL632">
        <v>1</v>
      </c>
      <c r="AM632">
        <v>1</v>
      </c>
      <c r="AN632">
        <v>1</v>
      </c>
      <c r="AO632">
        <v>1</v>
      </c>
      <c r="AP632">
        <v>1</v>
      </c>
    </row>
    <row r="633" spans="1:42" x14ac:dyDescent="0.25">
      <c r="A633" t="str">
        <f>"629"</f>
        <v>629</v>
      </c>
      <c r="B633" t="str">
        <f t="shared" si="33"/>
        <v>2</v>
      </c>
      <c r="C633" t="str">
        <f t="shared" si="35"/>
        <v>26</v>
      </c>
      <c r="D633" t="str">
        <f>"12"</f>
        <v>12</v>
      </c>
      <c r="E633" t="str">
        <f>"2-26-12"</f>
        <v>2-26-12</v>
      </c>
      <c r="F633" t="s">
        <v>72</v>
      </c>
      <c r="G633" t="s">
        <v>73</v>
      </c>
      <c r="H633" t="s">
        <v>71</v>
      </c>
      <c r="S633">
        <v>0</v>
      </c>
      <c r="T633">
        <v>1</v>
      </c>
      <c r="U633">
        <v>0</v>
      </c>
      <c r="V633">
        <v>0</v>
      </c>
      <c r="W633">
        <v>0</v>
      </c>
      <c r="X633">
        <v>1</v>
      </c>
      <c r="Y633">
        <v>1</v>
      </c>
      <c r="Z633">
        <v>0</v>
      </c>
      <c r="AA633">
        <v>1</v>
      </c>
      <c r="AB633">
        <v>0</v>
      </c>
      <c r="AC633">
        <v>0</v>
      </c>
      <c r="AD633">
        <v>1</v>
      </c>
      <c r="AE633">
        <v>1</v>
      </c>
      <c r="AF633">
        <v>1</v>
      </c>
      <c r="AG633">
        <v>1</v>
      </c>
      <c r="AH633">
        <v>1</v>
      </c>
      <c r="AI633">
        <v>1</v>
      </c>
      <c r="AJ633">
        <v>1</v>
      </c>
      <c r="AK633">
        <v>0</v>
      </c>
      <c r="AL633">
        <v>1</v>
      </c>
      <c r="AM633">
        <v>1</v>
      </c>
      <c r="AN633">
        <v>1</v>
      </c>
      <c r="AO633">
        <v>1</v>
      </c>
      <c r="AP633">
        <v>1</v>
      </c>
    </row>
    <row r="634" spans="1:42" x14ac:dyDescent="0.25">
      <c r="A634" t="str">
        <f>"630"</f>
        <v>630</v>
      </c>
      <c r="B634" t="str">
        <f t="shared" si="33"/>
        <v>2</v>
      </c>
      <c r="C634" t="str">
        <f t="shared" si="35"/>
        <v>26</v>
      </c>
      <c r="D634" t="str">
        <f>"5"</f>
        <v>5</v>
      </c>
      <c r="E634" t="str">
        <f>"2-26-5"</f>
        <v>2-26-5</v>
      </c>
      <c r="F634" t="s">
        <v>72</v>
      </c>
      <c r="G634" t="s">
        <v>73</v>
      </c>
      <c r="H634" t="s">
        <v>71</v>
      </c>
      <c r="S634">
        <v>0</v>
      </c>
      <c r="T634">
        <v>1</v>
      </c>
      <c r="U634">
        <v>0</v>
      </c>
      <c r="V634">
        <v>0</v>
      </c>
      <c r="W634">
        <v>0</v>
      </c>
      <c r="X634">
        <v>1</v>
      </c>
      <c r="Y634">
        <v>0</v>
      </c>
      <c r="Z634">
        <v>1</v>
      </c>
      <c r="AA634">
        <v>0</v>
      </c>
      <c r="AB634">
        <v>1</v>
      </c>
      <c r="AC634">
        <v>0</v>
      </c>
      <c r="AD634">
        <v>0</v>
      </c>
      <c r="AE634">
        <v>1</v>
      </c>
      <c r="AF634">
        <v>0</v>
      </c>
      <c r="AG634">
        <v>1</v>
      </c>
      <c r="AH634">
        <v>1</v>
      </c>
      <c r="AI634">
        <v>1</v>
      </c>
      <c r="AJ634">
        <v>1</v>
      </c>
      <c r="AK634">
        <v>0</v>
      </c>
      <c r="AL634">
        <v>1</v>
      </c>
      <c r="AM634">
        <v>1</v>
      </c>
      <c r="AN634">
        <v>1</v>
      </c>
      <c r="AO634">
        <v>1</v>
      </c>
      <c r="AP634">
        <v>1</v>
      </c>
    </row>
    <row r="635" spans="1:42" x14ac:dyDescent="0.25">
      <c r="A635" t="str">
        <f>"631"</f>
        <v>631</v>
      </c>
      <c r="B635" t="str">
        <f t="shared" si="33"/>
        <v>2</v>
      </c>
      <c r="C635" t="str">
        <f t="shared" si="35"/>
        <v>26</v>
      </c>
      <c r="D635" t="str">
        <f>"3"</f>
        <v>3</v>
      </c>
      <c r="E635" t="str">
        <f>"2-26-3"</f>
        <v>2-26-3</v>
      </c>
      <c r="F635" t="s">
        <v>72</v>
      </c>
      <c r="G635" t="s">
        <v>73</v>
      </c>
      <c r="H635" t="s">
        <v>71</v>
      </c>
      <c r="S635">
        <v>1</v>
      </c>
      <c r="T635">
        <v>0</v>
      </c>
      <c r="U635">
        <v>0</v>
      </c>
      <c r="V635">
        <v>0</v>
      </c>
      <c r="W635">
        <v>1</v>
      </c>
      <c r="X635">
        <v>0</v>
      </c>
      <c r="Y635">
        <v>1</v>
      </c>
      <c r="Z635">
        <v>0</v>
      </c>
      <c r="AA635">
        <v>0</v>
      </c>
      <c r="AB635">
        <v>0</v>
      </c>
      <c r="AC635">
        <v>1</v>
      </c>
      <c r="AD635">
        <v>1</v>
      </c>
      <c r="AE635">
        <v>1</v>
      </c>
      <c r="AF635">
        <v>1</v>
      </c>
      <c r="AG635">
        <v>1</v>
      </c>
      <c r="AH635">
        <v>1</v>
      </c>
      <c r="AI635">
        <v>1</v>
      </c>
      <c r="AJ635">
        <v>1</v>
      </c>
      <c r="AK635">
        <v>0</v>
      </c>
      <c r="AL635">
        <v>1</v>
      </c>
      <c r="AM635">
        <v>1</v>
      </c>
      <c r="AN635">
        <v>1</v>
      </c>
      <c r="AO635">
        <v>1</v>
      </c>
      <c r="AP635">
        <v>1</v>
      </c>
    </row>
    <row r="636" spans="1:42" x14ac:dyDescent="0.25">
      <c r="A636" t="str">
        <f>"632"</f>
        <v>632</v>
      </c>
      <c r="B636" t="str">
        <f t="shared" si="33"/>
        <v>2</v>
      </c>
      <c r="C636" t="str">
        <f t="shared" si="35"/>
        <v>26</v>
      </c>
      <c r="D636" t="str">
        <f>"24"</f>
        <v>24</v>
      </c>
      <c r="E636" t="str">
        <f>"2-26-24"</f>
        <v>2-26-24</v>
      </c>
      <c r="F636" t="s">
        <v>72</v>
      </c>
      <c r="G636" t="s">
        <v>73</v>
      </c>
      <c r="H636" t="s">
        <v>71</v>
      </c>
      <c r="S636">
        <v>0</v>
      </c>
      <c r="T636">
        <v>1</v>
      </c>
      <c r="U636">
        <v>0</v>
      </c>
      <c r="V636">
        <v>0</v>
      </c>
      <c r="W636">
        <v>0</v>
      </c>
      <c r="X636">
        <v>1</v>
      </c>
      <c r="Y636">
        <v>1</v>
      </c>
      <c r="Z636">
        <v>0</v>
      </c>
      <c r="AA636">
        <v>1</v>
      </c>
      <c r="AB636">
        <v>0</v>
      </c>
      <c r="AC636">
        <v>0</v>
      </c>
      <c r="AD636">
        <v>1</v>
      </c>
      <c r="AE636">
        <v>1</v>
      </c>
      <c r="AF636">
        <v>1</v>
      </c>
      <c r="AG636">
        <v>1</v>
      </c>
      <c r="AH636">
        <v>1</v>
      </c>
      <c r="AI636">
        <v>1</v>
      </c>
      <c r="AJ636">
        <v>0</v>
      </c>
      <c r="AK636">
        <v>1</v>
      </c>
      <c r="AL636">
        <v>1</v>
      </c>
      <c r="AM636">
        <v>1</v>
      </c>
      <c r="AN636">
        <v>1</v>
      </c>
      <c r="AO636">
        <v>1</v>
      </c>
      <c r="AP636">
        <v>1</v>
      </c>
    </row>
    <row r="637" spans="1:42" x14ac:dyDescent="0.25">
      <c r="A637" t="str">
        <f>"633"</f>
        <v>633</v>
      </c>
      <c r="B637" t="str">
        <f t="shared" si="33"/>
        <v>2</v>
      </c>
      <c r="C637" t="str">
        <f t="shared" si="35"/>
        <v>26</v>
      </c>
      <c r="D637" t="str">
        <f>"23"</f>
        <v>23</v>
      </c>
      <c r="E637" t="str">
        <f>"2-26-23"</f>
        <v>2-26-23</v>
      </c>
      <c r="F637" t="s">
        <v>72</v>
      </c>
      <c r="G637" t="s">
        <v>73</v>
      </c>
      <c r="H637" t="s">
        <v>70</v>
      </c>
      <c r="I637">
        <v>1</v>
      </c>
      <c r="J637">
        <v>1</v>
      </c>
      <c r="K637">
        <v>1</v>
      </c>
      <c r="L637">
        <v>1</v>
      </c>
      <c r="M637">
        <v>1</v>
      </c>
      <c r="N637">
        <v>1</v>
      </c>
      <c r="O637">
        <v>1</v>
      </c>
      <c r="P637">
        <v>1</v>
      </c>
      <c r="Q637">
        <v>1</v>
      </c>
      <c r="R637">
        <v>1</v>
      </c>
    </row>
    <row r="638" spans="1:42" x14ac:dyDescent="0.25">
      <c r="A638" t="str">
        <f>"634"</f>
        <v>634</v>
      </c>
      <c r="B638" t="str">
        <f t="shared" si="33"/>
        <v>2</v>
      </c>
      <c r="C638" t="str">
        <f t="shared" si="35"/>
        <v>26</v>
      </c>
      <c r="D638" t="str">
        <f>"17"</f>
        <v>17</v>
      </c>
      <c r="E638" t="str">
        <f>"2-26-17"</f>
        <v>2-26-17</v>
      </c>
      <c r="F638" t="s">
        <v>72</v>
      </c>
      <c r="G638" t="s">
        <v>73</v>
      </c>
      <c r="H638" t="s">
        <v>71</v>
      </c>
      <c r="S638">
        <v>1</v>
      </c>
      <c r="T638">
        <v>0</v>
      </c>
      <c r="U638">
        <v>0</v>
      </c>
      <c r="V638">
        <v>0</v>
      </c>
      <c r="W638">
        <v>0</v>
      </c>
      <c r="X638">
        <v>1</v>
      </c>
      <c r="Y638">
        <v>1</v>
      </c>
      <c r="Z638">
        <v>0</v>
      </c>
      <c r="AA638">
        <v>0</v>
      </c>
      <c r="AB638">
        <v>1</v>
      </c>
      <c r="AC638">
        <v>0</v>
      </c>
      <c r="AD638">
        <v>1</v>
      </c>
      <c r="AE638">
        <v>1</v>
      </c>
      <c r="AF638">
        <v>1</v>
      </c>
      <c r="AG638">
        <v>1</v>
      </c>
      <c r="AH638">
        <v>1</v>
      </c>
      <c r="AI638">
        <v>1</v>
      </c>
      <c r="AJ638">
        <v>0</v>
      </c>
      <c r="AK638">
        <v>1</v>
      </c>
      <c r="AL638">
        <v>1</v>
      </c>
      <c r="AM638">
        <v>1</v>
      </c>
      <c r="AN638">
        <v>1</v>
      </c>
      <c r="AO638">
        <v>1</v>
      </c>
      <c r="AP638">
        <v>1</v>
      </c>
    </row>
    <row r="639" spans="1:42" x14ac:dyDescent="0.25">
      <c r="A639" t="str">
        <f>"635"</f>
        <v>635</v>
      </c>
      <c r="B639" t="str">
        <f t="shared" si="33"/>
        <v>2</v>
      </c>
      <c r="C639" t="str">
        <f t="shared" si="35"/>
        <v>26</v>
      </c>
      <c r="D639" t="str">
        <f>"11"</f>
        <v>11</v>
      </c>
      <c r="E639" t="str">
        <f>"2-26-11"</f>
        <v>2-26-11</v>
      </c>
      <c r="F639" t="s">
        <v>72</v>
      </c>
      <c r="G639" t="s">
        <v>73</v>
      </c>
      <c r="H639" t="s">
        <v>71</v>
      </c>
      <c r="S639">
        <v>0</v>
      </c>
      <c r="T639">
        <v>1</v>
      </c>
      <c r="U639">
        <v>0</v>
      </c>
      <c r="V639">
        <v>0</v>
      </c>
      <c r="W639">
        <v>0</v>
      </c>
      <c r="X639">
        <v>1</v>
      </c>
      <c r="Y639">
        <v>1</v>
      </c>
      <c r="Z639">
        <v>0</v>
      </c>
      <c r="AA639">
        <v>1</v>
      </c>
      <c r="AB639">
        <v>0</v>
      </c>
      <c r="AC639">
        <v>0</v>
      </c>
      <c r="AD639">
        <v>1</v>
      </c>
      <c r="AE639">
        <v>1</v>
      </c>
      <c r="AF639">
        <v>1</v>
      </c>
      <c r="AG639">
        <v>1</v>
      </c>
      <c r="AH639">
        <v>1</v>
      </c>
      <c r="AI639">
        <v>1</v>
      </c>
      <c r="AJ639">
        <v>1</v>
      </c>
      <c r="AK639">
        <v>0</v>
      </c>
      <c r="AL639">
        <v>1</v>
      </c>
      <c r="AM639">
        <v>1</v>
      </c>
      <c r="AN639">
        <v>1</v>
      </c>
      <c r="AO639">
        <v>1</v>
      </c>
      <c r="AP639">
        <v>1</v>
      </c>
    </row>
    <row r="640" spans="1:42" x14ac:dyDescent="0.25">
      <c r="A640" t="str">
        <f>"636"</f>
        <v>636</v>
      </c>
      <c r="B640" t="str">
        <f t="shared" si="33"/>
        <v>2</v>
      </c>
      <c r="C640" t="str">
        <f t="shared" si="35"/>
        <v>26</v>
      </c>
      <c r="D640" t="str">
        <f>"6"</f>
        <v>6</v>
      </c>
      <c r="E640" t="str">
        <f>"2-26-6"</f>
        <v>2-26-6</v>
      </c>
      <c r="F640" t="s">
        <v>72</v>
      </c>
      <c r="G640" t="s">
        <v>73</v>
      </c>
      <c r="H640" t="s">
        <v>71</v>
      </c>
      <c r="S640">
        <v>0</v>
      </c>
      <c r="T640">
        <v>1</v>
      </c>
      <c r="U640">
        <v>0</v>
      </c>
      <c r="V640">
        <v>0</v>
      </c>
      <c r="W640">
        <v>0</v>
      </c>
      <c r="X640">
        <v>1</v>
      </c>
      <c r="Y640">
        <v>1</v>
      </c>
      <c r="Z640">
        <v>0</v>
      </c>
      <c r="AA640">
        <v>1</v>
      </c>
      <c r="AB640">
        <v>0</v>
      </c>
      <c r="AC640">
        <v>0</v>
      </c>
      <c r="AD640">
        <v>1</v>
      </c>
      <c r="AE640">
        <v>1</v>
      </c>
      <c r="AF640">
        <v>1</v>
      </c>
      <c r="AG640">
        <v>1</v>
      </c>
      <c r="AH640">
        <v>1</v>
      </c>
      <c r="AI640">
        <v>1</v>
      </c>
      <c r="AJ640">
        <v>0</v>
      </c>
      <c r="AK640">
        <v>1</v>
      </c>
      <c r="AL640">
        <v>1</v>
      </c>
      <c r="AM640">
        <v>1</v>
      </c>
      <c r="AN640">
        <v>1</v>
      </c>
      <c r="AO640">
        <v>1</v>
      </c>
      <c r="AP640">
        <v>1</v>
      </c>
    </row>
    <row r="641" spans="1:42" x14ac:dyDescent="0.25">
      <c r="A641" t="str">
        <f>"637"</f>
        <v>637</v>
      </c>
      <c r="B641" t="str">
        <f t="shared" si="33"/>
        <v>2</v>
      </c>
      <c r="C641" t="str">
        <f t="shared" si="35"/>
        <v>26</v>
      </c>
      <c r="D641" t="str">
        <f>"1"</f>
        <v>1</v>
      </c>
      <c r="E641" t="str">
        <f>"2-26-1"</f>
        <v>2-26-1</v>
      </c>
      <c r="F641" t="s">
        <v>72</v>
      </c>
      <c r="G641" t="s">
        <v>73</v>
      </c>
      <c r="H641" t="s">
        <v>71</v>
      </c>
      <c r="S641">
        <v>1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1</v>
      </c>
      <c r="Z641">
        <v>0</v>
      </c>
      <c r="AA641">
        <v>0</v>
      </c>
      <c r="AB641">
        <v>1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1</v>
      </c>
      <c r="AK641">
        <v>0</v>
      </c>
      <c r="AL641">
        <v>1</v>
      </c>
      <c r="AM641">
        <v>1</v>
      </c>
      <c r="AN641">
        <v>1</v>
      </c>
      <c r="AO641">
        <v>1</v>
      </c>
      <c r="AP641">
        <v>1</v>
      </c>
    </row>
    <row r="642" spans="1:42" x14ac:dyDescent="0.25">
      <c r="A642" t="str">
        <f>"638"</f>
        <v>638</v>
      </c>
      <c r="B642" t="str">
        <f t="shared" si="33"/>
        <v>2</v>
      </c>
      <c r="C642" t="str">
        <f t="shared" si="35"/>
        <v>26</v>
      </c>
      <c r="D642" t="str">
        <f>"25"</f>
        <v>25</v>
      </c>
      <c r="E642" t="str">
        <f>"2-26-25"</f>
        <v>2-26-25</v>
      </c>
      <c r="F642" t="s">
        <v>72</v>
      </c>
      <c r="G642" t="s">
        <v>73</v>
      </c>
      <c r="H642" t="s">
        <v>71</v>
      </c>
      <c r="S642">
        <v>1</v>
      </c>
      <c r="T642">
        <v>0</v>
      </c>
      <c r="U642">
        <v>0</v>
      </c>
      <c r="V642">
        <v>0</v>
      </c>
      <c r="W642">
        <v>1</v>
      </c>
      <c r="X642">
        <v>0</v>
      </c>
      <c r="Y642">
        <v>1</v>
      </c>
      <c r="Z642">
        <v>0</v>
      </c>
      <c r="AA642">
        <v>1</v>
      </c>
      <c r="AB642">
        <v>0</v>
      </c>
      <c r="AC642">
        <v>0</v>
      </c>
      <c r="AD642">
        <v>1</v>
      </c>
      <c r="AE642">
        <v>1</v>
      </c>
      <c r="AF642">
        <v>1</v>
      </c>
      <c r="AG642">
        <v>1</v>
      </c>
      <c r="AH642">
        <v>1</v>
      </c>
      <c r="AI642">
        <v>1</v>
      </c>
      <c r="AJ642">
        <v>1</v>
      </c>
      <c r="AK642">
        <v>0</v>
      </c>
      <c r="AL642">
        <v>1</v>
      </c>
      <c r="AM642">
        <v>1</v>
      </c>
      <c r="AN642">
        <v>1</v>
      </c>
      <c r="AO642">
        <v>1</v>
      </c>
      <c r="AP642">
        <v>1</v>
      </c>
    </row>
    <row r="643" spans="1:42" x14ac:dyDescent="0.25">
      <c r="A643" t="str">
        <f>"639"</f>
        <v>639</v>
      </c>
      <c r="B643" t="str">
        <f t="shared" si="33"/>
        <v>2</v>
      </c>
      <c r="C643" t="str">
        <f t="shared" si="35"/>
        <v>26</v>
      </c>
      <c r="D643" t="str">
        <f>"16"</f>
        <v>16</v>
      </c>
      <c r="E643" t="str">
        <f>"2-26-16"</f>
        <v>2-26-16</v>
      </c>
      <c r="F643" t="s">
        <v>72</v>
      </c>
      <c r="G643" t="s">
        <v>73</v>
      </c>
      <c r="H643" t="s">
        <v>71</v>
      </c>
      <c r="S643">
        <v>1</v>
      </c>
      <c r="T643">
        <v>0</v>
      </c>
      <c r="U643">
        <v>0</v>
      </c>
      <c r="V643">
        <v>0</v>
      </c>
      <c r="W643">
        <v>1</v>
      </c>
      <c r="X643">
        <v>0</v>
      </c>
      <c r="Y643">
        <v>1</v>
      </c>
      <c r="Z643">
        <v>0</v>
      </c>
      <c r="AA643">
        <v>1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  <c r="AI643">
        <v>0</v>
      </c>
      <c r="AJ643">
        <v>1</v>
      </c>
      <c r="AK643">
        <v>0</v>
      </c>
      <c r="AL643">
        <v>1</v>
      </c>
      <c r="AM643">
        <v>1</v>
      </c>
      <c r="AN643">
        <v>1</v>
      </c>
      <c r="AO643">
        <v>1</v>
      </c>
      <c r="AP643">
        <v>1</v>
      </c>
    </row>
    <row r="644" spans="1:42" x14ac:dyDescent="0.25">
      <c r="A644" t="str">
        <f>"640"</f>
        <v>640</v>
      </c>
      <c r="B644" t="str">
        <f t="shared" si="33"/>
        <v>2</v>
      </c>
      <c r="C644" t="str">
        <f t="shared" si="35"/>
        <v>26</v>
      </c>
      <c r="D644" t="str">
        <f>"15"</f>
        <v>15</v>
      </c>
      <c r="E644" t="str">
        <f>"2-26-15"</f>
        <v>2-26-15</v>
      </c>
      <c r="F644" t="s">
        <v>72</v>
      </c>
      <c r="G644" t="s">
        <v>73</v>
      </c>
      <c r="H644" t="s">
        <v>71</v>
      </c>
      <c r="S644">
        <v>1</v>
      </c>
      <c r="T644">
        <v>0</v>
      </c>
      <c r="U644">
        <v>0</v>
      </c>
      <c r="V644">
        <v>0</v>
      </c>
      <c r="W644">
        <v>0</v>
      </c>
      <c r="X644">
        <v>1</v>
      </c>
      <c r="Y644">
        <v>1</v>
      </c>
      <c r="Z644">
        <v>0</v>
      </c>
      <c r="AA644">
        <v>0</v>
      </c>
      <c r="AB644">
        <v>0</v>
      </c>
      <c r="AC644">
        <v>1</v>
      </c>
      <c r="AD644">
        <v>1</v>
      </c>
      <c r="AE644">
        <v>1</v>
      </c>
      <c r="AF644">
        <v>1</v>
      </c>
      <c r="AG644">
        <v>1</v>
      </c>
      <c r="AH644">
        <v>1</v>
      </c>
      <c r="AI644">
        <v>1</v>
      </c>
      <c r="AJ644">
        <v>1</v>
      </c>
      <c r="AK644">
        <v>0</v>
      </c>
      <c r="AL644">
        <v>1</v>
      </c>
      <c r="AM644">
        <v>1</v>
      </c>
      <c r="AN644">
        <v>1</v>
      </c>
      <c r="AO644">
        <v>1</v>
      </c>
      <c r="AP644">
        <v>1</v>
      </c>
    </row>
    <row r="645" spans="1:42" x14ac:dyDescent="0.25">
      <c r="A645" t="str">
        <f>"641"</f>
        <v>641</v>
      </c>
      <c r="B645" t="str">
        <f t="shared" ref="B645:B708" si="36">"2"</f>
        <v>2</v>
      </c>
      <c r="C645" t="str">
        <f t="shared" si="35"/>
        <v>26</v>
      </c>
      <c r="D645" t="str">
        <f>"10"</f>
        <v>10</v>
      </c>
      <c r="E645" t="str">
        <f>"2-26-10"</f>
        <v>2-26-10</v>
      </c>
      <c r="F645" t="s">
        <v>72</v>
      </c>
      <c r="G645" t="s">
        <v>73</v>
      </c>
      <c r="H645" t="s">
        <v>71</v>
      </c>
      <c r="S645">
        <v>0</v>
      </c>
      <c r="T645">
        <v>0</v>
      </c>
      <c r="U645">
        <v>0</v>
      </c>
      <c r="V645">
        <v>0</v>
      </c>
      <c r="W645">
        <v>1</v>
      </c>
      <c r="X645">
        <v>0</v>
      </c>
      <c r="Y645">
        <v>1</v>
      </c>
      <c r="Z645">
        <v>0</v>
      </c>
      <c r="AA645">
        <v>1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1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</row>
    <row r="646" spans="1:42" x14ac:dyDescent="0.25">
      <c r="A646" t="str">
        <f>"642"</f>
        <v>642</v>
      </c>
      <c r="B646" t="str">
        <f t="shared" si="36"/>
        <v>2</v>
      </c>
      <c r="C646" t="str">
        <f t="shared" si="35"/>
        <v>26</v>
      </c>
      <c r="D646" t="str">
        <f>"7"</f>
        <v>7</v>
      </c>
      <c r="E646" t="str">
        <f>"2-26-7"</f>
        <v>2-26-7</v>
      </c>
      <c r="F646" t="s">
        <v>72</v>
      </c>
      <c r="G646" t="s">
        <v>73</v>
      </c>
      <c r="H646" t="s">
        <v>71</v>
      </c>
      <c r="S646">
        <v>1</v>
      </c>
      <c r="T646">
        <v>0</v>
      </c>
      <c r="U646">
        <v>0</v>
      </c>
      <c r="V646">
        <v>0</v>
      </c>
      <c r="W646">
        <v>0</v>
      </c>
      <c r="X646">
        <v>1</v>
      </c>
      <c r="Y646">
        <v>0</v>
      </c>
      <c r="Z646">
        <v>1</v>
      </c>
      <c r="AA646">
        <v>1</v>
      </c>
      <c r="AB646">
        <v>0</v>
      </c>
      <c r="AC646">
        <v>0</v>
      </c>
      <c r="AD646">
        <v>1</v>
      </c>
      <c r="AE646">
        <v>1</v>
      </c>
      <c r="AF646">
        <v>1</v>
      </c>
      <c r="AG646">
        <v>1</v>
      </c>
      <c r="AH646">
        <v>1</v>
      </c>
      <c r="AI646">
        <v>1</v>
      </c>
      <c r="AJ646">
        <v>0</v>
      </c>
      <c r="AK646">
        <v>1</v>
      </c>
      <c r="AL646">
        <v>1</v>
      </c>
      <c r="AM646">
        <v>1</v>
      </c>
      <c r="AN646">
        <v>1</v>
      </c>
      <c r="AO646">
        <v>1</v>
      </c>
      <c r="AP646">
        <v>1</v>
      </c>
    </row>
    <row r="647" spans="1:42" x14ac:dyDescent="0.25">
      <c r="A647" t="str">
        <f>"643"</f>
        <v>643</v>
      </c>
      <c r="B647" t="str">
        <f t="shared" si="36"/>
        <v>2</v>
      </c>
      <c r="C647" t="str">
        <f t="shared" si="35"/>
        <v>26</v>
      </c>
      <c r="D647" t="str">
        <f>"2"</f>
        <v>2</v>
      </c>
      <c r="E647" t="str">
        <f>"2-26-2"</f>
        <v>2-26-2</v>
      </c>
      <c r="F647" t="s">
        <v>72</v>
      </c>
      <c r="G647" t="s">
        <v>73</v>
      </c>
      <c r="H647" t="s">
        <v>71</v>
      </c>
      <c r="S647">
        <v>1</v>
      </c>
      <c r="T647">
        <v>0</v>
      </c>
      <c r="U647">
        <v>0</v>
      </c>
      <c r="V647">
        <v>0</v>
      </c>
      <c r="W647">
        <v>1</v>
      </c>
      <c r="X647">
        <v>0</v>
      </c>
      <c r="Y647">
        <v>1</v>
      </c>
      <c r="Z647">
        <v>0</v>
      </c>
      <c r="AA647">
        <v>1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1</v>
      </c>
      <c r="AK647">
        <v>0</v>
      </c>
      <c r="AL647">
        <v>1</v>
      </c>
      <c r="AM647">
        <v>1</v>
      </c>
      <c r="AN647">
        <v>1</v>
      </c>
      <c r="AO647">
        <v>1</v>
      </c>
      <c r="AP647">
        <v>1</v>
      </c>
    </row>
    <row r="648" spans="1:42" x14ac:dyDescent="0.25">
      <c r="A648" t="str">
        <f>"644"</f>
        <v>644</v>
      </c>
      <c r="B648" t="str">
        <f t="shared" si="36"/>
        <v>2</v>
      </c>
      <c r="C648" t="str">
        <f t="shared" si="35"/>
        <v>26</v>
      </c>
      <c r="D648" t="str">
        <f>"20"</f>
        <v>20</v>
      </c>
      <c r="E648" t="str">
        <f>"2-26-20"</f>
        <v>2-26-20</v>
      </c>
      <c r="F648" t="s">
        <v>72</v>
      </c>
      <c r="G648" t="s">
        <v>73</v>
      </c>
      <c r="H648" t="s">
        <v>71</v>
      </c>
      <c r="S648">
        <v>0</v>
      </c>
      <c r="T648">
        <v>1</v>
      </c>
      <c r="U648">
        <v>0</v>
      </c>
      <c r="V648">
        <v>0</v>
      </c>
      <c r="W648">
        <v>1</v>
      </c>
      <c r="X648">
        <v>0</v>
      </c>
      <c r="Y648">
        <v>1</v>
      </c>
      <c r="Z648">
        <v>0</v>
      </c>
      <c r="AA648">
        <v>0</v>
      </c>
      <c r="AB648">
        <v>1</v>
      </c>
      <c r="AC648">
        <v>0</v>
      </c>
      <c r="AD648">
        <v>1</v>
      </c>
      <c r="AE648">
        <v>1</v>
      </c>
      <c r="AF648">
        <v>0</v>
      </c>
      <c r="AG648">
        <v>1</v>
      </c>
      <c r="AH648">
        <v>1</v>
      </c>
      <c r="AI648">
        <v>1</v>
      </c>
      <c r="AJ648">
        <v>1</v>
      </c>
      <c r="AK648">
        <v>0</v>
      </c>
      <c r="AL648">
        <v>1</v>
      </c>
      <c r="AM648">
        <v>0</v>
      </c>
      <c r="AN648">
        <v>0</v>
      </c>
      <c r="AO648">
        <v>1</v>
      </c>
      <c r="AP648">
        <v>1</v>
      </c>
    </row>
    <row r="649" spans="1:42" x14ac:dyDescent="0.25">
      <c r="A649" t="str">
        <f>"645"</f>
        <v>645</v>
      </c>
      <c r="B649" t="str">
        <f t="shared" si="36"/>
        <v>2</v>
      </c>
      <c r="C649" t="str">
        <f t="shared" si="35"/>
        <v>26</v>
      </c>
      <c r="D649" t="str">
        <f>"19"</f>
        <v>19</v>
      </c>
      <c r="E649" t="str">
        <f>"2-26-19"</f>
        <v>2-26-19</v>
      </c>
      <c r="F649" t="s">
        <v>72</v>
      </c>
      <c r="G649" t="s">
        <v>73</v>
      </c>
      <c r="H649" t="s">
        <v>71</v>
      </c>
      <c r="S649">
        <v>0</v>
      </c>
      <c r="T649">
        <v>1</v>
      </c>
      <c r="U649">
        <v>0</v>
      </c>
      <c r="V649">
        <v>0</v>
      </c>
      <c r="W649">
        <v>0</v>
      </c>
      <c r="X649">
        <v>1</v>
      </c>
      <c r="Y649">
        <v>0</v>
      </c>
      <c r="Z649">
        <v>1</v>
      </c>
      <c r="AA649">
        <v>1</v>
      </c>
      <c r="AB649">
        <v>0</v>
      </c>
      <c r="AC649">
        <v>0</v>
      </c>
      <c r="AD649">
        <v>1</v>
      </c>
      <c r="AE649">
        <v>1</v>
      </c>
      <c r="AF649">
        <v>1</v>
      </c>
      <c r="AG649">
        <v>1</v>
      </c>
      <c r="AH649">
        <v>1</v>
      </c>
      <c r="AI649">
        <v>1</v>
      </c>
      <c r="AJ649">
        <v>0</v>
      </c>
      <c r="AK649">
        <v>1</v>
      </c>
      <c r="AL649">
        <v>1</v>
      </c>
      <c r="AM649">
        <v>1</v>
      </c>
      <c r="AN649">
        <v>1</v>
      </c>
      <c r="AO649">
        <v>1</v>
      </c>
      <c r="AP649">
        <v>1</v>
      </c>
    </row>
    <row r="650" spans="1:42" x14ac:dyDescent="0.25">
      <c r="A650" t="str">
        <f>"646"</f>
        <v>646</v>
      </c>
      <c r="B650" t="str">
        <f t="shared" si="36"/>
        <v>2</v>
      </c>
      <c r="C650" t="str">
        <f t="shared" si="35"/>
        <v>26</v>
      </c>
      <c r="D650" t="str">
        <f>"14"</f>
        <v>14</v>
      </c>
      <c r="E650" t="str">
        <f>"2-26-14"</f>
        <v>2-26-14</v>
      </c>
      <c r="F650" t="s">
        <v>72</v>
      </c>
      <c r="G650" t="s">
        <v>73</v>
      </c>
      <c r="H650" t="s">
        <v>70</v>
      </c>
      <c r="I650">
        <v>0</v>
      </c>
      <c r="J650">
        <v>0</v>
      </c>
      <c r="K650">
        <v>1</v>
      </c>
      <c r="L650">
        <v>1</v>
      </c>
      <c r="M650">
        <v>1</v>
      </c>
      <c r="N650">
        <v>1</v>
      </c>
      <c r="O650">
        <v>1</v>
      </c>
      <c r="P650">
        <v>1</v>
      </c>
      <c r="Q650">
        <v>1</v>
      </c>
      <c r="R650">
        <v>1</v>
      </c>
    </row>
    <row r="651" spans="1:42" x14ac:dyDescent="0.25">
      <c r="A651" t="str">
        <f>"647"</f>
        <v>647</v>
      </c>
      <c r="B651" t="str">
        <f t="shared" si="36"/>
        <v>2</v>
      </c>
      <c r="C651" t="str">
        <f t="shared" si="35"/>
        <v>26</v>
      </c>
      <c r="D651" t="str">
        <f>"8"</f>
        <v>8</v>
      </c>
      <c r="E651" t="str">
        <f>"2-26-8"</f>
        <v>2-26-8</v>
      </c>
      <c r="F651" t="s">
        <v>72</v>
      </c>
      <c r="G651" t="s">
        <v>73</v>
      </c>
      <c r="H651" t="s">
        <v>71</v>
      </c>
      <c r="S651">
        <v>1</v>
      </c>
      <c r="T651">
        <v>0</v>
      </c>
      <c r="U651">
        <v>0</v>
      </c>
      <c r="V651">
        <v>0</v>
      </c>
      <c r="W651">
        <v>0</v>
      </c>
      <c r="X651">
        <v>1</v>
      </c>
      <c r="Y651">
        <v>1</v>
      </c>
      <c r="Z651">
        <v>0</v>
      </c>
      <c r="AA651">
        <v>1</v>
      </c>
      <c r="AB651">
        <v>0</v>
      </c>
      <c r="AC651">
        <v>0</v>
      </c>
      <c r="AD651">
        <v>1</v>
      </c>
      <c r="AE651">
        <v>1</v>
      </c>
      <c r="AF651">
        <v>1</v>
      </c>
      <c r="AG651">
        <v>1</v>
      </c>
      <c r="AH651">
        <v>1</v>
      </c>
      <c r="AI651">
        <v>1</v>
      </c>
      <c r="AJ651">
        <v>1</v>
      </c>
      <c r="AK651">
        <v>0</v>
      </c>
      <c r="AL651">
        <v>1</v>
      </c>
      <c r="AM651">
        <v>1</v>
      </c>
      <c r="AN651">
        <v>1</v>
      </c>
      <c r="AO651">
        <v>1</v>
      </c>
      <c r="AP651">
        <v>1</v>
      </c>
    </row>
    <row r="652" spans="1:42" x14ac:dyDescent="0.25">
      <c r="A652" t="str">
        <f>"648"</f>
        <v>648</v>
      </c>
      <c r="B652" t="str">
        <f t="shared" si="36"/>
        <v>2</v>
      </c>
      <c r="C652" t="str">
        <f t="shared" si="35"/>
        <v>26</v>
      </c>
      <c r="D652" t="str">
        <f>"4"</f>
        <v>4</v>
      </c>
      <c r="E652" t="str">
        <f>"2-26-4"</f>
        <v>2-26-4</v>
      </c>
      <c r="F652" t="s">
        <v>72</v>
      </c>
      <c r="G652" t="s">
        <v>73</v>
      </c>
      <c r="H652" t="s">
        <v>71</v>
      </c>
      <c r="S652">
        <v>1</v>
      </c>
      <c r="T652">
        <v>0</v>
      </c>
      <c r="U652">
        <v>0</v>
      </c>
      <c r="V652">
        <v>0</v>
      </c>
      <c r="W652">
        <v>0</v>
      </c>
      <c r="X652">
        <v>1</v>
      </c>
      <c r="Y652">
        <v>1</v>
      </c>
      <c r="Z652">
        <v>0</v>
      </c>
      <c r="AA652">
        <v>0</v>
      </c>
      <c r="AB652">
        <v>0</v>
      </c>
      <c r="AC652">
        <v>1</v>
      </c>
      <c r="AD652">
        <v>1</v>
      </c>
      <c r="AE652">
        <v>1</v>
      </c>
      <c r="AF652">
        <v>1</v>
      </c>
      <c r="AG652">
        <v>0</v>
      </c>
      <c r="AH652">
        <v>1</v>
      </c>
      <c r="AI652">
        <v>1</v>
      </c>
      <c r="AJ652">
        <v>1</v>
      </c>
      <c r="AK652">
        <v>0</v>
      </c>
      <c r="AL652">
        <v>1</v>
      </c>
      <c r="AM652">
        <v>1</v>
      </c>
      <c r="AN652">
        <v>1</v>
      </c>
      <c r="AO652">
        <v>1</v>
      </c>
      <c r="AP652">
        <v>1</v>
      </c>
    </row>
    <row r="653" spans="1:42" x14ac:dyDescent="0.25">
      <c r="A653" t="str">
        <f>"649"</f>
        <v>649</v>
      </c>
      <c r="B653" t="str">
        <f t="shared" si="36"/>
        <v>2</v>
      </c>
      <c r="C653" t="str">
        <f t="shared" si="35"/>
        <v>26</v>
      </c>
      <c r="D653" t="str">
        <f>"9"</f>
        <v>9</v>
      </c>
      <c r="E653" t="str">
        <f>"2-26-9"</f>
        <v>2-26-9</v>
      </c>
      <c r="F653" t="s">
        <v>72</v>
      </c>
      <c r="G653" t="s">
        <v>73</v>
      </c>
      <c r="H653" t="s">
        <v>71</v>
      </c>
      <c r="S653">
        <v>1</v>
      </c>
      <c r="T653">
        <v>0</v>
      </c>
      <c r="U653">
        <v>0</v>
      </c>
      <c r="V653">
        <v>0</v>
      </c>
      <c r="W653">
        <v>0</v>
      </c>
      <c r="X653">
        <v>1</v>
      </c>
      <c r="Y653">
        <v>1</v>
      </c>
      <c r="Z653">
        <v>0</v>
      </c>
      <c r="AA653">
        <v>1</v>
      </c>
      <c r="AB653">
        <v>0</v>
      </c>
      <c r="AC653">
        <v>0</v>
      </c>
      <c r="AD653">
        <v>1</v>
      </c>
      <c r="AE653">
        <v>1</v>
      </c>
      <c r="AF653">
        <v>1</v>
      </c>
      <c r="AG653">
        <v>1</v>
      </c>
      <c r="AH653">
        <v>1</v>
      </c>
      <c r="AI653">
        <v>1</v>
      </c>
      <c r="AJ653">
        <v>1</v>
      </c>
      <c r="AK653">
        <v>0</v>
      </c>
      <c r="AL653">
        <v>1</v>
      </c>
      <c r="AM653">
        <v>1</v>
      </c>
      <c r="AN653">
        <v>1</v>
      </c>
      <c r="AO653">
        <v>1</v>
      </c>
      <c r="AP653">
        <v>1</v>
      </c>
    </row>
    <row r="654" spans="1:42" x14ac:dyDescent="0.25">
      <c r="A654" t="str">
        <f>"650"</f>
        <v>650</v>
      </c>
      <c r="B654" t="str">
        <f t="shared" si="36"/>
        <v>2</v>
      </c>
      <c r="C654" t="str">
        <f t="shared" si="35"/>
        <v>26</v>
      </c>
      <c r="D654" t="str">
        <f>"18"</f>
        <v>18</v>
      </c>
      <c r="E654" t="str">
        <f>"2-26-18"</f>
        <v>2-26-18</v>
      </c>
      <c r="F654" t="s">
        <v>72</v>
      </c>
      <c r="G654" t="s">
        <v>73</v>
      </c>
      <c r="H654" t="s">
        <v>71</v>
      </c>
      <c r="S654">
        <v>0</v>
      </c>
      <c r="T654">
        <v>1</v>
      </c>
      <c r="U654">
        <v>0</v>
      </c>
      <c r="V654">
        <v>0</v>
      </c>
      <c r="W654">
        <v>0</v>
      </c>
      <c r="X654">
        <v>1</v>
      </c>
      <c r="Y654">
        <v>1</v>
      </c>
      <c r="Z654">
        <v>0</v>
      </c>
      <c r="AA654">
        <v>0</v>
      </c>
      <c r="AB654">
        <v>0</v>
      </c>
      <c r="AC654">
        <v>0</v>
      </c>
      <c r="AD654">
        <v>1</v>
      </c>
      <c r="AE654">
        <v>1</v>
      </c>
      <c r="AF654">
        <v>1</v>
      </c>
      <c r="AG654">
        <v>1</v>
      </c>
      <c r="AH654">
        <v>1</v>
      </c>
      <c r="AI654">
        <v>1</v>
      </c>
      <c r="AJ654">
        <v>1</v>
      </c>
      <c r="AK654">
        <v>0</v>
      </c>
      <c r="AL654">
        <v>1</v>
      </c>
      <c r="AM654">
        <v>1</v>
      </c>
      <c r="AN654">
        <v>1</v>
      </c>
      <c r="AO654">
        <v>1</v>
      </c>
      <c r="AP654">
        <v>1</v>
      </c>
    </row>
    <row r="655" spans="1:42" x14ac:dyDescent="0.25">
      <c r="A655" t="str">
        <f>"651"</f>
        <v>651</v>
      </c>
      <c r="B655" t="str">
        <f t="shared" si="36"/>
        <v>2</v>
      </c>
      <c r="C655" t="str">
        <f t="shared" ref="C655:C679" si="37">"27"</f>
        <v>27</v>
      </c>
      <c r="D655" t="str">
        <f>"24"</f>
        <v>24</v>
      </c>
      <c r="E655" t="str">
        <f>"2-27-24"</f>
        <v>2-27-24</v>
      </c>
      <c r="F655" t="s">
        <v>72</v>
      </c>
      <c r="G655" t="s">
        <v>73</v>
      </c>
      <c r="H655" t="s">
        <v>71</v>
      </c>
      <c r="S655">
        <v>1</v>
      </c>
      <c r="T655">
        <v>0</v>
      </c>
      <c r="U655">
        <v>0</v>
      </c>
      <c r="V655">
        <v>0</v>
      </c>
      <c r="W655">
        <v>0</v>
      </c>
      <c r="X655">
        <v>1</v>
      </c>
      <c r="Y655">
        <v>1</v>
      </c>
      <c r="Z655">
        <v>0</v>
      </c>
      <c r="AA655">
        <v>1</v>
      </c>
      <c r="AB655">
        <v>0</v>
      </c>
      <c r="AC655">
        <v>0</v>
      </c>
      <c r="AD655">
        <v>1</v>
      </c>
      <c r="AE655">
        <v>1</v>
      </c>
      <c r="AF655">
        <v>1</v>
      </c>
      <c r="AG655">
        <v>1</v>
      </c>
      <c r="AH655">
        <v>1</v>
      </c>
      <c r="AI655">
        <v>1</v>
      </c>
      <c r="AJ655">
        <v>1</v>
      </c>
      <c r="AK655">
        <v>0</v>
      </c>
      <c r="AL655">
        <v>1</v>
      </c>
      <c r="AM655">
        <v>1</v>
      </c>
      <c r="AN655">
        <v>1</v>
      </c>
      <c r="AO655">
        <v>1</v>
      </c>
      <c r="AP655">
        <v>1</v>
      </c>
    </row>
    <row r="656" spans="1:42" x14ac:dyDescent="0.25">
      <c r="A656" t="str">
        <f>"652"</f>
        <v>652</v>
      </c>
      <c r="B656" t="str">
        <f t="shared" si="36"/>
        <v>2</v>
      </c>
      <c r="C656" t="str">
        <f t="shared" si="37"/>
        <v>27</v>
      </c>
      <c r="D656" t="str">
        <f>"23"</f>
        <v>23</v>
      </c>
      <c r="E656" t="str">
        <f>"2-27-23"</f>
        <v>2-27-23</v>
      </c>
      <c r="F656" t="s">
        <v>72</v>
      </c>
      <c r="G656" t="s">
        <v>73</v>
      </c>
      <c r="H656" t="s">
        <v>71</v>
      </c>
      <c r="S656">
        <v>0</v>
      </c>
      <c r="T656">
        <v>1</v>
      </c>
      <c r="U656">
        <v>0</v>
      </c>
      <c r="V656">
        <v>0</v>
      </c>
      <c r="W656">
        <v>0</v>
      </c>
      <c r="X656">
        <v>1</v>
      </c>
      <c r="Y656">
        <v>1</v>
      </c>
      <c r="Z656">
        <v>0</v>
      </c>
      <c r="AA656">
        <v>1</v>
      </c>
      <c r="AB656">
        <v>0</v>
      </c>
      <c r="AC656">
        <v>0</v>
      </c>
      <c r="AD656">
        <v>1</v>
      </c>
      <c r="AE656">
        <v>1</v>
      </c>
      <c r="AF656">
        <v>1</v>
      </c>
      <c r="AG656">
        <v>1</v>
      </c>
      <c r="AH656">
        <v>1</v>
      </c>
      <c r="AI656">
        <v>1</v>
      </c>
      <c r="AJ656">
        <v>1</v>
      </c>
      <c r="AK656">
        <v>0</v>
      </c>
      <c r="AL656">
        <v>1</v>
      </c>
      <c r="AM656">
        <v>0</v>
      </c>
      <c r="AN656">
        <v>1</v>
      </c>
      <c r="AO656">
        <v>1</v>
      </c>
      <c r="AP656">
        <v>1</v>
      </c>
    </row>
    <row r="657" spans="1:42" x14ac:dyDescent="0.25">
      <c r="A657" t="str">
        <f>"653"</f>
        <v>653</v>
      </c>
      <c r="B657" t="str">
        <f t="shared" si="36"/>
        <v>2</v>
      </c>
      <c r="C657" t="str">
        <f t="shared" si="37"/>
        <v>27</v>
      </c>
      <c r="D657" t="str">
        <f>"16"</f>
        <v>16</v>
      </c>
      <c r="E657" t="str">
        <f>"2-27-16"</f>
        <v>2-27-16</v>
      </c>
      <c r="F657" t="s">
        <v>72</v>
      </c>
      <c r="G657" t="s">
        <v>73</v>
      </c>
      <c r="H657" t="s">
        <v>71</v>
      </c>
      <c r="S657">
        <v>1</v>
      </c>
      <c r="T657">
        <v>0</v>
      </c>
      <c r="U657">
        <v>0</v>
      </c>
      <c r="V657">
        <v>0</v>
      </c>
      <c r="W657">
        <v>0</v>
      </c>
      <c r="X657">
        <v>1</v>
      </c>
      <c r="Y657">
        <v>1</v>
      </c>
      <c r="Z657">
        <v>0</v>
      </c>
      <c r="AA657">
        <v>1</v>
      </c>
      <c r="AB657">
        <v>0</v>
      </c>
      <c r="AC657">
        <v>0</v>
      </c>
      <c r="AD657">
        <v>1</v>
      </c>
      <c r="AE657">
        <v>1</v>
      </c>
      <c r="AF657">
        <v>1</v>
      </c>
      <c r="AG657">
        <v>1</v>
      </c>
      <c r="AH657">
        <v>1</v>
      </c>
      <c r="AI657">
        <v>1</v>
      </c>
      <c r="AJ657">
        <v>0</v>
      </c>
      <c r="AK657">
        <v>1</v>
      </c>
      <c r="AL657">
        <v>1</v>
      </c>
      <c r="AM657">
        <v>1</v>
      </c>
      <c r="AN657">
        <v>1</v>
      </c>
      <c r="AO657">
        <v>1</v>
      </c>
      <c r="AP657">
        <v>1</v>
      </c>
    </row>
    <row r="658" spans="1:42" x14ac:dyDescent="0.25">
      <c r="A658" t="str">
        <f>"654"</f>
        <v>654</v>
      </c>
      <c r="B658" t="str">
        <f t="shared" si="36"/>
        <v>2</v>
      </c>
      <c r="C658" t="str">
        <f t="shared" si="37"/>
        <v>27</v>
      </c>
      <c r="D658" t="str">
        <f>"15"</f>
        <v>15</v>
      </c>
      <c r="E658" t="str">
        <f>"2-27-15"</f>
        <v>2-27-15</v>
      </c>
      <c r="F658" t="s">
        <v>72</v>
      </c>
      <c r="G658" t="s">
        <v>73</v>
      </c>
      <c r="H658" t="s">
        <v>71</v>
      </c>
      <c r="S658">
        <v>1</v>
      </c>
      <c r="T658">
        <v>0</v>
      </c>
      <c r="U658">
        <v>0</v>
      </c>
      <c r="V658">
        <v>0</v>
      </c>
      <c r="W658">
        <v>0</v>
      </c>
      <c r="X658">
        <v>1</v>
      </c>
      <c r="Y658">
        <v>1</v>
      </c>
      <c r="Z658">
        <v>0</v>
      </c>
      <c r="AA658">
        <v>0</v>
      </c>
      <c r="AB658">
        <v>1</v>
      </c>
      <c r="AC658">
        <v>0</v>
      </c>
      <c r="AD658">
        <v>1</v>
      </c>
      <c r="AE658">
        <v>1</v>
      </c>
      <c r="AF658">
        <v>1</v>
      </c>
      <c r="AG658">
        <v>1</v>
      </c>
      <c r="AH658">
        <v>1</v>
      </c>
      <c r="AI658">
        <v>1</v>
      </c>
      <c r="AJ658">
        <v>0</v>
      </c>
      <c r="AK658">
        <v>1</v>
      </c>
      <c r="AL658">
        <v>1</v>
      </c>
      <c r="AM658">
        <v>1</v>
      </c>
      <c r="AN658">
        <v>1</v>
      </c>
      <c r="AO658">
        <v>1</v>
      </c>
      <c r="AP658">
        <v>1</v>
      </c>
    </row>
    <row r="659" spans="1:42" x14ac:dyDescent="0.25">
      <c r="A659" t="str">
        <f>"655"</f>
        <v>655</v>
      </c>
      <c r="B659" t="str">
        <f t="shared" si="36"/>
        <v>2</v>
      </c>
      <c r="C659" t="str">
        <f t="shared" si="37"/>
        <v>27</v>
      </c>
      <c r="D659" t="str">
        <f>"10"</f>
        <v>10</v>
      </c>
      <c r="E659" t="str">
        <f>"2-27-10"</f>
        <v>2-27-10</v>
      </c>
      <c r="F659" t="s">
        <v>72</v>
      </c>
      <c r="G659" t="s">
        <v>73</v>
      </c>
      <c r="H659" t="s">
        <v>71</v>
      </c>
      <c r="S659">
        <v>1</v>
      </c>
      <c r="T659">
        <v>0</v>
      </c>
      <c r="U659">
        <v>0</v>
      </c>
      <c r="V659">
        <v>0</v>
      </c>
      <c r="W659">
        <v>0</v>
      </c>
      <c r="X659">
        <v>1</v>
      </c>
      <c r="Y659">
        <v>1</v>
      </c>
      <c r="Z659">
        <v>0</v>
      </c>
      <c r="AA659">
        <v>0</v>
      </c>
      <c r="AB659">
        <v>1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1</v>
      </c>
      <c r="AK659">
        <v>0</v>
      </c>
      <c r="AL659">
        <v>0</v>
      </c>
      <c r="AM659">
        <v>0</v>
      </c>
      <c r="AN659">
        <v>0</v>
      </c>
      <c r="AO659">
        <v>1</v>
      </c>
      <c r="AP659">
        <v>0</v>
      </c>
    </row>
    <row r="660" spans="1:42" x14ac:dyDescent="0.25">
      <c r="A660" t="str">
        <f>"656"</f>
        <v>656</v>
      </c>
      <c r="B660" t="str">
        <f t="shared" si="36"/>
        <v>2</v>
      </c>
      <c r="C660" t="str">
        <f t="shared" si="37"/>
        <v>27</v>
      </c>
      <c r="D660" t="str">
        <f>"1"</f>
        <v>1</v>
      </c>
      <c r="E660" t="str">
        <f>"2-27-1"</f>
        <v>2-27-1</v>
      </c>
      <c r="F660" t="s">
        <v>72</v>
      </c>
      <c r="G660" t="s">
        <v>73</v>
      </c>
      <c r="H660" t="s">
        <v>71</v>
      </c>
      <c r="S660">
        <v>1</v>
      </c>
      <c r="T660">
        <v>0</v>
      </c>
      <c r="U660">
        <v>0</v>
      </c>
      <c r="V660">
        <v>0</v>
      </c>
      <c r="W660">
        <v>0</v>
      </c>
      <c r="X660">
        <v>1</v>
      </c>
      <c r="Y660">
        <v>1</v>
      </c>
      <c r="Z660">
        <v>0</v>
      </c>
      <c r="AA660">
        <v>0</v>
      </c>
      <c r="AB660">
        <v>1</v>
      </c>
      <c r="AC660">
        <v>0</v>
      </c>
      <c r="AD660">
        <v>1</v>
      </c>
      <c r="AE660">
        <v>1</v>
      </c>
      <c r="AF660">
        <v>1</v>
      </c>
      <c r="AG660">
        <v>1</v>
      </c>
      <c r="AH660">
        <v>1</v>
      </c>
      <c r="AI660">
        <v>1</v>
      </c>
      <c r="AJ660">
        <v>0</v>
      </c>
      <c r="AK660">
        <v>1</v>
      </c>
      <c r="AL660">
        <v>1</v>
      </c>
      <c r="AM660">
        <v>1</v>
      </c>
      <c r="AN660">
        <v>1</v>
      </c>
      <c r="AO660">
        <v>1</v>
      </c>
      <c r="AP660">
        <v>1</v>
      </c>
    </row>
    <row r="661" spans="1:42" x14ac:dyDescent="0.25">
      <c r="A661" t="str">
        <f>"657"</f>
        <v>657</v>
      </c>
      <c r="B661" t="str">
        <f t="shared" si="36"/>
        <v>2</v>
      </c>
      <c r="C661" t="str">
        <f t="shared" si="37"/>
        <v>27</v>
      </c>
      <c r="D661" t="str">
        <f>"25"</f>
        <v>25</v>
      </c>
      <c r="E661" t="str">
        <f>"2-27-25"</f>
        <v>2-27-25</v>
      </c>
      <c r="F661" t="s">
        <v>72</v>
      </c>
      <c r="G661" t="s">
        <v>73</v>
      </c>
      <c r="H661" t="s">
        <v>71</v>
      </c>
      <c r="S661">
        <v>1</v>
      </c>
      <c r="T661">
        <v>0</v>
      </c>
      <c r="U661">
        <v>0</v>
      </c>
      <c r="V661">
        <v>0</v>
      </c>
      <c r="W661">
        <v>0</v>
      </c>
      <c r="X661">
        <v>1</v>
      </c>
      <c r="Y661">
        <v>1</v>
      </c>
      <c r="Z661">
        <v>0</v>
      </c>
      <c r="AA661">
        <v>1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1</v>
      </c>
      <c r="AI661">
        <v>1</v>
      </c>
      <c r="AJ661">
        <v>1</v>
      </c>
      <c r="AK661">
        <v>0</v>
      </c>
      <c r="AL661">
        <v>1</v>
      </c>
      <c r="AM661">
        <v>0</v>
      </c>
      <c r="AN661">
        <v>0</v>
      </c>
      <c r="AO661">
        <v>1</v>
      </c>
      <c r="AP661">
        <v>1</v>
      </c>
    </row>
    <row r="662" spans="1:42" x14ac:dyDescent="0.25">
      <c r="A662" t="str">
        <f>"658"</f>
        <v>658</v>
      </c>
      <c r="B662" t="str">
        <f t="shared" si="36"/>
        <v>2</v>
      </c>
      <c r="C662" t="str">
        <f t="shared" si="37"/>
        <v>27</v>
      </c>
      <c r="D662" t="str">
        <f>"17"</f>
        <v>17</v>
      </c>
      <c r="E662" t="str">
        <f>"2-27-17"</f>
        <v>2-27-17</v>
      </c>
      <c r="F662" t="s">
        <v>72</v>
      </c>
      <c r="G662" t="s">
        <v>73</v>
      </c>
      <c r="H662" t="s">
        <v>71</v>
      </c>
      <c r="S662">
        <v>1</v>
      </c>
      <c r="T662">
        <v>0</v>
      </c>
      <c r="U662">
        <v>0</v>
      </c>
      <c r="V662">
        <v>0</v>
      </c>
      <c r="W662">
        <v>0</v>
      </c>
      <c r="X662">
        <v>1</v>
      </c>
      <c r="Y662">
        <v>1</v>
      </c>
      <c r="Z662">
        <v>0</v>
      </c>
      <c r="AA662">
        <v>0</v>
      </c>
      <c r="AB662">
        <v>1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1</v>
      </c>
      <c r="AK662">
        <v>0</v>
      </c>
      <c r="AL662">
        <v>0</v>
      </c>
      <c r="AM662">
        <v>0</v>
      </c>
      <c r="AN662">
        <v>0</v>
      </c>
      <c r="AO662">
        <v>1</v>
      </c>
      <c r="AP662">
        <v>0</v>
      </c>
    </row>
    <row r="663" spans="1:42" x14ac:dyDescent="0.25">
      <c r="A663" t="str">
        <f>"659"</f>
        <v>659</v>
      </c>
      <c r="B663" t="str">
        <f t="shared" si="36"/>
        <v>2</v>
      </c>
      <c r="C663" t="str">
        <f t="shared" si="37"/>
        <v>27</v>
      </c>
      <c r="D663" t="str">
        <f>"11"</f>
        <v>11</v>
      </c>
      <c r="E663" t="str">
        <f>"2-27-11"</f>
        <v>2-27-11</v>
      </c>
      <c r="F663" t="s">
        <v>72</v>
      </c>
      <c r="G663" t="s">
        <v>73</v>
      </c>
      <c r="H663" t="s">
        <v>71</v>
      </c>
      <c r="S663">
        <v>0</v>
      </c>
      <c r="T663">
        <v>1</v>
      </c>
      <c r="U663">
        <v>0</v>
      </c>
      <c r="V663">
        <v>0</v>
      </c>
      <c r="W663">
        <v>0</v>
      </c>
      <c r="X663">
        <v>1</v>
      </c>
      <c r="Y663">
        <v>0</v>
      </c>
      <c r="Z663">
        <v>1</v>
      </c>
      <c r="AA663">
        <v>0</v>
      </c>
      <c r="AB663">
        <v>1</v>
      </c>
      <c r="AC663">
        <v>0</v>
      </c>
      <c r="AD663">
        <v>1</v>
      </c>
      <c r="AE663">
        <v>1</v>
      </c>
      <c r="AF663">
        <v>1</v>
      </c>
      <c r="AG663">
        <v>1</v>
      </c>
      <c r="AH663">
        <v>1</v>
      </c>
      <c r="AI663">
        <v>1</v>
      </c>
      <c r="AJ663">
        <v>1</v>
      </c>
      <c r="AK663">
        <v>0</v>
      </c>
      <c r="AL663">
        <v>1</v>
      </c>
      <c r="AM663">
        <v>1</v>
      </c>
      <c r="AN663">
        <v>1</v>
      </c>
      <c r="AO663">
        <v>1</v>
      </c>
      <c r="AP663">
        <v>1</v>
      </c>
    </row>
    <row r="664" spans="1:42" x14ac:dyDescent="0.25">
      <c r="A664" t="str">
        <f>"660"</f>
        <v>660</v>
      </c>
      <c r="B664" t="str">
        <f t="shared" si="36"/>
        <v>2</v>
      </c>
      <c r="C664" t="str">
        <f t="shared" si="37"/>
        <v>27</v>
      </c>
      <c r="D664" t="str">
        <f>"22"</f>
        <v>22</v>
      </c>
      <c r="E664" t="str">
        <f>"2-27-22"</f>
        <v>2-27-22</v>
      </c>
      <c r="F664" t="s">
        <v>72</v>
      </c>
      <c r="G664" t="s">
        <v>73</v>
      </c>
      <c r="H664" t="s">
        <v>71</v>
      </c>
      <c r="S664">
        <v>1</v>
      </c>
      <c r="T664">
        <v>0</v>
      </c>
      <c r="U664">
        <v>0</v>
      </c>
      <c r="V664">
        <v>0</v>
      </c>
      <c r="W664">
        <v>0</v>
      </c>
      <c r="X664">
        <v>1</v>
      </c>
      <c r="Y664">
        <v>0</v>
      </c>
      <c r="Z664">
        <v>1</v>
      </c>
      <c r="AA664">
        <v>1</v>
      </c>
      <c r="AB664">
        <v>0</v>
      </c>
      <c r="AC664">
        <v>0</v>
      </c>
      <c r="AD664">
        <v>1</v>
      </c>
      <c r="AE664">
        <v>1</v>
      </c>
      <c r="AF664">
        <v>1</v>
      </c>
      <c r="AG664">
        <v>1</v>
      </c>
      <c r="AH664">
        <v>1</v>
      </c>
      <c r="AI664">
        <v>1</v>
      </c>
      <c r="AJ664">
        <v>0</v>
      </c>
      <c r="AK664">
        <v>1</v>
      </c>
      <c r="AL664">
        <v>1</v>
      </c>
      <c r="AM664">
        <v>1</v>
      </c>
      <c r="AN664">
        <v>1</v>
      </c>
      <c r="AO664">
        <v>1</v>
      </c>
      <c r="AP664">
        <v>1</v>
      </c>
    </row>
    <row r="665" spans="1:42" x14ac:dyDescent="0.25">
      <c r="A665" t="str">
        <f>"661"</f>
        <v>661</v>
      </c>
      <c r="B665" t="str">
        <f t="shared" si="36"/>
        <v>2</v>
      </c>
      <c r="C665" t="str">
        <f t="shared" si="37"/>
        <v>27</v>
      </c>
      <c r="D665" t="str">
        <f>"14"</f>
        <v>14</v>
      </c>
      <c r="E665" t="str">
        <f>"2-27-14"</f>
        <v>2-27-14</v>
      </c>
      <c r="F665" t="s">
        <v>72</v>
      </c>
      <c r="G665" t="s">
        <v>73</v>
      </c>
      <c r="H665" t="s">
        <v>71</v>
      </c>
      <c r="S665">
        <v>0</v>
      </c>
      <c r="T665">
        <v>1</v>
      </c>
      <c r="U665">
        <v>0</v>
      </c>
      <c r="V665">
        <v>0</v>
      </c>
      <c r="W665">
        <v>0</v>
      </c>
      <c r="X665">
        <v>1</v>
      </c>
      <c r="Y665">
        <v>0</v>
      </c>
      <c r="Z665">
        <v>1</v>
      </c>
      <c r="AA665">
        <v>0</v>
      </c>
      <c r="AB665">
        <v>1</v>
      </c>
      <c r="AC665">
        <v>0</v>
      </c>
      <c r="AD665">
        <v>1</v>
      </c>
      <c r="AE665">
        <v>1</v>
      </c>
      <c r="AF665">
        <v>1</v>
      </c>
      <c r="AG665">
        <v>1</v>
      </c>
      <c r="AH665">
        <v>1</v>
      </c>
      <c r="AI665">
        <v>1</v>
      </c>
      <c r="AJ665">
        <v>1</v>
      </c>
      <c r="AK665">
        <v>0</v>
      </c>
      <c r="AL665">
        <v>0</v>
      </c>
      <c r="AM665">
        <v>1</v>
      </c>
      <c r="AN665">
        <v>1</v>
      </c>
      <c r="AO665">
        <v>1</v>
      </c>
      <c r="AP665">
        <v>1</v>
      </c>
    </row>
    <row r="666" spans="1:42" x14ac:dyDescent="0.25">
      <c r="A666" t="str">
        <f>"662"</f>
        <v>662</v>
      </c>
      <c r="B666" t="str">
        <f t="shared" si="36"/>
        <v>2</v>
      </c>
      <c r="C666" t="str">
        <f t="shared" si="37"/>
        <v>27</v>
      </c>
      <c r="D666" t="str">
        <f>"13"</f>
        <v>13</v>
      </c>
      <c r="E666" t="str">
        <f>"2-27-13"</f>
        <v>2-27-13</v>
      </c>
      <c r="F666" t="s">
        <v>72</v>
      </c>
      <c r="G666" t="s">
        <v>73</v>
      </c>
      <c r="H666" t="s">
        <v>70</v>
      </c>
      <c r="I666">
        <v>1</v>
      </c>
      <c r="J666">
        <v>1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</row>
    <row r="667" spans="1:42" x14ac:dyDescent="0.25">
      <c r="A667" t="str">
        <f>"663"</f>
        <v>663</v>
      </c>
      <c r="B667" t="str">
        <f t="shared" si="36"/>
        <v>2</v>
      </c>
      <c r="C667" t="str">
        <f t="shared" si="37"/>
        <v>27</v>
      </c>
      <c r="D667" t="str">
        <f>"7"</f>
        <v>7</v>
      </c>
      <c r="E667" t="str">
        <f>"2-27-7"</f>
        <v>2-27-7</v>
      </c>
      <c r="F667" t="s">
        <v>72</v>
      </c>
      <c r="G667" t="s">
        <v>73</v>
      </c>
      <c r="H667" t="s">
        <v>70</v>
      </c>
      <c r="I667">
        <v>1</v>
      </c>
      <c r="J667">
        <v>1</v>
      </c>
      <c r="K667">
        <v>1</v>
      </c>
      <c r="L667">
        <v>1</v>
      </c>
      <c r="M667">
        <v>1</v>
      </c>
      <c r="N667">
        <v>1</v>
      </c>
      <c r="O667">
        <v>1</v>
      </c>
      <c r="P667">
        <v>1</v>
      </c>
      <c r="Q667">
        <v>1</v>
      </c>
      <c r="R667">
        <v>1</v>
      </c>
    </row>
    <row r="668" spans="1:42" x14ac:dyDescent="0.25">
      <c r="A668" t="str">
        <f>"664"</f>
        <v>664</v>
      </c>
      <c r="B668" t="str">
        <f t="shared" si="36"/>
        <v>2</v>
      </c>
      <c r="C668" t="str">
        <f t="shared" si="37"/>
        <v>27</v>
      </c>
      <c r="D668" t="str">
        <f>"2"</f>
        <v>2</v>
      </c>
      <c r="E668" t="str">
        <f>"2-27-2"</f>
        <v>2-27-2</v>
      </c>
      <c r="F668" t="s">
        <v>72</v>
      </c>
      <c r="G668" t="s">
        <v>73</v>
      </c>
      <c r="H668" t="s">
        <v>71</v>
      </c>
      <c r="S668">
        <v>1</v>
      </c>
      <c r="T668">
        <v>0</v>
      </c>
      <c r="U668">
        <v>0</v>
      </c>
      <c r="V668">
        <v>0</v>
      </c>
      <c r="W668">
        <v>0</v>
      </c>
      <c r="X668">
        <v>1</v>
      </c>
      <c r="Y668">
        <v>1</v>
      </c>
      <c r="Z668">
        <v>0</v>
      </c>
      <c r="AA668">
        <v>0</v>
      </c>
      <c r="AB668">
        <v>1</v>
      </c>
      <c r="AC668">
        <v>0</v>
      </c>
      <c r="AD668">
        <v>1</v>
      </c>
      <c r="AE668">
        <v>1</v>
      </c>
      <c r="AF668">
        <v>1</v>
      </c>
      <c r="AG668">
        <v>1</v>
      </c>
      <c r="AH668">
        <v>1</v>
      </c>
      <c r="AI668">
        <v>1</v>
      </c>
      <c r="AJ668">
        <v>0</v>
      </c>
      <c r="AK668">
        <v>1</v>
      </c>
      <c r="AL668">
        <v>1</v>
      </c>
      <c r="AM668">
        <v>1</v>
      </c>
      <c r="AN668">
        <v>1</v>
      </c>
      <c r="AO668">
        <v>1</v>
      </c>
      <c r="AP668">
        <v>1</v>
      </c>
    </row>
    <row r="669" spans="1:42" x14ac:dyDescent="0.25">
      <c r="A669" t="str">
        <f>"665"</f>
        <v>665</v>
      </c>
      <c r="B669" t="str">
        <f t="shared" si="36"/>
        <v>2</v>
      </c>
      <c r="C669" t="str">
        <f t="shared" si="37"/>
        <v>27</v>
      </c>
      <c r="D669" t="str">
        <f>"20"</f>
        <v>20</v>
      </c>
      <c r="E669" t="str">
        <f>"2-27-20"</f>
        <v>2-27-20</v>
      </c>
      <c r="F669" t="s">
        <v>72</v>
      </c>
      <c r="G669" t="s">
        <v>73</v>
      </c>
      <c r="H669" t="s">
        <v>70</v>
      </c>
      <c r="I669">
        <v>1</v>
      </c>
      <c r="J669">
        <v>1</v>
      </c>
      <c r="K669">
        <v>1</v>
      </c>
      <c r="L669">
        <v>1</v>
      </c>
      <c r="M669">
        <v>1</v>
      </c>
      <c r="N669">
        <v>1</v>
      </c>
      <c r="O669">
        <v>1</v>
      </c>
      <c r="P669">
        <v>1</v>
      </c>
      <c r="Q669">
        <v>1</v>
      </c>
      <c r="R669">
        <v>1</v>
      </c>
    </row>
    <row r="670" spans="1:42" x14ac:dyDescent="0.25">
      <c r="A670" t="str">
        <f>"666"</f>
        <v>666</v>
      </c>
      <c r="B670" t="str">
        <f t="shared" si="36"/>
        <v>2</v>
      </c>
      <c r="C670" t="str">
        <f t="shared" si="37"/>
        <v>27</v>
      </c>
      <c r="D670" t="str">
        <f>"19"</f>
        <v>19</v>
      </c>
      <c r="E670" t="str">
        <f>"2-27-19"</f>
        <v>2-27-19</v>
      </c>
      <c r="F670" t="s">
        <v>72</v>
      </c>
      <c r="G670" t="s">
        <v>73</v>
      </c>
      <c r="H670" t="s">
        <v>71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1</v>
      </c>
      <c r="Y670">
        <v>0</v>
      </c>
      <c r="Z670">
        <v>1</v>
      </c>
      <c r="AA670">
        <v>0</v>
      </c>
      <c r="AB670">
        <v>0</v>
      </c>
      <c r="AC670">
        <v>1</v>
      </c>
      <c r="AD670">
        <v>1</v>
      </c>
      <c r="AE670">
        <v>1</v>
      </c>
      <c r="AF670">
        <v>0</v>
      </c>
      <c r="AG670">
        <v>0</v>
      </c>
      <c r="AH670">
        <v>1</v>
      </c>
      <c r="AI670">
        <v>1</v>
      </c>
      <c r="AJ670">
        <v>0</v>
      </c>
      <c r="AK670">
        <v>1</v>
      </c>
      <c r="AL670">
        <v>0</v>
      </c>
      <c r="AM670">
        <v>0</v>
      </c>
      <c r="AN670">
        <v>0</v>
      </c>
      <c r="AO670">
        <v>1</v>
      </c>
      <c r="AP670">
        <v>0</v>
      </c>
    </row>
    <row r="671" spans="1:42" x14ac:dyDescent="0.25">
      <c r="A671" t="str">
        <f>"667"</f>
        <v>667</v>
      </c>
      <c r="B671" t="str">
        <f t="shared" si="36"/>
        <v>2</v>
      </c>
      <c r="C671" t="str">
        <f t="shared" si="37"/>
        <v>27</v>
      </c>
      <c r="D671" t="str">
        <f>"12"</f>
        <v>12</v>
      </c>
      <c r="E671" t="str">
        <f>"2-27-12"</f>
        <v>2-27-12</v>
      </c>
      <c r="F671" t="s">
        <v>72</v>
      </c>
      <c r="G671" t="s">
        <v>73</v>
      </c>
      <c r="H671" t="s">
        <v>71</v>
      </c>
      <c r="S671">
        <v>0</v>
      </c>
      <c r="T671">
        <v>1</v>
      </c>
      <c r="U671">
        <v>0</v>
      </c>
      <c r="V671">
        <v>0</v>
      </c>
      <c r="W671">
        <v>0</v>
      </c>
      <c r="X671">
        <v>1</v>
      </c>
      <c r="Y671">
        <v>0</v>
      </c>
      <c r="Z671">
        <v>1</v>
      </c>
      <c r="AA671">
        <v>0</v>
      </c>
      <c r="AB671">
        <v>1</v>
      </c>
      <c r="AC671">
        <v>0</v>
      </c>
      <c r="AD671">
        <v>1</v>
      </c>
      <c r="AE671">
        <v>1</v>
      </c>
      <c r="AF671">
        <v>1</v>
      </c>
      <c r="AG671">
        <v>1</v>
      </c>
      <c r="AH671">
        <v>1</v>
      </c>
      <c r="AI671">
        <v>1</v>
      </c>
      <c r="AJ671">
        <v>0</v>
      </c>
      <c r="AK671">
        <v>1</v>
      </c>
      <c r="AL671">
        <v>1</v>
      </c>
      <c r="AM671">
        <v>1</v>
      </c>
      <c r="AN671">
        <v>1</v>
      </c>
      <c r="AO671">
        <v>1</v>
      </c>
      <c r="AP671">
        <v>1</v>
      </c>
    </row>
    <row r="672" spans="1:42" x14ac:dyDescent="0.25">
      <c r="A672" t="str">
        <f>"668"</f>
        <v>668</v>
      </c>
      <c r="B672" t="str">
        <f t="shared" si="36"/>
        <v>2</v>
      </c>
      <c r="C672" t="str">
        <f t="shared" si="37"/>
        <v>27</v>
      </c>
      <c r="D672" t="str">
        <f>"8"</f>
        <v>8</v>
      </c>
      <c r="E672" t="str">
        <f>"2-27-8"</f>
        <v>2-27-8</v>
      </c>
      <c r="F672" t="s">
        <v>72</v>
      </c>
      <c r="G672" t="s">
        <v>73</v>
      </c>
      <c r="H672" t="s">
        <v>71</v>
      </c>
      <c r="S672">
        <v>1</v>
      </c>
      <c r="T672">
        <v>0</v>
      </c>
      <c r="U672">
        <v>0</v>
      </c>
      <c r="V672">
        <v>0</v>
      </c>
      <c r="W672">
        <v>1</v>
      </c>
      <c r="X672">
        <v>0</v>
      </c>
      <c r="Y672">
        <v>0</v>
      </c>
      <c r="Z672">
        <v>1</v>
      </c>
      <c r="AA672">
        <v>0</v>
      </c>
      <c r="AB672">
        <v>0</v>
      </c>
      <c r="AC672">
        <v>1</v>
      </c>
      <c r="AD672">
        <v>1</v>
      </c>
      <c r="AE672">
        <v>1</v>
      </c>
      <c r="AF672">
        <v>1</v>
      </c>
      <c r="AG672">
        <v>1</v>
      </c>
      <c r="AH672">
        <v>1</v>
      </c>
      <c r="AI672">
        <v>1</v>
      </c>
      <c r="AJ672">
        <v>0</v>
      </c>
      <c r="AK672">
        <v>1</v>
      </c>
      <c r="AL672">
        <v>1</v>
      </c>
      <c r="AM672">
        <v>1</v>
      </c>
      <c r="AN672">
        <v>1</v>
      </c>
      <c r="AO672">
        <v>1</v>
      </c>
      <c r="AP672">
        <v>1</v>
      </c>
    </row>
    <row r="673" spans="1:42" x14ac:dyDescent="0.25">
      <c r="A673" t="str">
        <f>"669"</f>
        <v>669</v>
      </c>
      <c r="B673" t="str">
        <f t="shared" si="36"/>
        <v>2</v>
      </c>
      <c r="C673" t="str">
        <f t="shared" si="37"/>
        <v>27</v>
      </c>
      <c r="D673" t="str">
        <f>"4"</f>
        <v>4</v>
      </c>
      <c r="E673" t="str">
        <f>"2-27-4"</f>
        <v>2-27-4</v>
      </c>
      <c r="F673" t="s">
        <v>72</v>
      </c>
      <c r="G673" t="s">
        <v>73</v>
      </c>
      <c r="H673" t="s">
        <v>71</v>
      </c>
      <c r="S673">
        <v>1</v>
      </c>
      <c r="T673">
        <v>0</v>
      </c>
      <c r="U673">
        <v>0</v>
      </c>
      <c r="V673">
        <v>0</v>
      </c>
      <c r="W673">
        <v>1</v>
      </c>
      <c r="X673">
        <v>0</v>
      </c>
      <c r="Y673">
        <v>1</v>
      </c>
      <c r="Z673">
        <v>0</v>
      </c>
      <c r="AA673">
        <v>1</v>
      </c>
      <c r="AB673">
        <v>0</v>
      </c>
      <c r="AC673">
        <v>0</v>
      </c>
      <c r="AD673">
        <v>1</v>
      </c>
      <c r="AE673">
        <v>1</v>
      </c>
      <c r="AF673">
        <v>1</v>
      </c>
      <c r="AG673">
        <v>1</v>
      </c>
      <c r="AH673">
        <v>1</v>
      </c>
      <c r="AI673">
        <v>1</v>
      </c>
      <c r="AJ673">
        <v>0</v>
      </c>
      <c r="AK673">
        <v>1</v>
      </c>
      <c r="AL673">
        <v>1</v>
      </c>
      <c r="AM673">
        <v>1</v>
      </c>
      <c r="AN673">
        <v>1</v>
      </c>
      <c r="AO673">
        <v>1</v>
      </c>
      <c r="AP673">
        <v>1</v>
      </c>
    </row>
    <row r="674" spans="1:42" x14ac:dyDescent="0.25">
      <c r="A674" t="str">
        <f>"670"</f>
        <v>670</v>
      </c>
      <c r="B674" t="str">
        <f t="shared" si="36"/>
        <v>2</v>
      </c>
      <c r="C674" t="str">
        <f t="shared" si="37"/>
        <v>27</v>
      </c>
      <c r="D674" t="str">
        <f>"18"</f>
        <v>18</v>
      </c>
      <c r="E674" t="str">
        <f>"2-27-18"</f>
        <v>2-27-18</v>
      </c>
      <c r="F674" t="s">
        <v>72</v>
      </c>
      <c r="G674" t="s">
        <v>73</v>
      </c>
      <c r="H674" t="s">
        <v>71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1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</row>
    <row r="675" spans="1:42" x14ac:dyDescent="0.25">
      <c r="A675" t="str">
        <f>"671"</f>
        <v>671</v>
      </c>
      <c r="B675" t="str">
        <f t="shared" si="36"/>
        <v>2</v>
      </c>
      <c r="C675" t="str">
        <f t="shared" si="37"/>
        <v>27</v>
      </c>
      <c r="D675" t="str">
        <f>"5"</f>
        <v>5</v>
      </c>
      <c r="E675" t="str">
        <f>"2-27-5"</f>
        <v>2-27-5</v>
      </c>
      <c r="F675" t="s">
        <v>72</v>
      </c>
      <c r="G675" t="s">
        <v>73</v>
      </c>
      <c r="H675" t="s">
        <v>71</v>
      </c>
      <c r="S675">
        <v>1</v>
      </c>
      <c r="T675">
        <v>0</v>
      </c>
      <c r="U675">
        <v>0</v>
      </c>
      <c r="V675">
        <v>0</v>
      </c>
      <c r="W675">
        <v>0</v>
      </c>
      <c r="X675">
        <v>1</v>
      </c>
      <c r="Y675">
        <v>1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1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</row>
    <row r="676" spans="1:42" x14ac:dyDescent="0.25">
      <c r="A676" t="str">
        <f>"672"</f>
        <v>672</v>
      </c>
      <c r="B676" t="str">
        <f t="shared" si="36"/>
        <v>2</v>
      </c>
      <c r="C676" t="str">
        <f t="shared" si="37"/>
        <v>27</v>
      </c>
      <c r="D676" t="str">
        <f>"21"</f>
        <v>21</v>
      </c>
      <c r="E676" t="str">
        <f>"2-27-21"</f>
        <v>2-27-21</v>
      </c>
      <c r="F676" t="s">
        <v>72</v>
      </c>
      <c r="G676" t="s">
        <v>73</v>
      </c>
      <c r="H676" t="s">
        <v>71</v>
      </c>
      <c r="S676">
        <v>0</v>
      </c>
      <c r="T676">
        <v>1</v>
      </c>
      <c r="U676">
        <v>0</v>
      </c>
      <c r="V676">
        <v>0</v>
      </c>
      <c r="W676">
        <v>0</v>
      </c>
      <c r="X676">
        <v>0</v>
      </c>
      <c r="Y676">
        <v>1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1</v>
      </c>
      <c r="AL676">
        <v>0</v>
      </c>
      <c r="AM676">
        <v>0</v>
      </c>
      <c r="AN676">
        <v>0</v>
      </c>
      <c r="AO676">
        <v>0</v>
      </c>
      <c r="AP676">
        <v>1</v>
      </c>
    </row>
    <row r="677" spans="1:42" x14ac:dyDescent="0.25">
      <c r="A677" t="str">
        <f>"673"</f>
        <v>673</v>
      </c>
      <c r="B677" t="str">
        <f t="shared" si="36"/>
        <v>2</v>
      </c>
      <c r="C677" t="str">
        <f t="shared" si="37"/>
        <v>27</v>
      </c>
      <c r="D677" t="str">
        <f>"3"</f>
        <v>3</v>
      </c>
      <c r="E677" t="str">
        <f>"2-27-3"</f>
        <v>2-27-3</v>
      </c>
      <c r="F677" t="s">
        <v>72</v>
      </c>
      <c r="G677" t="s">
        <v>73</v>
      </c>
      <c r="H677" t="s">
        <v>71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v>1</v>
      </c>
      <c r="AK677">
        <v>0</v>
      </c>
      <c r="AL677">
        <v>1</v>
      </c>
      <c r="AM677">
        <v>1</v>
      </c>
      <c r="AN677">
        <v>0</v>
      </c>
      <c r="AO677">
        <v>0</v>
      </c>
      <c r="AP677">
        <v>1</v>
      </c>
    </row>
    <row r="678" spans="1:42" x14ac:dyDescent="0.25">
      <c r="A678" t="str">
        <f>"674"</f>
        <v>674</v>
      </c>
      <c r="B678" t="str">
        <f t="shared" si="36"/>
        <v>2</v>
      </c>
      <c r="C678" t="str">
        <f t="shared" si="37"/>
        <v>27</v>
      </c>
      <c r="D678" t="str">
        <f>"6"</f>
        <v>6</v>
      </c>
      <c r="E678" t="str">
        <f>"2-27-6"</f>
        <v>2-27-6</v>
      </c>
      <c r="F678" t="s">
        <v>72</v>
      </c>
      <c r="G678" t="s">
        <v>73</v>
      </c>
      <c r="H678" t="s">
        <v>71</v>
      </c>
      <c r="S678">
        <v>0</v>
      </c>
      <c r="T678">
        <v>0</v>
      </c>
      <c r="U678">
        <v>0</v>
      </c>
      <c r="V678">
        <v>0</v>
      </c>
      <c r="W678">
        <v>1</v>
      </c>
      <c r="X678">
        <v>0</v>
      </c>
      <c r="Y678">
        <v>1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1</v>
      </c>
      <c r="AL678">
        <v>0</v>
      </c>
      <c r="AM678">
        <v>0</v>
      </c>
      <c r="AN678">
        <v>0</v>
      </c>
      <c r="AO678">
        <v>0</v>
      </c>
      <c r="AP678">
        <v>0</v>
      </c>
    </row>
    <row r="679" spans="1:42" x14ac:dyDescent="0.25">
      <c r="A679" t="str">
        <f>"675"</f>
        <v>675</v>
      </c>
      <c r="B679" t="str">
        <f t="shared" si="36"/>
        <v>2</v>
      </c>
      <c r="C679" t="str">
        <f t="shared" si="37"/>
        <v>27</v>
      </c>
      <c r="D679" t="str">
        <f>"9"</f>
        <v>9</v>
      </c>
      <c r="E679" t="str">
        <f>"2-27-9"</f>
        <v>2-27-9</v>
      </c>
      <c r="F679" t="s">
        <v>72</v>
      </c>
      <c r="G679" t="s">
        <v>73</v>
      </c>
      <c r="H679" t="s">
        <v>71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1</v>
      </c>
      <c r="AL679">
        <v>1</v>
      </c>
      <c r="AM679">
        <v>1</v>
      </c>
      <c r="AN679">
        <v>0</v>
      </c>
      <c r="AO679">
        <v>0</v>
      </c>
      <c r="AP679">
        <v>0</v>
      </c>
    </row>
    <row r="680" spans="1:42" x14ac:dyDescent="0.25">
      <c r="A680" t="str">
        <f>"676"</f>
        <v>676</v>
      </c>
      <c r="B680" t="str">
        <f t="shared" si="36"/>
        <v>2</v>
      </c>
      <c r="C680" t="str">
        <f t="shared" ref="C680:C704" si="38">"28"</f>
        <v>28</v>
      </c>
      <c r="D680" t="str">
        <f>"22"</f>
        <v>22</v>
      </c>
      <c r="E680" t="str">
        <f>"2-28-22"</f>
        <v>2-28-22</v>
      </c>
      <c r="F680" t="s">
        <v>72</v>
      </c>
      <c r="G680" t="s">
        <v>73</v>
      </c>
      <c r="H680" t="s">
        <v>71</v>
      </c>
      <c r="S680">
        <v>1</v>
      </c>
      <c r="T680">
        <v>0</v>
      </c>
      <c r="U680">
        <v>0</v>
      </c>
      <c r="V680">
        <v>0</v>
      </c>
      <c r="W680">
        <v>1</v>
      </c>
      <c r="X680">
        <v>0</v>
      </c>
      <c r="Y680">
        <v>1</v>
      </c>
      <c r="Z680">
        <v>0</v>
      </c>
      <c r="AA680">
        <v>0</v>
      </c>
      <c r="AB680">
        <v>0</v>
      </c>
      <c r="AC680">
        <v>1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1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</row>
    <row r="681" spans="1:42" x14ac:dyDescent="0.25">
      <c r="A681" t="str">
        <f>"677"</f>
        <v>677</v>
      </c>
      <c r="B681" t="str">
        <f t="shared" si="36"/>
        <v>2</v>
      </c>
      <c r="C681" t="str">
        <f t="shared" si="38"/>
        <v>28</v>
      </c>
      <c r="D681" t="str">
        <f>"21"</f>
        <v>21</v>
      </c>
      <c r="E681" t="str">
        <f>"2-28-21"</f>
        <v>2-28-21</v>
      </c>
      <c r="F681" t="s">
        <v>72</v>
      </c>
      <c r="G681" t="s">
        <v>73</v>
      </c>
      <c r="H681" t="s">
        <v>71</v>
      </c>
      <c r="S681">
        <v>0</v>
      </c>
      <c r="T681">
        <v>1</v>
      </c>
      <c r="U681">
        <v>0</v>
      </c>
      <c r="V681">
        <v>0</v>
      </c>
      <c r="W681">
        <v>0</v>
      </c>
      <c r="X681">
        <v>1</v>
      </c>
      <c r="Y681">
        <v>0</v>
      </c>
      <c r="Z681">
        <v>1</v>
      </c>
      <c r="AA681">
        <v>0</v>
      </c>
      <c r="AB681">
        <v>0</v>
      </c>
      <c r="AC681">
        <v>1</v>
      </c>
      <c r="AD681">
        <v>1</v>
      </c>
      <c r="AE681">
        <v>1</v>
      </c>
      <c r="AF681">
        <v>1</v>
      </c>
      <c r="AG681">
        <v>1</v>
      </c>
      <c r="AH681">
        <v>1</v>
      </c>
      <c r="AI681">
        <v>1</v>
      </c>
      <c r="AJ681">
        <v>1</v>
      </c>
      <c r="AK681">
        <v>0</v>
      </c>
      <c r="AL681">
        <v>1</v>
      </c>
      <c r="AM681">
        <v>1</v>
      </c>
      <c r="AN681">
        <v>1</v>
      </c>
      <c r="AO681">
        <v>1</v>
      </c>
      <c r="AP681">
        <v>1</v>
      </c>
    </row>
    <row r="682" spans="1:42" x14ac:dyDescent="0.25">
      <c r="A682" t="str">
        <f>"678"</f>
        <v>678</v>
      </c>
      <c r="B682" t="str">
        <f t="shared" si="36"/>
        <v>2</v>
      </c>
      <c r="C682" t="str">
        <f t="shared" si="38"/>
        <v>28</v>
      </c>
      <c r="D682" t="str">
        <f>"14"</f>
        <v>14</v>
      </c>
      <c r="E682" t="str">
        <f>"2-28-14"</f>
        <v>2-28-14</v>
      </c>
      <c r="F682" t="s">
        <v>72</v>
      </c>
      <c r="G682" t="s">
        <v>73</v>
      </c>
      <c r="H682" t="s">
        <v>71</v>
      </c>
      <c r="S682">
        <v>1</v>
      </c>
      <c r="T682">
        <v>0</v>
      </c>
      <c r="U682">
        <v>0</v>
      </c>
      <c r="V682">
        <v>0</v>
      </c>
      <c r="W682">
        <v>0</v>
      </c>
      <c r="X682">
        <v>1</v>
      </c>
      <c r="Y682">
        <v>0</v>
      </c>
      <c r="Z682">
        <v>1</v>
      </c>
      <c r="AA682">
        <v>1</v>
      </c>
      <c r="AB682">
        <v>0</v>
      </c>
      <c r="AC682">
        <v>0</v>
      </c>
      <c r="AD682">
        <v>1</v>
      </c>
      <c r="AE682">
        <v>1</v>
      </c>
      <c r="AF682">
        <v>1</v>
      </c>
      <c r="AG682">
        <v>1</v>
      </c>
      <c r="AH682">
        <v>1</v>
      </c>
      <c r="AI682">
        <v>1</v>
      </c>
      <c r="AJ682">
        <v>1</v>
      </c>
      <c r="AK682">
        <v>0</v>
      </c>
      <c r="AL682">
        <v>1</v>
      </c>
      <c r="AM682">
        <v>1</v>
      </c>
      <c r="AN682">
        <v>1</v>
      </c>
      <c r="AO682">
        <v>1</v>
      </c>
      <c r="AP682">
        <v>1</v>
      </c>
    </row>
    <row r="683" spans="1:42" x14ac:dyDescent="0.25">
      <c r="A683" t="str">
        <f>"679"</f>
        <v>679</v>
      </c>
      <c r="B683" t="str">
        <f t="shared" si="36"/>
        <v>2</v>
      </c>
      <c r="C683" t="str">
        <f t="shared" si="38"/>
        <v>28</v>
      </c>
      <c r="D683" t="str">
        <f>"13"</f>
        <v>13</v>
      </c>
      <c r="E683" t="str">
        <f>"2-28-13"</f>
        <v>2-28-13</v>
      </c>
      <c r="F683" t="s">
        <v>72</v>
      </c>
      <c r="G683" t="s">
        <v>73</v>
      </c>
      <c r="H683" t="s">
        <v>71</v>
      </c>
      <c r="S683">
        <v>1</v>
      </c>
      <c r="T683">
        <v>0</v>
      </c>
      <c r="U683">
        <v>0</v>
      </c>
      <c r="V683">
        <v>0</v>
      </c>
      <c r="W683">
        <v>0</v>
      </c>
      <c r="X683">
        <v>1</v>
      </c>
      <c r="Y683">
        <v>1</v>
      </c>
      <c r="Z683">
        <v>0</v>
      </c>
      <c r="AA683">
        <v>0</v>
      </c>
      <c r="AB683">
        <v>0</v>
      </c>
      <c r="AC683">
        <v>1</v>
      </c>
      <c r="AD683">
        <v>1</v>
      </c>
      <c r="AE683">
        <v>1</v>
      </c>
      <c r="AF683">
        <v>1</v>
      </c>
      <c r="AG683">
        <v>1</v>
      </c>
      <c r="AH683">
        <v>1</v>
      </c>
      <c r="AI683">
        <v>1</v>
      </c>
      <c r="AJ683">
        <v>0</v>
      </c>
      <c r="AK683">
        <v>1</v>
      </c>
      <c r="AL683">
        <v>1</v>
      </c>
      <c r="AM683">
        <v>1</v>
      </c>
      <c r="AN683">
        <v>1</v>
      </c>
      <c r="AO683">
        <v>1</v>
      </c>
      <c r="AP683">
        <v>1</v>
      </c>
    </row>
    <row r="684" spans="1:42" x14ac:dyDescent="0.25">
      <c r="A684" t="str">
        <f>"680"</f>
        <v>680</v>
      </c>
      <c r="B684" t="str">
        <f t="shared" si="36"/>
        <v>2</v>
      </c>
      <c r="C684" t="str">
        <f t="shared" si="38"/>
        <v>28</v>
      </c>
      <c r="D684" t="str">
        <f>"9"</f>
        <v>9</v>
      </c>
      <c r="E684" t="str">
        <f>"2-28-9"</f>
        <v>2-28-9</v>
      </c>
      <c r="F684" t="s">
        <v>72</v>
      </c>
      <c r="G684" t="s">
        <v>73</v>
      </c>
      <c r="H684" t="s">
        <v>71</v>
      </c>
      <c r="S684">
        <v>1</v>
      </c>
      <c r="T684">
        <v>0</v>
      </c>
      <c r="U684">
        <v>0</v>
      </c>
      <c r="V684">
        <v>0</v>
      </c>
      <c r="W684">
        <v>1</v>
      </c>
      <c r="X684">
        <v>0</v>
      </c>
      <c r="Y684">
        <v>1</v>
      </c>
      <c r="Z684">
        <v>0</v>
      </c>
      <c r="AA684">
        <v>0</v>
      </c>
      <c r="AB684">
        <v>1</v>
      </c>
      <c r="AC684">
        <v>0</v>
      </c>
      <c r="AD684">
        <v>1</v>
      </c>
      <c r="AE684">
        <v>1</v>
      </c>
      <c r="AF684">
        <v>1</v>
      </c>
      <c r="AG684">
        <v>1</v>
      </c>
      <c r="AH684">
        <v>1</v>
      </c>
      <c r="AI684">
        <v>1</v>
      </c>
      <c r="AJ684">
        <v>0</v>
      </c>
      <c r="AK684">
        <v>1</v>
      </c>
      <c r="AL684">
        <v>1</v>
      </c>
      <c r="AM684">
        <v>1</v>
      </c>
      <c r="AN684">
        <v>1</v>
      </c>
      <c r="AO684">
        <v>1</v>
      </c>
      <c r="AP684">
        <v>1</v>
      </c>
    </row>
    <row r="685" spans="1:42" x14ac:dyDescent="0.25">
      <c r="A685" t="str">
        <f>"681"</f>
        <v>681</v>
      </c>
      <c r="B685" t="str">
        <f t="shared" si="36"/>
        <v>2</v>
      </c>
      <c r="C685" t="str">
        <f t="shared" si="38"/>
        <v>28</v>
      </c>
      <c r="D685" t="str">
        <f>"5"</f>
        <v>5</v>
      </c>
      <c r="E685" t="str">
        <f>"2-28-5"</f>
        <v>2-28-5</v>
      </c>
      <c r="F685" t="s">
        <v>72</v>
      </c>
      <c r="G685" t="s">
        <v>73</v>
      </c>
      <c r="H685" t="s">
        <v>71</v>
      </c>
      <c r="S685">
        <v>1</v>
      </c>
      <c r="T685">
        <v>0</v>
      </c>
      <c r="U685">
        <v>0</v>
      </c>
      <c r="V685">
        <v>0</v>
      </c>
      <c r="W685">
        <v>0</v>
      </c>
      <c r="X685">
        <v>1</v>
      </c>
      <c r="Y685">
        <v>1</v>
      </c>
      <c r="Z685">
        <v>0</v>
      </c>
      <c r="AA685">
        <v>0</v>
      </c>
      <c r="AB685">
        <v>1</v>
      </c>
      <c r="AC685">
        <v>0</v>
      </c>
      <c r="AD685">
        <v>1</v>
      </c>
      <c r="AE685">
        <v>1</v>
      </c>
      <c r="AF685">
        <v>1</v>
      </c>
      <c r="AG685">
        <v>1</v>
      </c>
      <c r="AH685">
        <v>1</v>
      </c>
      <c r="AI685">
        <v>1</v>
      </c>
      <c r="AJ685">
        <v>1</v>
      </c>
      <c r="AK685">
        <v>0</v>
      </c>
      <c r="AL685">
        <v>1</v>
      </c>
      <c r="AM685">
        <v>1</v>
      </c>
      <c r="AN685">
        <v>1</v>
      </c>
      <c r="AO685">
        <v>1</v>
      </c>
      <c r="AP685">
        <v>1</v>
      </c>
    </row>
    <row r="686" spans="1:42" x14ac:dyDescent="0.25">
      <c r="A686" t="str">
        <f>"682"</f>
        <v>682</v>
      </c>
      <c r="B686" t="str">
        <f t="shared" si="36"/>
        <v>2</v>
      </c>
      <c r="C686" t="str">
        <f t="shared" si="38"/>
        <v>28</v>
      </c>
      <c r="D686" t="str">
        <f>"1"</f>
        <v>1</v>
      </c>
      <c r="E686" t="str">
        <f>"2-28-1"</f>
        <v>2-28-1</v>
      </c>
      <c r="F686" t="s">
        <v>72</v>
      </c>
      <c r="G686" t="s">
        <v>73</v>
      </c>
      <c r="H686" t="s">
        <v>71</v>
      </c>
      <c r="S686">
        <v>1</v>
      </c>
      <c r="T686">
        <v>0</v>
      </c>
      <c r="U686">
        <v>0</v>
      </c>
      <c r="V686">
        <v>0</v>
      </c>
      <c r="W686">
        <v>0</v>
      </c>
      <c r="X686">
        <v>1</v>
      </c>
      <c r="Y686">
        <v>1</v>
      </c>
      <c r="Z686">
        <v>0</v>
      </c>
      <c r="AA686">
        <v>0</v>
      </c>
      <c r="AB686">
        <v>1</v>
      </c>
      <c r="AC686">
        <v>0</v>
      </c>
      <c r="AD686">
        <v>1</v>
      </c>
      <c r="AE686">
        <v>1</v>
      </c>
      <c r="AF686">
        <v>0</v>
      </c>
      <c r="AG686">
        <v>0</v>
      </c>
      <c r="AH686">
        <v>0</v>
      </c>
      <c r="AI686">
        <v>0</v>
      </c>
      <c r="AJ686">
        <v>1</v>
      </c>
      <c r="AK686">
        <v>0</v>
      </c>
      <c r="AL686">
        <v>1</v>
      </c>
      <c r="AM686">
        <v>1</v>
      </c>
      <c r="AN686">
        <v>1</v>
      </c>
      <c r="AO686">
        <v>1</v>
      </c>
      <c r="AP686">
        <v>1</v>
      </c>
    </row>
    <row r="687" spans="1:42" x14ac:dyDescent="0.25">
      <c r="A687" t="str">
        <f>"683"</f>
        <v>683</v>
      </c>
      <c r="B687" t="str">
        <f t="shared" si="36"/>
        <v>2</v>
      </c>
      <c r="C687" t="str">
        <f t="shared" si="38"/>
        <v>28</v>
      </c>
      <c r="D687" t="str">
        <f>"23"</f>
        <v>23</v>
      </c>
      <c r="E687" t="str">
        <f>"2-28-23"</f>
        <v>2-28-23</v>
      </c>
      <c r="F687" t="s">
        <v>72</v>
      </c>
      <c r="G687" t="s">
        <v>73</v>
      </c>
      <c r="H687" t="s">
        <v>71</v>
      </c>
      <c r="S687">
        <v>1</v>
      </c>
      <c r="T687">
        <v>0</v>
      </c>
      <c r="U687">
        <v>0</v>
      </c>
      <c r="V687">
        <v>0</v>
      </c>
      <c r="W687">
        <v>1</v>
      </c>
      <c r="X687">
        <v>0</v>
      </c>
      <c r="Y687">
        <v>1</v>
      </c>
      <c r="Z687">
        <v>0</v>
      </c>
      <c r="AA687">
        <v>0</v>
      </c>
      <c r="AB687">
        <v>0</v>
      </c>
      <c r="AC687">
        <v>1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1</v>
      </c>
      <c r="AK687">
        <v>0</v>
      </c>
      <c r="AL687">
        <v>0</v>
      </c>
      <c r="AM687">
        <v>0</v>
      </c>
      <c r="AN687">
        <v>0</v>
      </c>
      <c r="AO687">
        <v>1</v>
      </c>
      <c r="AP687">
        <v>0</v>
      </c>
    </row>
    <row r="688" spans="1:42" x14ac:dyDescent="0.25">
      <c r="A688" t="str">
        <f>"684"</f>
        <v>684</v>
      </c>
      <c r="B688" t="str">
        <f t="shared" si="36"/>
        <v>2</v>
      </c>
      <c r="C688" t="str">
        <f t="shared" si="38"/>
        <v>28</v>
      </c>
      <c r="D688" t="str">
        <f>"16"</f>
        <v>16</v>
      </c>
      <c r="E688" t="str">
        <f>"2-28-16"</f>
        <v>2-28-16</v>
      </c>
      <c r="F688" t="s">
        <v>72</v>
      </c>
      <c r="G688" t="s">
        <v>73</v>
      </c>
      <c r="H688" t="s">
        <v>71</v>
      </c>
      <c r="S688">
        <v>1</v>
      </c>
      <c r="T688">
        <v>0</v>
      </c>
      <c r="U688">
        <v>0</v>
      </c>
      <c r="V688">
        <v>0</v>
      </c>
      <c r="W688">
        <v>0</v>
      </c>
      <c r="X688">
        <v>1</v>
      </c>
      <c r="Y688">
        <v>1</v>
      </c>
      <c r="Z688">
        <v>0</v>
      </c>
      <c r="AA688">
        <v>0</v>
      </c>
      <c r="AB688">
        <v>1</v>
      </c>
      <c r="AC688">
        <v>0</v>
      </c>
      <c r="AD688">
        <v>1</v>
      </c>
      <c r="AE688">
        <v>1</v>
      </c>
      <c r="AF688">
        <v>1</v>
      </c>
      <c r="AG688">
        <v>1</v>
      </c>
      <c r="AH688">
        <v>1</v>
      </c>
      <c r="AI688">
        <v>1</v>
      </c>
      <c r="AJ688">
        <v>1</v>
      </c>
      <c r="AK688">
        <v>0</v>
      </c>
      <c r="AL688">
        <v>1</v>
      </c>
      <c r="AM688">
        <v>1</v>
      </c>
      <c r="AN688">
        <v>1</v>
      </c>
      <c r="AO688">
        <v>1</v>
      </c>
      <c r="AP688">
        <v>1</v>
      </c>
    </row>
    <row r="689" spans="1:42" x14ac:dyDescent="0.25">
      <c r="A689" t="str">
        <f>"685"</f>
        <v>685</v>
      </c>
      <c r="B689" t="str">
        <f t="shared" si="36"/>
        <v>2</v>
      </c>
      <c r="C689" t="str">
        <f t="shared" si="38"/>
        <v>28</v>
      </c>
      <c r="D689" t="str">
        <f>"15"</f>
        <v>15</v>
      </c>
      <c r="E689" t="str">
        <f>"2-28-15"</f>
        <v>2-28-15</v>
      </c>
      <c r="F689" t="s">
        <v>72</v>
      </c>
      <c r="G689" t="s">
        <v>73</v>
      </c>
      <c r="H689" t="s">
        <v>71</v>
      </c>
      <c r="S689">
        <v>0</v>
      </c>
      <c r="T689">
        <v>1</v>
      </c>
      <c r="U689">
        <v>0</v>
      </c>
      <c r="V689">
        <v>0</v>
      </c>
      <c r="W689">
        <v>0</v>
      </c>
      <c r="X689">
        <v>1</v>
      </c>
      <c r="Y689">
        <v>1</v>
      </c>
      <c r="Z689">
        <v>0</v>
      </c>
      <c r="AA689">
        <v>0</v>
      </c>
      <c r="AB689">
        <v>1</v>
      </c>
      <c r="AC689">
        <v>0</v>
      </c>
      <c r="AD689">
        <v>1</v>
      </c>
      <c r="AE689">
        <v>1</v>
      </c>
      <c r="AF689">
        <v>1</v>
      </c>
      <c r="AG689">
        <v>1</v>
      </c>
      <c r="AH689">
        <v>1</v>
      </c>
      <c r="AI689">
        <v>1</v>
      </c>
      <c r="AJ689">
        <v>1</v>
      </c>
      <c r="AK689">
        <v>0</v>
      </c>
      <c r="AL689">
        <v>1</v>
      </c>
      <c r="AM689">
        <v>1</v>
      </c>
      <c r="AN689">
        <v>1</v>
      </c>
      <c r="AO689">
        <v>1</v>
      </c>
      <c r="AP689">
        <v>1</v>
      </c>
    </row>
    <row r="690" spans="1:42" x14ac:dyDescent="0.25">
      <c r="A690" t="str">
        <f>"686"</f>
        <v>686</v>
      </c>
      <c r="B690" t="str">
        <f t="shared" si="36"/>
        <v>2</v>
      </c>
      <c r="C690" t="str">
        <f t="shared" si="38"/>
        <v>28</v>
      </c>
      <c r="D690" t="str">
        <f>"10"</f>
        <v>10</v>
      </c>
      <c r="E690" t="str">
        <f>"2-28-10"</f>
        <v>2-28-10</v>
      </c>
      <c r="F690" t="s">
        <v>72</v>
      </c>
      <c r="G690" t="s">
        <v>73</v>
      </c>
      <c r="H690" t="s">
        <v>71</v>
      </c>
      <c r="S690">
        <v>1</v>
      </c>
      <c r="T690">
        <v>0</v>
      </c>
      <c r="U690">
        <v>0</v>
      </c>
      <c r="V690">
        <v>0</v>
      </c>
      <c r="W690">
        <v>1</v>
      </c>
      <c r="X690">
        <v>0</v>
      </c>
      <c r="Y690">
        <v>0</v>
      </c>
      <c r="Z690">
        <v>1</v>
      </c>
      <c r="AA690">
        <v>1</v>
      </c>
      <c r="AB690">
        <v>0</v>
      </c>
      <c r="AC690">
        <v>0</v>
      </c>
      <c r="AD690">
        <v>1</v>
      </c>
      <c r="AE690">
        <v>1</v>
      </c>
      <c r="AF690">
        <v>1</v>
      </c>
      <c r="AG690">
        <v>1</v>
      </c>
      <c r="AH690">
        <v>1</v>
      </c>
      <c r="AI690">
        <v>1</v>
      </c>
      <c r="AJ690">
        <v>1</v>
      </c>
      <c r="AK690">
        <v>0</v>
      </c>
      <c r="AL690">
        <v>1</v>
      </c>
      <c r="AM690">
        <v>1</v>
      </c>
      <c r="AN690">
        <v>1</v>
      </c>
      <c r="AO690">
        <v>1</v>
      </c>
      <c r="AP690">
        <v>1</v>
      </c>
    </row>
    <row r="691" spans="1:42" x14ac:dyDescent="0.25">
      <c r="A691" t="str">
        <f>"687"</f>
        <v>687</v>
      </c>
      <c r="B691" t="str">
        <f t="shared" si="36"/>
        <v>2</v>
      </c>
      <c r="C691" t="str">
        <f t="shared" si="38"/>
        <v>28</v>
      </c>
      <c r="D691" t="str">
        <f>"6"</f>
        <v>6</v>
      </c>
      <c r="E691" t="str">
        <f>"2-28-6"</f>
        <v>2-28-6</v>
      </c>
      <c r="F691" t="s">
        <v>72</v>
      </c>
      <c r="G691" t="s">
        <v>73</v>
      </c>
      <c r="H691" t="s">
        <v>71</v>
      </c>
      <c r="S691">
        <v>0</v>
      </c>
      <c r="T691">
        <v>1</v>
      </c>
      <c r="U691">
        <v>0</v>
      </c>
      <c r="V691">
        <v>0</v>
      </c>
      <c r="W691">
        <v>1</v>
      </c>
      <c r="X691">
        <v>0</v>
      </c>
      <c r="Y691">
        <v>0</v>
      </c>
      <c r="Z691">
        <v>0</v>
      </c>
      <c r="AA691">
        <v>0</v>
      </c>
      <c r="AB691">
        <v>1</v>
      </c>
      <c r="AC691">
        <v>0</v>
      </c>
      <c r="AD691">
        <v>1</v>
      </c>
      <c r="AE691">
        <v>1</v>
      </c>
      <c r="AF691">
        <v>1</v>
      </c>
      <c r="AG691">
        <v>1</v>
      </c>
      <c r="AH691">
        <v>1</v>
      </c>
      <c r="AI691">
        <v>1</v>
      </c>
      <c r="AJ691">
        <v>1</v>
      </c>
      <c r="AK691">
        <v>0</v>
      </c>
      <c r="AL691">
        <v>1</v>
      </c>
      <c r="AM691">
        <v>1</v>
      </c>
      <c r="AN691">
        <v>1</v>
      </c>
      <c r="AO691">
        <v>1</v>
      </c>
      <c r="AP691">
        <v>1</v>
      </c>
    </row>
    <row r="692" spans="1:42" x14ac:dyDescent="0.25">
      <c r="A692" t="str">
        <f>"688"</f>
        <v>688</v>
      </c>
      <c r="B692" t="str">
        <f t="shared" si="36"/>
        <v>2</v>
      </c>
      <c r="C692" t="str">
        <f t="shared" si="38"/>
        <v>28</v>
      </c>
      <c r="D692" t="str">
        <f>"2"</f>
        <v>2</v>
      </c>
      <c r="E692" t="str">
        <f>"2-28-2"</f>
        <v>2-28-2</v>
      </c>
      <c r="F692" t="s">
        <v>72</v>
      </c>
      <c r="G692" t="s">
        <v>73</v>
      </c>
      <c r="H692" t="s">
        <v>71</v>
      </c>
      <c r="S692">
        <v>1</v>
      </c>
      <c r="T692">
        <v>0</v>
      </c>
      <c r="U692">
        <v>0</v>
      </c>
      <c r="V692">
        <v>0</v>
      </c>
      <c r="W692">
        <v>0</v>
      </c>
      <c r="X692">
        <v>1</v>
      </c>
      <c r="Y692">
        <v>0</v>
      </c>
      <c r="Z692">
        <v>1</v>
      </c>
      <c r="AA692">
        <v>0</v>
      </c>
      <c r="AB692">
        <v>0</v>
      </c>
      <c r="AC692">
        <v>1</v>
      </c>
      <c r="AD692">
        <v>1</v>
      </c>
      <c r="AE692">
        <v>1</v>
      </c>
      <c r="AF692">
        <v>1</v>
      </c>
      <c r="AG692">
        <v>1</v>
      </c>
      <c r="AH692">
        <v>1</v>
      </c>
      <c r="AI692">
        <v>1</v>
      </c>
      <c r="AJ692">
        <v>1</v>
      </c>
      <c r="AK692">
        <v>0</v>
      </c>
      <c r="AL692">
        <v>1</v>
      </c>
      <c r="AM692">
        <v>1</v>
      </c>
      <c r="AN692">
        <v>1</v>
      </c>
      <c r="AO692">
        <v>1</v>
      </c>
      <c r="AP692">
        <v>1</v>
      </c>
    </row>
    <row r="693" spans="1:42" x14ac:dyDescent="0.25">
      <c r="A693" t="str">
        <f>"689"</f>
        <v>689</v>
      </c>
      <c r="B693" t="str">
        <f t="shared" si="36"/>
        <v>2</v>
      </c>
      <c r="C693" t="str">
        <f t="shared" si="38"/>
        <v>28</v>
      </c>
      <c r="D693" t="str">
        <f>"25"</f>
        <v>25</v>
      </c>
      <c r="E693" t="str">
        <f>"2-28-25"</f>
        <v>2-28-25</v>
      </c>
      <c r="F693" t="s">
        <v>72</v>
      </c>
      <c r="G693" t="s">
        <v>73</v>
      </c>
      <c r="H693" t="s">
        <v>71</v>
      </c>
      <c r="S693">
        <v>1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1</v>
      </c>
      <c r="AA693">
        <v>1</v>
      </c>
      <c r="AB693">
        <v>0</v>
      </c>
      <c r="AC693">
        <v>0</v>
      </c>
      <c r="AD693">
        <v>1</v>
      </c>
      <c r="AE693">
        <v>1</v>
      </c>
      <c r="AF693">
        <v>1</v>
      </c>
      <c r="AG693">
        <v>1</v>
      </c>
      <c r="AH693">
        <v>1</v>
      </c>
      <c r="AI693">
        <v>1</v>
      </c>
      <c r="AJ693">
        <v>1</v>
      </c>
      <c r="AK693">
        <v>0</v>
      </c>
      <c r="AL693">
        <v>1</v>
      </c>
      <c r="AM693">
        <v>1</v>
      </c>
      <c r="AN693">
        <v>1</v>
      </c>
      <c r="AO693">
        <v>1</v>
      </c>
      <c r="AP693">
        <v>1</v>
      </c>
    </row>
    <row r="694" spans="1:42" x14ac:dyDescent="0.25">
      <c r="A694" t="str">
        <f>"690"</f>
        <v>690</v>
      </c>
      <c r="B694" t="str">
        <f t="shared" si="36"/>
        <v>2</v>
      </c>
      <c r="C694" t="str">
        <f t="shared" si="38"/>
        <v>28</v>
      </c>
      <c r="D694" t="str">
        <f>"18"</f>
        <v>18</v>
      </c>
      <c r="E694" t="str">
        <f>"2-28-18"</f>
        <v>2-28-18</v>
      </c>
      <c r="F694" t="s">
        <v>72</v>
      </c>
      <c r="G694" t="s">
        <v>73</v>
      </c>
      <c r="H694" t="s">
        <v>71</v>
      </c>
      <c r="S694">
        <v>0</v>
      </c>
      <c r="T694">
        <v>1</v>
      </c>
      <c r="U694">
        <v>0</v>
      </c>
      <c r="V694">
        <v>0</v>
      </c>
      <c r="W694">
        <v>0</v>
      </c>
      <c r="X694">
        <v>1</v>
      </c>
      <c r="Y694">
        <v>1</v>
      </c>
      <c r="Z694">
        <v>0</v>
      </c>
      <c r="AA694">
        <v>0</v>
      </c>
      <c r="AB694">
        <v>1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>
        <v>0</v>
      </c>
      <c r="AJ694">
        <v>1</v>
      </c>
      <c r="AK694">
        <v>0</v>
      </c>
      <c r="AL694">
        <v>1</v>
      </c>
      <c r="AM694">
        <v>0</v>
      </c>
      <c r="AN694">
        <v>0</v>
      </c>
      <c r="AO694">
        <v>1</v>
      </c>
      <c r="AP694">
        <v>0</v>
      </c>
    </row>
    <row r="695" spans="1:42" x14ac:dyDescent="0.25">
      <c r="A695" t="str">
        <f>"691"</f>
        <v>691</v>
      </c>
      <c r="B695" t="str">
        <f t="shared" si="36"/>
        <v>2</v>
      </c>
      <c r="C695" t="str">
        <f t="shared" si="38"/>
        <v>28</v>
      </c>
      <c r="D695" t="str">
        <f>"17"</f>
        <v>17</v>
      </c>
      <c r="E695" t="str">
        <f>"2-28-17"</f>
        <v>2-28-17</v>
      </c>
      <c r="F695" t="s">
        <v>72</v>
      </c>
      <c r="G695" t="s">
        <v>73</v>
      </c>
      <c r="H695" t="s">
        <v>71</v>
      </c>
      <c r="S695">
        <v>1</v>
      </c>
      <c r="T695">
        <v>0</v>
      </c>
      <c r="U695">
        <v>0</v>
      </c>
      <c r="V695">
        <v>0</v>
      </c>
      <c r="W695">
        <v>1</v>
      </c>
      <c r="X695">
        <v>0</v>
      </c>
      <c r="Y695">
        <v>0</v>
      </c>
      <c r="Z695">
        <v>1</v>
      </c>
      <c r="AA695">
        <v>1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1</v>
      </c>
      <c r="AI695">
        <v>0</v>
      </c>
      <c r="AJ695">
        <v>0</v>
      </c>
      <c r="AK695">
        <v>1</v>
      </c>
      <c r="AL695">
        <v>1</v>
      </c>
      <c r="AM695">
        <v>0</v>
      </c>
      <c r="AN695">
        <v>0</v>
      </c>
      <c r="AO695">
        <v>1</v>
      </c>
      <c r="AP695">
        <v>0</v>
      </c>
    </row>
    <row r="696" spans="1:42" x14ac:dyDescent="0.25">
      <c r="A696" t="str">
        <f>"692"</f>
        <v>692</v>
      </c>
      <c r="B696" t="str">
        <f t="shared" si="36"/>
        <v>2</v>
      </c>
      <c r="C696" t="str">
        <f t="shared" si="38"/>
        <v>28</v>
      </c>
      <c r="D696" t="str">
        <f>"11"</f>
        <v>11</v>
      </c>
      <c r="E696" t="str">
        <f>"2-28-11"</f>
        <v>2-28-11</v>
      </c>
      <c r="F696" t="s">
        <v>72</v>
      </c>
      <c r="G696" t="s">
        <v>73</v>
      </c>
      <c r="H696" t="s">
        <v>71</v>
      </c>
      <c r="S696">
        <v>1</v>
      </c>
      <c r="T696">
        <v>0</v>
      </c>
      <c r="U696">
        <v>0</v>
      </c>
      <c r="V696">
        <v>0</v>
      </c>
      <c r="W696">
        <v>0</v>
      </c>
      <c r="X696">
        <v>1</v>
      </c>
      <c r="Y696">
        <v>0</v>
      </c>
      <c r="Z696">
        <v>1</v>
      </c>
      <c r="AA696">
        <v>1</v>
      </c>
      <c r="AB696">
        <v>0</v>
      </c>
      <c r="AC696">
        <v>0</v>
      </c>
      <c r="AD696">
        <v>1</v>
      </c>
      <c r="AE696">
        <v>1</v>
      </c>
      <c r="AF696">
        <v>1</v>
      </c>
      <c r="AG696">
        <v>1</v>
      </c>
      <c r="AH696">
        <v>1</v>
      </c>
      <c r="AI696">
        <v>1</v>
      </c>
      <c r="AJ696">
        <v>1</v>
      </c>
      <c r="AK696">
        <v>0</v>
      </c>
      <c r="AL696">
        <v>1</v>
      </c>
      <c r="AM696">
        <v>1</v>
      </c>
      <c r="AN696">
        <v>1</v>
      </c>
      <c r="AO696">
        <v>1</v>
      </c>
      <c r="AP696">
        <v>1</v>
      </c>
    </row>
    <row r="697" spans="1:42" x14ac:dyDescent="0.25">
      <c r="A697" t="str">
        <f>"693"</f>
        <v>693</v>
      </c>
      <c r="B697" t="str">
        <f t="shared" si="36"/>
        <v>2</v>
      </c>
      <c r="C697" t="str">
        <f t="shared" si="38"/>
        <v>28</v>
      </c>
      <c r="D697" t="str">
        <f>"7"</f>
        <v>7</v>
      </c>
      <c r="E697" t="str">
        <f>"2-28-7"</f>
        <v>2-28-7</v>
      </c>
      <c r="F697" t="s">
        <v>72</v>
      </c>
      <c r="G697" t="s">
        <v>73</v>
      </c>
      <c r="H697" t="s">
        <v>71</v>
      </c>
      <c r="S697">
        <v>0</v>
      </c>
      <c r="T697">
        <v>1</v>
      </c>
      <c r="U697">
        <v>0</v>
      </c>
      <c r="V697">
        <v>0</v>
      </c>
      <c r="W697">
        <v>0</v>
      </c>
      <c r="X697">
        <v>1</v>
      </c>
      <c r="Y697">
        <v>1</v>
      </c>
      <c r="Z697">
        <v>0</v>
      </c>
      <c r="AA697">
        <v>1</v>
      </c>
      <c r="AB697">
        <v>0</v>
      </c>
      <c r="AC697">
        <v>0</v>
      </c>
      <c r="AD697">
        <v>1</v>
      </c>
      <c r="AE697">
        <v>1</v>
      </c>
      <c r="AF697">
        <v>1</v>
      </c>
      <c r="AG697">
        <v>1</v>
      </c>
      <c r="AH697">
        <v>1</v>
      </c>
      <c r="AI697">
        <v>1</v>
      </c>
      <c r="AJ697">
        <v>0</v>
      </c>
      <c r="AK697">
        <v>1</v>
      </c>
      <c r="AL697">
        <v>1</v>
      </c>
      <c r="AM697">
        <v>1</v>
      </c>
      <c r="AN697">
        <v>1</v>
      </c>
      <c r="AO697">
        <v>1</v>
      </c>
      <c r="AP697">
        <v>1</v>
      </c>
    </row>
    <row r="698" spans="1:42" x14ac:dyDescent="0.25">
      <c r="A698" t="str">
        <f>"694"</f>
        <v>694</v>
      </c>
      <c r="B698" t="str">
        <f t="shared" si="36"/>
        <v>2</v>
      </c>
      <c r="C698" t="str">
        <f t="shared" si="38"/>
        <v>28</v>
      </c>
      <c r="D698" t="str">
        <f>"3"</f>
        <v>3</v>
      </c>
      <c r="E698" t="str">
        <f>"2-28-3"</f>
        <v>2-28-3</v>
      </c>
      <c r="F698" t="s">
        <v>72</v>
      </c>
      <c r="G698" t="s">
        <v>73</v>
      </c>
      <c r="H698" t="s">
        <v>71</v>
      </c>
      <c r="S698">
        <v>0</v>
      </c>
      <c r="T698">
        <v>1</v>
      </c>
      <c r="U698">
        <v>0</v>
      </c>
      <c r="V698">
        <v>0</v>
      </c>
      <c r="W698">
        <v>0</v>
      </c>
      <c r="X698">
        <v>1</v>
      </c>
      <c r="Y698">
        <v>1</v>
      </c>
      <c r="Z698">
        <v>0</v>
      </c>
      <c r="AA698">
        <v>0</v>
      </c>
      <c r="AB698">
        <v>1</v>
      </c>
      <c r="AC698">
        <v>0</v>
      </c>
      <c r="AD698">
        <v>1</v>
      </c>
      <c r="AE698">
        <v>1</v>
      </c>
      <c r="AF698">
        <v>1</v>
      </c>
      <c r="AG698">
        <v>1</v>
      </c>
      <c r="AH698">
        <v>1</v>
      </c>
      <c r="AI698">
        <v>1</v>
      </c>
      <c r="AJ698">
        <v>1</v>
      </c>
      <c r="AK698">
        <v>0</v>
      </c>
      <c r="AL698">
        <v>1</v>
      </c>
      <c r="AM698">
        <v>1</v>
      </c>
      <c r="AN698">
        <v>1</v>
      </c>
      <c r="AO698">
        <v>1</v>
      </c>
      <c r="AP698">
        <v>1</v>
      </c>
    </row>
    <row r="699" spans="1:42" x14ac:dyDescent="0.25">
      <c r="A699" t="str">
        <f>"695"</f>
        <v>695</v>
      </c>
      <c r="B699" t="str">
        <f t="shared" si="36"/>
        <v>2</v>
      </c>
      <c r="C699" t="str">
        <f t="shared" si="38"/>
        <v>28</v>
      </c>
      <c r="D699" t="str">
        <f>"20"</f>
        <v>20</v>
      </c>
      <c r="E699" t="str">
        <f>"2-28-20"</f>
        <v>2-28-20</v>
      </c>
      <c r="F699" t="s">
        <v>72</v>
      </c>
      <c r="G699" t="s">
        <v>73</v>
      </c>
      <c r="H699" t="s">
        <v>71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1</v>
      </c>
      <c r="Y699">
        <v>1</v>
      </c>
      <c r="Z699">
        <v>0</v>
      </c>
      <c r="AA699">
        <v>0</v>
      </c>
      <c r="AB699">
        <v>0</v>
      </c>
      <c r="AC699">
        <v>1</v>
      </c>
      <c r="AD699">
        <v>0</v>
      </c>
      <c r="AE699">
        <v>1</v>
      </c>
      <c r="AF699">
        <v>0</v>
      </c>
      <c r="AG699">
        <v>0</v>
      </c>
      <c r="AH699">
        <v>1</v>
      </c>
      <c r="AI699">
        <v>1</v>
      </c>
      <c r="AJ699">
        <v>0</v>
      </c>
      <c r="AK699">
        <v>1</v>
      </c>
      <c r="AL699">
        <v>1</v>
      </c>
      <c r="AM699">
        <v>1</v>
      </c>
      <c r="AN699">
        <v>1</v>
      </c>
      <c r="AO699">
        <v>1</v>
      </c>
      <c r="AP699">
        <v>1</v>
      </c>
    </row>
    <row r="700" spans="1:42" x14ac:dyDescent="0.25">
      <c r="A700" t="str">
        <f>"696"</f>
        <v>696</v>
      </c>
      <c r="B700" t="str">
        <f t="shared" si="36"/>
        <v>2</v>
      </c>
      <c r="C700" t="str">
        <f t="shared" si="38"/>
        <v>28</v>
      </c>
      <c r="D700" t="str">
        <f>"19"</f>
        <v>19</v>
      </c>
      <c r="E700" t="str">
        <f>"2-28-19"</f>
        <v>2-28-19</v>
      </c>
      <c r="F700" t="s">
        <v>72</v>
      </c>
      <c r="G700" t="s">
        <v>73</v>
      </c>
      <c r="H700" t="s">
        <v>71</v>
      </c>
      <c r="S700">
        <v>1</v>
      </c>
      <c r="T700">
        <v>0</v>
      </c>
      <c r="U700">
        <v>0</v>
      </c>
      <c r="V700">
        <v>0</v>
      </c>
      <c r="W700">
        <v>0</v>
      </c>
      <c r="X700">
        <v>1</v>
      </c>
      <c r="Y700">
        <v>0</v>
      </c>
      <c r="Z700">
        <v>1</v>
      </c>
      <c r="AA700">
        <v>0</v>
      </c>
      <c r="AB700">
        <v>1</v>
      </c>
      <c r="AC700">
        <v>0</v>
      </c>
      <c r="AD700">
        <v>1</v>
      </c>
      <c r="AE700">
        <v>1</v>
      </c>
      <c r="AF700">
        <v>1</v>
      </c>
      <c r="AG700">
        <v>1</v>
      </c>
      <c r="AH700">
        <v>1</v>
      </c>
      <c r="AI700">
        <v>1</v>
      </c>
      <c r="AJ700">
        <v>1</v>
      </c>
      <c r="AK700">
        <v>0</v>
      </c>
      <c r="AL700">
        <v>1</v>
      </c>
      <c r="AM700">
        <v>1</v>
      </c>
      <c r="AN700">
        <v>1</v>
      </c>
      <c r="AO700">
        <v>1</v>
      </c>
      <c r="AP700">
        <v>1</v>
      </c>
    </row>
    <row r="701" spans="1:42" x14ac:dyDescent="0.25">
      <c r="A701" t="str">
        <f>"697"</f>
        <v>697</v>
      </c>
      <c r="B701" t="str">
        <f t="shared" si="36"/>
        <v>2</v>
      </c>
      <c r="C701" t="str">
        <f t="shared" si="38"/>
        <v>28</v>
      </c>
      <c r="D701" t="str">
        <f>"12"</f>
        <v>12</v>
      </c>
      <c r="E701" t="str">
        <f>"2-28-12"</f>
        <v>2-28-12</v>
      </c>
      <c r="F701" t="s">
        <v>72</v>
      </c>
      <c r="G701" t="s">
        <v>73</v>
      </c>
      <c r="H701" t="s">
        <v>71</v>
      </c>
      <c r="S701">
        <v>1</v>
      </c>
      <c r="T701">
        <v>0</v>
      </c>
      <c r="U701">
        <v>0</v>
      </c>
      <c r="V701">
        <v>0</v>
      </c>
      <c r="W701">
        <v>1</v>
      </c>
      <c r="X701">
        <v>0</v>
      </c>
      <c r="Y701">
        <v>1</v>
      </c>
      <c r="Z701">
        <v>0</v>
      </c>
      <c r="AA701">
        <v>1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1</v>
      </c>
      <c r="AL701">
        <v>1</v>
      </c>
      <c r="AM701">
        <v>1</v>
      </c>
      <c r="AN701">
        <v>1</v>
      </c>
      <c r="AO701">
        <v>1</v>
      </c>
      <c r="AP701">
        <v>1</v>
      </c>
    </row>
    <row r="702" spans="1:42" x14ac:dyDescent="0.25">
      <c r="A702" t="str">
        <f>"698"</f>
        <v>698</v>
      </c>
      <c r="B702" t="str">
        <f t="shared" si="36"/>
        <v>2</v>
      </c>
      <c r="C702" t="str">
        <f t="shared" si="38"/>
        <v>28</v>
      </c>
      <c r="D702" t="str">
        <f>"8"</f>
        <v>8</v>
      </c>
      <c r="E702" t="str">
        <f>"2-28-8"</f>
        <v>2-28-8</v>
      </c>
      <c r="F702" t="s">
        <v>72</v>
      </c>
      <c r="G702" t="s">
        <v>73</v>
      </c>
      <c r="H702" t="s">
        <v>71</v>
      </c>
      <c r="S702">
        <v>0</v>
      </c>
      <c r="T702">
        <v>1</v>
      </c>
      <c r="U702">
        <v>0</v>
      </c>
      <c r="V702">
        <v>0</v>
      </c>
      <c r="W702">
        <v>0</v>
      </c>
      <c r="X702">
        <v>1</v>
      </c>
      <c r="Y702">
        <v>1</v>
      </c>
      <c r="Z702">
        <v>0</v>
      </c>
      <c r="AA702">
        <v>0</v>
      </c>
      <c r="AB702">
        <v>1</v>
      </c>
      <c r="AC702">
        <v>0</v>
      </c>
      <c r="AD702">
        <v>1</v>
      </c>
      <c r="AE702">
        <v>1</v>
      </c>
      <c r="AF702">
        <v>1</v>
      </c>
      <c r="AG702">
        <v>1</v>
      </c>
      <c r="AH702">
        <v>1</v>
      </c>
      <c r="AI702">
        <v>1</v>
      </c>
      <c r="AJ702">
        <v>1</v>
      </c>
      <c r="AK702">
        <v>0</v>
      </c>
      <c r="AL702">
        <v>1</v>
      </c>
      <c r="AM702">
        <v>1</v>
      </c>
      <c r="AN702">
        <v>1</v>
      </c>
      <c r="AO702">
        <v>1</v>
      </c>
      <c r="AP702">
        <v>1</v>
      </c>
    </row>
    <row r="703" spans="1:42" x14ac:dyDescent="0.25">
      <c r="A703" t="str">
        <f>"699"</f>
        <v>699</v>
      </c>
      <c r="B703" t="str">
        <f t="shared" si="36"/>
        <v>2</v>
      </c>
      <c r="C703" t="str">
        <f t="shared" si="38"/>
        <v>28</v>
      </c>
      <c r="D703" t="str">
        <f>"4"</f>
        <v>4</v>
      </c>
      <c r="E703" t="str">
        <f>"2-28-4"</f>
        <v>2-28-4</v>
      </c>
      <c r="F703" t="s">
        <v>72</v>
      </c>
      <c r="G703" t="s">
        <v>73</v>
      </c>
      <c r="H703" t="s">
        <v>71</v>
      </c>
      <c r="S703">
        <v>1</v>
      </c>
      <c r="T703">
        <v>0</v>
      </c>
      <c r="U703">
        <v>0</v>
      </c>
      <c r="V703">
        <v>0</v>
      </c>
      <c r="W703">
        <v>0</v>
      </c>
      <c r="X703">
        <v>1</v>
      </c>
      <c r="Y703">
        <v>1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1</v>
      </c>
      <c r="AL703">
        <v>0</v>
      </c>
      <c r="AM703">
        <v>0</v>
      </c>
      <c r="AN703">
        <v>0</v>
      </c>
      <c r="AO703">
        <v>0</v>
      </c>
      <c r="AP703">
        <v>0</v>
      </c>
    </row>
    <row r="704" spans="1:42" x14ac:dyDescent="0.25">
      <c r="A704" t="str">
        <f>"700"</f>
        <v>700</v>
      </c>
      <c r="B704" t="str">
        <f t="shared" si="36"/>
        <v>2</v>
      </c>
      <c r="C704" t="str">
        <f t="shared" si="38"/>
        <v>28</v>
      </c>
      <c r="D704" t="str">
        <f>"24"</f>
        <v>24</v>
      </c>
      <c r="E704" t="str">
        <f>"2-28-24"</f>
        <v>2-28-24</v>
      </c>
      <c r="F704" t="s">
        <v>72</v>
      </c>
      <c r="G704" t="s">
        <v>73</v>
      </c>
      <c r="H704" t="s">
        <v>71</v>
      </c>
      <c r="S704">
        <v>1</v>
      </c>
      <c r="T704">
        <v>0</v>
      </c>
      <c r="U704">
        <v>0</v>
      </c>
      <c r="V704">
        <v>0</v>
      </c>
      <c r="W704">
        <v>0</v>
      </c>
      <c r="X704">
        <v>1</v>
      </c>
      <c r="Y704">
        <v>1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1</v>
      </c>
      <c r="AL704">
        <v>1</v>
      </c>
      <c r="AM704">
        <v>1</v>
      </c>
      <c r="AN704">
        <v>1</v>
      </c>
      <c r="AO704">
        <v>1</v>
      </c>
      <c r="AP704">
        <v>1</v>
      </c>
    </row>
    <row r="705" spans="1:42" x14ac:dyDescent="0.25">
      <c r="A705" t="str">
        <f>"701"</f>
        <v>701</v>
      </c>
      <c r="B705" t="str">
        <f t="shared" si="36"/>
        <v>2</v>
      </c>
      <c r="C705" t="str">
        <f t="shared" ref="C705:C729" si="39">"29"</f>
        <v>29</v>
      </c>
      <c r="D705" t="str">
        <f>"24"</f>
        <v>24</v>
      </c>
      <c r="E705" t="str">
        <f>"2-29-24"</f>
        <v>2-29-24</v>
      </c>
      <c r="F705" t="s">
        <v>72</v>
      </c>
      <c r="G705" t="s">
        <v>73</v>
      </c>
      <c r="H705" t="s">
        <v>70</v>
      </c>
      <c r="I705">
        <v>1</v>
      </c>
      <c r="J705">
        <v>1</v>
      </c>
      <c r="K705">
        <v>1</v>
      </c>
      <c r="L705">
        <v>1</v>
      </c>
      <c r="M705">
        <v>1</v>
      </c>
      <c r="N705">
        <v>1</v>
      </c>
      <c r="O705">
        <v>0</v>
      </c>
      <c r="P705">
        <v>0</v>
      </c>
      <c r="Q705">
        <v>1</v>
      </c>
      <c r="R705">
        <v>0</v>
      </c>
    </row>
    <row r="706" spans="1:42" x14ac:dyDescent="0.25">
      <c r="A706" t="str">
        <f>"702"</f>
        <v>702</v>
      </c>
      <c r="B706" t="str">
        <f t="shared" si="36"/>
        <v>2</v>
      </c>
      <c r="C706" t="str">
        <f t="shared" si="39"/>
        <v>29</v>
      </c>
      <c r="D706" t="str">
        <f>"23"</f>
        <v>23</v>
      </c>
      <c r="E706" t="str">
        <f>"2-29-23"</f>
        <v>2-29-23</v>
      </c>
      <c r="F706" t="s">
        <v>72</v>
      </c>
      <c r="G706" t="s">
        <v>73</v>
      </c>
      <c r="H706" t="s">
        <v>71</v>
      </c>
      <c r="S706">
        <v>1</v>
      </c>
      <c r="T706">
        <v>0</v>
      </c>
      <c r="U706">
        <v>0</v>
      </c>
      <c r="V706">
        <v>0</v>
      </c>
      <c r="W706">
        <v>0</v>
      </c>
      <c r="X706">
        <v>1</v>
      </c>
      <c r="Y706">
        <v>1</v>
      </c>
      <c r="Z706">
        <v>0</v>
      </c>
      <c r="AA706">
        <v>0</v>
      </c>
      <c r="AB706">
        <v>1</v>
      </c>
      <c r="AC706">
        <v>0</v>
      </c>
      <c r="AD706">
        <v>1</v>
      </c>
      <c r="AE706">
        <v>1</v>
      </c>
      <c r="AF706">
        <v>1</v>
      </c>
      <c r="AG706">
        <v>1</v>
      </c>
      <c r="AH706">
        <v>1</v>
      </c>
      <c r="AI706">
        <v>1</v>
      </c>
      <c r="AJ706">
        <v>0</v>
      </c>
      <c r="AK706">
        <v>1</v>
      </c>
      <c r="AL706">
        <v>1</v>
      </c>
      <c r="AM706">
        <v>1</v>
      </c>
      <c r="AN706">
        <v>1</v>
      </c>
      <c r="AO706">
        <v>1</v>
      </c>
      <c r="AP706">
        <v>1</v>
      </c>
    </row>
    <row r="707" spans="1:42" x14ac:dyDescent="0.25">
      <c r="A707" t="str">
        <f>"703"</f>
        <v>703</v>
      </c>
      <c r="B707" t="str">
        <f t="shared" si="36"/>
        <v>2</v>
      </c>
      <c r="C707" t="str">
        <f t="shared" si="39"/>
        <v>29</v>
      </c>
      <c r="D707" t="str">
        <f>"14"</f>
        <v>14</v>
      </c>
      <c r="E707" t="str">
        <f>"2-29-14"</f>
        <v>2-29-14</v>
      </c>
      <c r="F707" t="s">
        <v>72</v>
      </c>
      <c r="G707" t="s">
        <v>73</v>
      </c>
      <c r="H707" t="s">
        <v>71</v>
      </c>
      <c r="S707">
        <v>0</v>
      </c>
      <c r="T707">
        <v>1</v>
      </c>
      <c r="U707">
        <v>0</v>
      </c>
      <c r="V707">
        <v>0</v>
      </c>
      <c r="W707">
        <v>0</v>
      </c>
      <c r="X707">
        <v>1</v>
      </c>
      <c r="Y707">
        <v>0</v>
      </c>
      <c r="Z707">
        <v>1</v>
      </c>
      <c r="AA707">
        <v>0</v>
      </c>
      <c r="AB707">
        <v>1</v>
      </c>
      <c r="AC707">
        <v>0</v>
      </c>
      <c r="AD707">
        <v>1</v>
      </c>
      <c r="AE707">
        <v>1</v>
      </c>
      <c r="AF707">
        <v>1</v>
      </c>
      <c r="AG707">
        <v>1</v>
      </c>
      <c r="AH707">
        <v>1</v>
      </c>
      <c r="AI707">
        <v>1</v>
      </c>
      <c r="AJ707">
        <v>1</v>
      </c>
      <c r="AK707">
        <v>0</v>
      </c>
      <c r="AL707">
        <v>1</v>
      </c>
      <c r="AM707">
        <v>1</v>
      </c>
      <c r="AN707">
        <v>1</v>
      </c>
      <c r="AO707">
        <v>1</v>
      </c>
      <c r="AP707">
        <v>1</v>
      </c>
    </row>
    <row r="708" spans="1:42" x14ac:dyDescent="0.25">
      <c r="A708" t="str">
        <f>"704"</f>
        <v>704</v>
      </c>
      <c r="B708" t="str">
        <f t="shared" si="36"/>
        <v>2</v>
      </c>
      <c r="C708" t="str">
        <f t="shared" si="39"/>
        <v>29</v>
      </c>
      <c r="D708" t="str">
        <f>"13"</f>
        <v>13</v>
      </c>
      <c r="E708" t="str">
        <f>"2-29-13"</f>
        <v>2-29-13</v>
      </c>
      <c r="F708" t="s">
        <v>72</v>
      </c>
      <c r="G708" t="s">
        <v>73</v>
      </c>
      <c r="H708" t="s">
        <v>71</v>
      </c>
      <c r="S708">
        <v>1</v>
      </c>
      <c r="T708">
        <v>0</v>
      </c>
      <c r="U708">
        <v>0</v>
      </c>
      <c r="V708">
        <v>0</v>
      </c>
      <c r="W708">
        <v>0</v>
      </c>
      <c r="X708">
        <v>1</v>
      </c>
      <c r="Y708">
        <v>0</v>
      </c>
      <c r="Z708">
        <v>1</v>
      </c>
      <c r="AA708">
        <v>0</v>
      </c>
      <c r="AB708">
        <v>0</v>
      </c>
      <c r="AC708">
        <v>1</v>
      </c>
      <c r="AD708">
        <v>1</v>
      </c>
      <c r="AE708">
        <v>1</v>
      </c>
      <c r="AF708">
        <v>1</v>
      </c>
      <c r="AG708">
        <v>1</v>
      </c>
      <c r="AH708">
        <v>1</v>
      </c>
      <c r="AI708">
        <v>1</v>
      </c>
      <c r="AJ708">
        <v>1</v>
      </c>
      <c r="AK708">
        <v>0</v>
      </c>
      <c r="AL708">
        <v>1</v>
      </c>
      <c r="AM708">
        <v>1</v>
      </c>
      <c r="AN708">
        <v>1</v>
      </c>
      <c r="AO708">
        <v>1</v>
      </c>
      <c r="AP708">
        <v>1</v>
      </c>
    </row>
    <row r="709" spans="1:42" x14ac:dyDescent="0.25">
      <c r="A709" t="str">
        <f>"705"</f>
        <v>705</v>
      </c>
      <c r="B709" t="str">
        <f t="shared" ref="B709:B772" si="40">"2"</f>
        <v>2</v>
      </c>
      <c r="C709" t="str">
        <f t="shared" si="39"/>
        <v>29</v>
      </c>
      <c r="D709" t="str">
        <f>"10"</f>
        <v>10</v>
      </c>
      <c r="E709" t="str">
        <f>"2-29-10"</f>
        <v>2-29-10</v>
      </c>
      <c r="F709" t="s">
        <v>72</v>
      </c>
      <c r="G709" t="s">
        <v>73</v>
      </c>
      <c r="H709" t="s">
        <v>71</v>
      </c>
      <c r="S709">
        <v>0</v>
      </c>
      <c r="T709">
        <v>1</v>
      </c>
      <c r="U709">
        <v>0</v>
      </c>
      <c r="V709">
        <v>0</v>
      </c>
      <c r="W709">
        <v>0</v>
      </c>
      <c r="X709">
        <v>1</v>
      </c>
      <c r="Y709">
        <v>0</v>
      </c>
      <c r="Z709">
        <v>1</v>
      </c>
      <c r="AA709">
        <v>0</v>
      </c>
      <c r="AB709">
        <v>1</v>
      </c>
      <c r="AC709">
        <v>0</v>
      </c>
      <c r="AD709">
        <v>1</v>
      </c>
      <c r="AE709">
        <v>1</v>
      </c>
      <c r="AF709">
        <v>1</v>
      </c>
      <c r="AG709">
        <v>1</v>
      </c>
      <c r="AH709">
        <v>1</v>
      </c>
      <c r="AI709">
        <v>1</v>
      </c>
      <c r="AJ709">
        <v>1</v>
      </c>
      <c r="AK709">
        <v>0</v>
      </c>
      <c r="AL709">
        <v>1</v>
      </c>
      <c r="AM709">
        <v>1</v>
      </c>
      <c r="AN709">
        <v>1</v>
      </c>
      <c r="AO709">
        <v>1</v>
      </c>
      <c r="AP709">
        <v>1</v>
      </c>
    </row>
    <row r="710" spans="1:42" x14ac:dyDescent="0.25">
      <c r="A710" t="str">
        <f>"706"</f>
        <v>706</v>
      </c>
      <c r="B710" t="str">
        <f t="shared" si="40"/>
        <v>2</v>
      </c>
      <c r="C710" t="str">
        <f t="shared" si="39"/>
        <v>29</v>
      </c>
      <c r="D710" t="str">
        <f>"16"</f>
        <v>16</v>
      </c>
      <c r="E710" t="str">
        <f>"2-29-16"</f>
        <v>2-29-16</v>
      </c>
      <c r="F710" t="s">
        <v>72</v>
      </c>
      <c r="G710" t="s">
        <v>73</v>
      </c>
      <c r="H710" t="s">
        <v>70</v>
      </c>
      <c r="I710">
        <v>1</v>
      </c>
      <c r="J710">
        <v>0</v>
      </c>
      <c r="K710">
        <v>1</v>
      </c>
      <c r="L710">
        <v>1</v>
      </c>
      <c r="M710">
        <v>0</v>
      </c>
      <c r="N710">
        <v>1</v>
      </c>
      <c r="O710">
        <v>0</v>
      </c>
      <c r="P710">
        <v>0</v>
      </c>
      <c r="Q710">
        <v>0</v>
      </c>
      <c r="R710">
        <v>0</v>
      </c>
    </row>
    <row r="711" spans="1:42" x14ac:dyDescent="0.25">
      <c r="A711" t="str">
        <f>"707"</f>
        <v>707</v>
      </c>
      <c r="B711" t="str">
        <f t="shared" si="40"/>
        <v>2</v>
      </c>
      <c r="C711" t="str">
        <f t="shared" si="39"/>
        <v>29</v>
      </c>
      <c r="D711" t="str">
        <f>"15"</f>
        <v>15</v>
      </c>
      <c r="E711" t="str">
        <f>"2-29-15"</f>
        <v>2-29-15</v>
      </c>
      <c r="F711" t="s">
        <v>72</v>
      </c>
      <c r="G711" t="s">
        <v>73</v>
      </c>
      <c r="H711" t="s">
        <v>71</v>
      </c>
      <c r="S711">
        <v>1</v>
      </c>
      <c r="T711">
        <v>0</v>
      </c>
      <c r="U711">
        <v>0</v>
      </c>
      <c r="V711">
        <v>0</v>
      </c>
      <c r="W711">
        <v>1</v>
      </c>
      <c r="X711">
        <v>0</v>
      </c>
      <c r="Y711">
        <v>0</v>
      </c>
      <c r="Z711">
        <v>1</v>
      </c>
      <c r="AA711">
        <v>1</v>
      </c>
      <c r="AB711">
        <v>0</v>
      </c>
      <c r="AC711">
        <v>0</v>
      </c>
      <c r="AD711">
        <v>0</v>
      </c>
      <c r="AE711">
        <v>0</v>
      </c>
      <c r="AF711">
        <v>1</v>
      </c>
      <c r="AG711">
        <v>0</v>
      </c>
      <c r="AH711">
        <v>0</v>
      </c>
      <c r="AI711">
        <v>1</v>
      </c>
      <c r="AJ711">
        <v>1</v>
      </c>
      <c r="AK711">
        <v>0</v>
      </c>
      <c r="AL711">
        <v>0</v>
      </c>
      <c r="AM711">
        <v>1</v>
      </c>
      <c r="AN711">
        <v>0</v>
      </c>
      <c r="AO711">
        <v>0</v>
      </c>
      <c r="AP711">
        <v>1</v>
      </c>
    </row>
    <row r="712" spans="1:42" x14ac:dyDescent="0.25">
      <c r="A712" t="str">
        <f>"708"</f>
        <v>708</v>
      </c>
      <c r="B712" t="str">
        <f t="shared" si="40"/>
        <v>2</v>
      </c>
      <c r="C712" t="str">
        <f t="shared" si="39"/>
        <v>29</v>
      </c>
      <c r="D712" t="str">
        <f>"9"</f>
        <v>9</v>
      </c>
      <c r="E712" t="str">
        <f>"2-29-9"</f>
        <v>2-29-9</v>
      </c>
      <c r="F712" t="s">
        <v>72</v>
      </c>
      <c r="G712" t="s">
        <v>73</v>
      </c>
      <c r="H712" t="s">
        <v>70</v>
      </c>
      <c r="I712">
        <v>1</v>
      </c>
      <c r="J712">
        <v>1</v>
      </c>
      <c r="K712">
        <v>1</v>
      </c>
      <c r="L712">
        <v>1</v>
      </c>
      <c r="M712">
        <v>1</v>
      </c>
      <c r="N712">
        <v>1</v>
      </c>
      <c r="O712">
        <v>1</v>
      </c>
      <c r="P712">
        <v>1</v>
      </c>
      <c r="Q712">
        <v>1</v>
      </c>
      <c r="R712">
        <v>1</v>
      </c>
    </row>
    <row r="713" spans="1:42" x14ac:dyDescent="0.25">
      <c r="A713" t="str">
        <f>"709"</f>
        <v>709</v>
      </c>
      <c r="B713" t="str">
        <f t="shared" si="40"/>
        <v>2</v>
      </c>
      <c r="C713" t="str">
        <f t="shared" si="39"/>
        <v>29</v>
      </c>
      <c r="D713" t="str">
        <f>"6"</f>
        <v>6</v>
      </c>
      <c r="E713" t="str">
        <f>"2-29-6"</f>
        <v>2-29-6</v>
      </c>
      <c r="F713" t="s">
        <v>72</v>
      </c>
      <c r="G713" t="s">
        <v>73</v>
      </c>
      <c r="H713" t="s">
        <v>70</v>
      </c>
      <c r="I713">
        <v>1</v>
      </c>
      <c r="J713">
        <v>1</v>
      </c>
      <c r="K713">
        <v>1</v>
      </c>
      <c r="L713">
        <v>1</v>
      </c>
      <c r="M713">
        <v>1</v>
      </c>
      <c r="N713">
        <v>1</v>
      </c>
      <c r="O713">
        <v>1</v>
      </c>
      <c r="P713">
        <v>1</v>
      </c>
      <c r="Q713">
        <v>1</v>
      </c>
      <c r="R713">
        <v>1</v>
      </c>
    </row>
    <row r="714" spans="1:42" x14ac:dyDescent="0.25">
      <c r="A714" t="str">
        <f>"710"</f>
        <v>710</v>
      </c>
      <c r="B714" t="str">
        <f t="shared" si="40"/>
        <v>2</v>
      </c>
      <c r="C714" t="str">
        <f t="shared" si="39"/>
        <v>29</v>
      </c>
      <c r="D714" t="str">
        <f>"2"</f>
        <v>2</v>
      </c>
      <c r="E714" t="str">
        <f>"2-29-2"</f>
        <v>2-29-2</v>
      </c>
      <c r="F714" t="s">
        <v>72</v>
      </c>
      <c r="G714" t="s">
        <v>73</v>
      </c>
      <c r="H714" t="s">
        <v>71</v>
      </c>
      <c r="S714">
        <v>0</v>
      </c>
      <c r="T714">
        <v>1</v>
      </c>
      <c r="U714">
        <v>0</v>
      </c>
      <c r="V714">
        <v>0</v>
      </c>
      <c r="W714">
        <v>1</v>
      </c>
      <c r="X714">
        <v>0</v>
      </c>
      <c r="Y714">
        <v>0</v>
      </c>
      <c r="Z714">
        <v>0</v>
      </c>
      <c r="AA714">
        <v>0</v>
      </c>
      <c r="AB714">
        <v>1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1</v>
      </c>
      <c r="AL714">
        <v>0</v>
      </c>
      <c r="AM714">
        <v>1</v>
      </c>
      <c r="AN714">
        <v>0</v>
      </c>
      <c r="AO714">
        <v>1</v>
      </c>
      <c r="AP714">
        <v>1</v>
      </c>
    </row>
    <row r="715" spans="1:42" x14ac:dyDescent="0.25">
      <c r="A715" t="str">
        <f>"711"</f>
        <v>711</v>
      </c>
      <c r="B715" t="str">
        <f t="shared" si="40"/>
        <v>2</v>
      </c>
      <c r="C715" t="str">
        <f t="shared" si="39"/>
        <v>29</v>
      </c>
      <c r="D715" t="str">
        <f>"22"</f>
        <v>22</v>
      </c>
      <c r="E715" t="str">
        <f>"2-29-22"</f>
        <v>2-29-22</v>
      </c>
      <c r="F715" t="s">
        <v>72</v>
      </c>
      <c r="G715" t="s">
        <v>73</v>
      </c>
      <c r="H715" t="s">
        <v>71</v>
      </c>
      <c r="S715">
        <v>1</v>
      </c>
      <c r="T715">
        <v>0</v>
      </c>
      <c r="U715">
        <v>0</v>
      </c>
      <c r="V715">
        <v>0</v>
      </c>
      <c r="W715">
        <v>0</v>
      </c>
      <c r="X715">
        <v>1</v>
      </c>
      <c r="Y715">
        <v>1</v>
      </c>
      <c r="Z715">
        <v>0</v>
      </c>
      <c r="AA715">
        <v>0</v>
      </c>
      <c r="AB715">
        <v>1</v>
      </c>
      <c r="AC715">
        <v>0</v>
      </c>
      <c r="AD715">
        <v>1</v>
      </c>
      <c r="AE715">
        <v>1</v>
      </c>
      <c r="AF715">
        <v>1</v>
      </c>
      <c r="AG715">
        <v>0</v>
      </c>
      <c r="AH715">
        <v>1</v>
      </c>
      <c r="AI715">
        <v>1</v>
      </c>
      <c r="AJ715">
        <v>0</v>
      </c>
      <c r="AK715">
        <v>1</v>
      </c>
      <c r="AL715">
        <v>1</v>
      </c>
      <c r="AM715">
        <v>1</v>
      </c>
      <c r="AN715">
        <v>1</v>
      </c>
      <c r="AO715">
        <v>1</v>
      </c>
      <c r="AP715">
        <v>1</v>
      </c>
    </row>
    <row r="716" spans="1:42" x14ac:dyDescent="0.25">
      <c r="A716" t="str">
        <f>"712"</f>
        <v>712</v>
      </c>
      <c r="B716" t="str">
        <f t="shared" si="40"/>
        <v>2</v>
      </c>
      <c r="C716" t="str">
        <f t="shared" si="39"/>
        <v>29</v>
      </c>
      <c r="D716" t="str">
        <f>"18"</f>
        <v>18</v>
      </c>
      <c r="E716" t="str">
        <f>"2-29-18"</f>
        <v>2-29-18</v>
      </c>
      <c r="F716" t="s">
        <v>72</v>
      </c>
      <c r="G716" t="s">
        <v>73</v>
      </c>
      <c r="H716" t="s">
        <v>70</v>
      </c>
      <c r="I716">
        <v>1</v>
      </c>
      <c r="J716">
        <v>1</v>
      </c>
      <c r="K716">
        <v>1</v>
      </c>
      <c r="L716">
        <v>1</v>
      </c>
      <c r="M716">
        <v>1</v>
      </c>
      <c r="N716">
        <v>1</v>
      </c>
      <c r="O716">
        <v>1</v>
      </c>
      <c r="P716">
        <v>1</v>
      </c>
      <c r="Q716">
        <v>1</v>
      </c>
      <c r="R716">
        <v>1</v>
      </c>
    </row>
    <row r="717" spans="1:42" x14ac:dyDescent="0.25">
      <c r="A717" t="str">
        <f>"713"</f>
        <v>713</v>
      </c>
      <c r="B717" t="str">
        <f t="shared" si="40"/>
        <v>2</v>
      </c>
      <c r="C717" t="str">
        <f t="shared" si="39"/>
        <v>29</v>
      </c>
      <c r="D717" t="str">
        <f>"17"</f>
        <v>17</v>
      </c>
      <c r="E717" t="str">
        <f>"2-29-17"</f>
        <v>2-29-17</v>
      </c>
      <c r="F717" t="s">
        <v>72</v>
      </c>
      <c r="G717" t="s">
        <v>73</v>
      </c>
      <c r="H717" t="s">
        <v>70</v>
      </c>
      <c r="I717">
        <v>1</v>
      </c>
      <c r="J717">
        <v>1</v>
      </c>
      <c r="K717">
        <v>1</v>
      </c>
      <c r="L717">
        <v>1</v>
      </c>
      <c r="M717">
        <v>1</v>
      </c>
      <c r="N717">
        <v>1</v>
      </c>
      <c r="O717">
        <v>1</v>
      </c>
      <c r="P717">
        <v>1</v>
      </c>
      <c r="Q717">
        <v>1</v>
      </c>
      <c r="R717">
        <v>1</v>
      </c>
    </row>
    <row r="718" spans="1:42" x14ac:dyDescent="0.25">
      <c r="A718" t="str">
        <f>"714"</f>
        <v>714</v>
      </c>
      <c r="B718" t="str">
        <f t="shared" si="40"/>
        <v>2</v>
      </c>
      <c r="C718" t="str">
        <f t="shared" si="39"/>
        <v>29</v>
      </c>
      <c r="D718" t="str">
        <f>"11"</f>
        <v>11</v>
      </c>
      <c r="E718" t="str">
        <f>"2-29-11"</f>
        <v>2-29-11</v>
      </c>
      <c r="F718" t="s">
        <v>72</v>
      </c>
      <c r="G718" t="s">
        <v>73</v>
      </c>
      <c r="H718" t="s">
        <v>71</v>
      </c>
      <c r="S718">
        <v>1</v>
      </c>
      <c r="T718">
        <v>0</v>
      </c>
      <c r="U718">
        <v>0</v>
      </c>
      <c r="V718">
        <v>0</v>
      </c>
      <c r="W718">
        <v>0</v>
      </c>
      <c r="X718">
        <v>1</v>
      </c>
      <c r="Y718">
        <v>0</v>
      </c>
      <c r="Z718">
        <v>0</v>
      </c>
      <c r="AA718">
        <v>0</v>
      </c>
      <c r="AB718">
        <v>1</v>
      </c>
      <c r="AC718">
        <v>0</v>
      </c>
      <c r="AD718">
        <v>1</v>
      </c>
      <c r="AE718">
        <v>1</v>
      </c>
      <c r="AF718">
        <v>1</v>
      </c>
      <c r="AG718">
        <v>1</v>
      </c>
      <c r="AH718">
        <v>1</v>
      </c>
      <c r="AI718">
        <v>1</v>
      </c>
      <c r="AJ718">
        <v>0</v>
      </c>
      <c r="AK718">
        <v>1</v>
      </c>
      <c r="AL718">
        <v>1</v>
      </c>
      <c r="AM718">
        <v>1</v>
      </c>
      <c r="AN718">
        <v>1</v>
      </c>
      <c r="AO718">
        <v>1</v>
      </c>
      <c r="AP718">
        <v>1</v>
      </c>
    </row>
    <row r="719" spans="1:42" x14ac:dyDescent="0.25">
      <c r="A719" t="str">
        <f>"715"</f>
        <v>715</v>
      </c>
      <c r="B719" t="str">
        <f t="shared" si="40"/>
        <v>2</v>
      </c>
      <c r="C719" t="str">
        <f t="shared" si="39"/>
        <v>29</v>
      </c>
      <c r="D719" t="str">
        <f>"7"</f>
        <v>7</v>
      </c>
      <c r="E719" t="str">
        <f>"2-29-7"</f>
        <v>2-29-7</v>
      </c>
      <c r="F719" t="s">
        <v>72</v>
      </c>
      <c r="G719" t="s">
        <v>73</v>
      </c>
      <c r="H719" t="s">
        <v>71</v>
      </c>
      <c r="S719">
        <v>1</v>
      </c>
      <c r="T719">
        <v>0</v>
      </c>
      <c r="U719">
        <v>0</v>
      </c>
      <c r="V719">
        <v>0</v>
      </c>
      <c r="W719">
        <v>0</v>
      </c>
      <c r="X719">
        <v>1</v>
      </c>
      <c r="Y719">
        <v>1</v>
      </c>
      <c r="Z719">
        <v>0</v>
      </c>
      <c r="AA719">
        <v>0</v>
      </c>
      <c r="AB719">
        <v>1</v>
      </c>
      <c r="AC719">
        <v>0</v>
      </c>
      <c r="AD719">
        <v>1</v>
      </c>
      <c r="AE719">
        <v>1</v>
      </c>
      <c r="AF719">
        <v>1</v>
      </c>
      <c r="AG719">
        <v>1</v>
      </c>
      <c r="AH719">
        <v>1</v>
      </c>
      <c r="AI719">
        <v>1</v>
      </c>
      <c r="AJ719">
        <v>1</v>
      </c>
      <c r="AK719">
        <v>0</v>
      </c>
      <c r="AL719">
        <v>1</v>
      </c>
      <c r="AM719">
        <v>1</v>
      </c>
      <c r="AN719">
        <v>1</v>
      </c>
      <c r="AO719">
        <v>1</v>
      </c>
      <c r="AP719">
        <v>1</v>
      </c>
    </row>
    <row r="720" spans="1:42" x14ac:dyDescent="0.25">
      <c r="A720" t="str">
        <f>"716"</f>
        <v>716</v>
      </c>
      <c r="B720" t="str">
        <f t="shared" si="40"/>
        <v>2</v>
      </c>
      <c r="C720" t="str">
        <f t="shared" si="39"/>
        <v>29</v>
      </c>
      <c r="D720" t="str">
        <f>"3"</f>
        <v>3</v>
      </c>
      <c r="E720" t="str">
        <f>"2-29-3"</f>
        <v>2-29-3</v>
      </c>
      <c r="F720" t="s">
        <v>72</v>
      </c>
      <c r="G720" t="s">
        <v>73</v>
      </c>
      <c r="H720" t="s">
        <v>71</v>
      </c>
      <c r="S720">
        <v>0</v>
      </c>
      <c r="T720">
        <v>1</v>
      </c>
      <c r="U720">
        <v>0</v>
      </c>
      <c r="V720">
        <v>0</v>
      </c>
      <c r="W720">
        <v>1</v>
      </c>
      <c r="X720">
        <v>0</v>
      </c>
      <c r="Y720">
        <v>0</v>
      </c>
      <c r="Z720">
        <v>1</v>
      </c>
      <c r="AA720">
        <v>0</v>
      </c>
      <c r="AB720">
        <v>1</v>
      </c>
      <c r="AC720">
        <v>0</v>
      </c>
      <c r="AD720">
        <v>1</v>
      </c>
      <c r="AE720">
        <v>1</v>
      </c>
      <c r="AF720">
        <v>1</v>
      </c>
      <c r="AG720">
        <v>1</v>
      </c>
      <c r="AH720">
        <v>1</v>
      </c>
      <c r="AI720">
        <v>1</v>
      </c>
      <c r="AJ720">
        <v>0</v>
      </c>
      <c r="AK720">
        <v>1</v>
      </c>
      <c r="AL720">
        <v>1</v>
      </c>
      <c r="AM720">
        <v>1</v>
      </c>
      <c r="AN720">
        <v>1</v>
      </c>
      <c r="AO720">
        <v>1</v>
      </c>
      <c r="AP720">
        <v>1</v>
      </c>
    </row>
    <row r="721" spans="1:42" x14ac:dyDescent="0.25">
      <c r="A721" t="str">
        <f>"717"</f>
        <v>717</v>
      </c>
      <c r="B721" t="str">
        <f t="shared" si="40"/>
        <v>2</v>
      </c>
      <c r="C721" t="str">
        <f t="shared" si="39"/>
        <v>29</v>
      </c>
      <c r="D721" t="str">
        <f>"19"</f>
        <v>19</v>
      </c>
      <c r="E721" t="str">
        <f>"2-29-19"</f>
        <v>2-29-19</v>
      </c>
      <c r="F721" t="s">
        <v>72</v>
      </c>
      <c r="G721" t="s">
        <v>73</v>
      </c>
      <c r="H721" t="s">
        <v>71</v>
      </c>
      <c r="S721">
        <v>0</v>
      </c>
      <c r="T721">
        <v>1</v>
      </c>
      <c r="U721">
        <v>0</v>
      </c>
      <c r="V721">
        <v>0</v>
      </c>
      <c r="W721">
        <v>1</v>
      </c>
      <c r="X721">
        <v>0</v>
      </c>
      <c r="Y721">
        <v>0</v>
      </c>
      <c r="Z721">
        <v>1</v>
      </c>
      <c r="AA721">
        <v>1</v>
      </c>
      <c r="AB721">
        <v>0</v>
      </c>
      <c r="AC721">
        <v>0</v>
      </c>
      <c r="AD721">
        <v>1</v>
      </c>
      <c r="AE721">
        <v>1</v>
      </c>
      <c r="AF721">
        <v>0</v>
      </c>
      <c r="AG721">
        <v>1</v>
      </c>
      <c r="AH721">
        <v>1</v>
      </c>
      <c r="AI721">
        <v>1</v>
      </c>
      <c r="AJ721">
        <v>0</v>
      </c>
      <c r="AK721">
        <v>1</v>
      </c>
      <c r="AL721">
        <v>1</v>
      </c>
      <c r="AM721">
        <v>1</v>
      </c>
      <c r="AN721">
        <v>1</v>
      </c>
      <c r="AO721">
        <v>1</v>
      </c>
      <c r="AP721">
        <v>1</v>
      </c>
    </row>
    <row r="722" spans="1:42" x14ac:dyDescent="0.25">
      <c r="A722" t="str">
        <f>"718"</f>
        <v>718</v>
      </c>
      <c r="B722" t="str">
        <f t="shared" si="40"/>
        <v>2</v>
      </c>
      <c r="C722" t="str">
        <f t="shared" si="39"/>
        <v>29</v>
      </c>
      <c r="D722" t="str">
        <f>"12"</f>
        <v>12</v>
      </c>
      <c r="E722" t="str">
        <f>"2-29-12"</f>
        <v>2-29-12</v>
      </c>
      <c r="F722" t="s">
        <v>72</v>
      </c>
      <c r="G722" t="s">
        <v>73</v>
      </c>
      <c r="H722" t="s">
        <v>70</v>
      </c>
      <c r="I722">
        <v>1</v>
      </c>
      <c r="J722">
        <v>1</v>
      </c>
      <c r="K722">
        <v>1</v>
      </c>
      <c r="L722">
        <v>1</v>
      </c>
      <c r="M722">
        <v>1</v>
      </c>
      <c r="N722">
        <v>1</v>
      </c>
      <c r="O722">
        <v>1</v>
      </c>
      <c r="P722">
        <v>0</v>
      </c>
      <c r="Q722">
        <v>0</v>
      </c>
      <c r="R722">
        <v>0</v>
      </c>
    </row>
    <row r="723" spans="1:42" x14ac:dyDescent="0.25">
      <c r="A723" t="str">
        <f>"719"</f>
        <v>719</v>
      </c>
      <c r="B723" t="str">
        <f t="shared" si="40"/>
        <v>2</v>
      </c>
      <c r="C723" t="str">
        <f t="shared" si="39"/>
        <v>29</v>
      </c>
      <c r="D723" t="str">
        <f>"8"</f>
        <v>8</v>
      </c>
      <c r="E723" t="str">
        <f>"2-29-8"</f>
        <v>2-29-8</v>
      </c>
      <c r="F723" t="s">
        <v>72</v>
      </c>
      <c r="G723" t="s">
        <v>73</v>
      </c>
      <c r="H723" t="s">
        <v>71</v>
      </c>
      <c r="S723">
        <v>1</v>
      </c>
      <c r="T723">
        <v>0</v>
      </c>
      <c r="U723">
        <v>0</v>
      </c>
      <c r="V723">
        <v>0</v>
      </c>
      <c r="W723">
        <v>0</v>
      </c>
      <c r="X723">
        <v>1</v>
      </c>
      <c r="Y723">
        <v>0</v>
      </c>
      <c r="Z723">
        <v>1</v>
      </c>
      <c r="AA723">
        <v>1</v>
      </c>
      <c r="AB723">
        <v>0</v>
      </c>
      <c r="AC723">
        <v>0</v>
      </c>
      <c r="AD723">
        <v>1</v>
      </c>
      <c r="AE723">
        <v>1</v>
      </c>
      <c r="AF723">
        <v>1</v>
      </c>
      <c r="AG723">
        <v>1</v>
      </c>
      <c r="AH723">
        <v>1</v>
      </c>
      <c r="AI723">
        <v>1</v>
      </c>
      <c r="AJ723">
        <v>1</v>
      </c>
      <c r="AK723">
        <v>0</v>
      </c>
      <c r="AL723">
        <v>1</v>
      </c>
      <c r="AM723">
        <v>1</v>
      </c>
      <c r="AN723">
        <v>1</v>
      </c>
      <c r="AO723">
        <v>1</v>
      </c>
      <c r="AP723">
        <v>1</v>
      </c>
    </row>
    <row r="724" spans="1:42" x14ac:dyDescent="0.25">
      <c r="A724" t="str">
        <f>"720"</f>
        <v>720</v>
      </c>
      <c r="B724" t="str">
        <f t="shared" si="40"/>
        <v>2</v>
      </c>
      <c r="C724" t="str">
        <f t="shared" si="39"/>
        <v>29</v>
      </c>
      <c r="D724" t="str">
        <f>"4"</f>
        <v>4</v>
      </c>
      <c r="E724" t="str">
        <f>"2-29-4"</f>
        <v>2-29-4</v>
      </c>
      <c r="F724" t="s">
        <v>72</v>
      </c>
      <c r="G724" t="s">
        <v>73</v>
      </c>
      <c r="H724" t="s">
        <v>71</v>
      </c>
      <c r="S724">
        <v>1</v>
      </c>
      <c r="T724">
        <v>0</v>
      </c>
      <c r="U724">
        <v>0</v>
      </c>
      <c r="V724">
        <v>0</v>
      </c>
      <c r="W724">
        <v>1</v>
      </c>
      <c r="X724">
        <v>0</v>
      </c>
      <c r="Y724">
        <v>0</v>
      </c>
      <c r="Z724">
        <v>1</v>
      </c>
      <c r="AA724">
        <v>0</v>
      </c>
      <c r="AB724">
        <v>1</v>
      </c>
      <c r="AC724">
        <v>0</v>
      </c>
      <c r="AD724">
        <v>1</v>
      </c>
      <c r="AE724">
        <v>1</v>
      </c>
      <c r="AF724">
        <v>1</v>
      </c>
      <c r="AG724">
        <v>1</v>
      </c>
      <c r="AH724">
        <v>1</v>
      </c>
      <c r="AI724">
        <v>1</v>
      </c>
      <c r="AJ724">
        <v>1</v>
      </c>
      <c r="AK724">
        <v>0</v>
      </c>
      <c r="AL724">
        <v>1</v>
      </c>
      <c r="AM724">
        <v>1</v>
      </c>
      <c r="AN724">
        <v>1</v>
      </c>
      <c r="AO724">
        <v>1</v>
      </c>
      <c r="AP724">
        <v>1</v>
      </c>
    </row>
    <row r="725" spans="1:42" x14ac:dyDescent="0.25">
      <c r="A725" t="str">
        <f>"721"</f>
        <v>721</v>
      </c>
      <c r="B725" t="str">
        <f t="shared" si="40"/>
        <v>2</v>
      </c>
      <c r="C725" t="str">
        <f t="shared" si="39"/>
        <v>29</v>
      </c>
      <c r="D725" t="str">
        <f>"25"</f>
        <v>25</v>
      </c>
      <c r="E725" t="str">
        <f>"2-29-25"</f>
        <v>2-29-25</v>
      </c>
      <c r="F725" t="s">
        <v>72</v>
      </c>
      <c r="G725" t="s">
        <v>73</v>
      </c>
      <c r="H725" t="s">
        <v>71</v>
      </c>
      <c r="S725">
        <v>1</v>
      </c>
      <c r="T725">
        <v>0</v>
      </c>
      <c r="U725">
        <v>0</v>
      </c>
      <c r="V725">
        <v>0</v>
      </c>
      <c r="W725">
        <v>0</v>
      </c>
      <c r="X725">
        <v>1</v>
      </c>
      <c r="Y725">
        <v>1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1</v>
      </c>
      <c r="AK725">
        <v>0</v>
      </c>
      <c r="AL725">
        <v>0</v>
      </c>
      <c r="AM725">
        <v>1</v>
      </c>
      <c r="AN725">
        <v>1</v>
      </c>
      <c r="AO725">
        <v>1</v>
      </c>
      <c r="AP725">
        <v>0</v>
      </c>
    </row>
    <row r="726" spans="1:42" x14ac:dyDescent="0.25">
      <c r="A726" t="str">
        <f>"722"</f>
        <v>722</v>
      </c>
      <c r="B726" t="str">
        <f t="shared" si="40"/>
        <v>2</v>
      </c>
      <c r="C726" t="str">
        <f t="shared" si="39"/>
        <v>29</v>
      </c>
      <c r="D726" t="str">
        <f>"5"</f>
        <v>5</v>
      </c>
      <c r="E726" t="str">
        <f>"2-29-5"</f>
        <v>2-29-5</v>
      </c>
      <c r="F726" t="s">
        <v>72</v>
      </c>
      <c r="G726" t="s">
        <v>73</v>
      </c>
      <c r="H726" t="s">
        <v>71</v>
      </c>
      <c r="S726">
        <v>1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1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1</v>
      </c>
      <c r="AK726">
        <v>0</v>
      </c>
      <c r="AL726">
        <v>1</v>
      </c>
      <c r="AM726">
        <v>1</v>
      </c>
      <c r="AN726">
        <v>1</v>
      </c>
      <c r="AO726">
        <v>1</v>
      </c>
      <c r="AP726">
        <v>1</v>
      </c>
    </row>
    <row r="727" spans="1:42" x14ac:dyDescent="0.25">
      <c r="A727" t="str">
        <f>"723"</f>
        <v>723</v>
      </c>
      <c r="B727" t="str">
        <f t="shared" si="40"/>
        <v>2</v>
      </c>
      <c r="C727" t="str">
        <f t="shared" si="39"/>
        <v>29</v>
      </c>
      <c r="D727" t="str">
        <f>"20"</f>
        <v>20</v>
      </c>
      <c r="E727" t="str">
        <f>"2-29-20"</f>
        <v>2-29-20</v>
      </c>
      <c r="F727" t="s">
        <v>72</v>
      </c>
      <c r="G727" t="s">
        <v>73</v>
      </c>
      <c r="H727" t="s">
        <v>71</v>
      </c>
      <c r="S727">
        <v>1</v>
      </c>
      <c r="T727">
        <v>0</v>
      </c>
      <c r="U727">
        <v>0</v>
      </c>
      <c r="V727">
        <v>0</v>
      </c>
      <c r="W727">
        <v>0</v>
      </c>
      <c r="X727">
        <v>1</v>
      </c>
      <c r="Y727">
        <v>0</v>
      </c>
      <c r="Z727">
        <v>1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1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</row>
    <row r="728" spans="1:42" x14ac:dyDescent="0.25">
      <c r="A728" t="str">
        <f>"724"</f>
        <v>724</v>
      </c>
      <c r="B728" t="str">
        <f t="shared" si="40"/>
        <v>2</v>
      </c>
      <c r="C728" t="str">
        <f t="shared" si="39"/>
        <v>29</v>
      </c>
      <c r="D728" t="str">
        <f>"1"</f>
        <v>1</v>
      </c>
      <c r="E728" t="str">
        <f>"2-29-1"</f>
        <v>2-29-1</v>
      </c>
      <c r="F728" t="s">
        <v>72</v>
      </c>
      <c r="G728" t="s">
        <v>73</v>
      </c>
      <c r="H728" t="s">
        <v>71</v>
      </c>
      <c r="S728">
        <v>1</v>
      </c>
      <c r="T728">
        <v>0</v>
      </c>
      <c r="U728">
        <v>0</v>
      </c>
      <c r="V728">
        <v>0</v>
      </c>
      <c r="W728">
        <v>1</v>
      </c>
      <c r="X728">
        <v>0</v>
      </c>
      <c r="Y728">
        <v>1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1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</row>
    <row r="729" spans="1:42" x14ac:dyDescent="0.25">
      <c r="A729" t="str">
        <f>"725"</f>
        <v>725</v>
      </c>
      <c r="B729" t="str">
        <f t="shared" si="40"/>
        <v>2</v>
      </c>
      <c r="C729" t="str">
        <f t="shared" si="39"/>
        <v>29</v>
      </c>
      <c r="D729" t="str">
        <f>"21"</f>
        <v>21</v>
      </c>
      <c r="E729" t="str">
        <f>"2-29-21"</f>
        <v>2-29-21</v>
      </c>
      <c r="F729" t="s">
        <v>72</v>
      </c>
      <c r="G729" t="s">
        <v>73</v>
      </c>
      <c r="H729" t="s">
        <v>71</v>
      </c>
      <c r="S729">
        <v>1</v>
      </c>
      <c r="T729">
        <v>0</v>
      </c>
      <c r="U729">
        <v>0</v>
      </c>
      <c r="V729">
        <v>0</v>
      </c>
      <c r="W729">
        <v>1</v>
      </c>
      <c r="X729">
        <v>0</v>
      </c>
      <c r="Y729">
        <v>1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v>1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</row>
    <row r="730" spans="1:42" x14ac:dyDescent="0.25">
      <c r="A730" t="str">
        <f>"726"</f>
        <v>726</v>
      </c>
      <c r="B730" t="str">
        <f t="shared" si="40"/>
        <v>2</v>
      </c>
      <c r="C730" t="str">
        <f t="shared" ref="C730:C754" si="41">"30"</f>
        <v>30</v>
      </c>
      <c r="D730" t="str">
        <f>"22"</f>
        <v>22</v>
      </c>
      <c r="E730" t="str">
        <f>"2-30-22"</f>
        <v>2-30-22</v>
      </c>
      <c r="F730" t="s">
        <v>72</v>
      </c>
      <c r="G730" t="s">
        <v>73</v>
      </c>
      <c r="H730" t="s">
        <v>71</v>
      </c>
      <c r="S730">
        <v>0</v>
      </c>
      <c r="T730">
        <v>1</v>
      </c>
      <c r="U730">
        <v>0</v>
      </c>
      <c r="V730">
        <v>0</v>
      </c>
      <c r="W730">
        <v>0</v>
      </c>
      <c r="X730">
        <v>1</v>
      </c>
      <c r="Y730">
        <v>1</v>
      </c>
      <c r="Z730">
        <v>0</v>
      </c>
      <c r="AA730">
        <v>0</v>
      </c>
      <c r="AB730">
        <v>0</v>
      </c>
      <c r="AC730">
        <v>1</v>
      </c>
      <c r="AD730">
        <v>1</v>
      </c>
      <c r="AE730">
        <v>1</v>
      </c>
      <c r="AF730">
        <v>1</v>
      </c>
      <c r="AG730">
        <v>1</v>
      </c>
      <c r="AH730">
        <v>1</v>
      </c>
      <c r="AI730">
        <v>1</v>
      </c>
      <c r="AJ730">
        <v>0</v>
      </c>
      <c r="AK730">
        <v>1</v>
      </c>
      <c r="AL730">
        <v>1</v>
      </c>
      <c r="AM730">
        <v>1</v>
      </c>
      <c r="AN730">
        <v>1</v>
      </c>
      <c r="AO730">
        <v>1</v>
      </c>
      <c r="AP730">
        <v>1</v>
      </c>
    </row>
    <row r="731" spans="1:42" x14ac:dyDescent="0.25">
      <c r="A731" t="str">
        <f>"727"</f>
        <v>727</v>
      </c>
      <c r="B731" t="str">
        <f t="shared" si="40"/>
        <v>2</v>
      </c>
      <c r="C731" t="str">
        <f t="shared" si="41"/>
        <v>30</v>
      </c>
      <c r="D731" t="str">
        <f>"21"</f>
        <v>21</v>
      </c>
      <c r="E731" t="str">
        <f>"2-30-21"</f>
        <v>2-30-21</v>
      </c>
      <c r="F731" t="s">
        <v>72</v>
      </c>
      <c r="G731" t="s">
        <v>73</v>
      </c>
      <c r="H731" t="s">
        <v>71</v>
      </c>
      <c r="S731">
        <v>0</v>
      </c>
      <c r="T731">
        <v>1</v>
      </c>
      <c r="U731">
        <v>0</v>
      </c>
      <c r="V731">
        <v>0</v>
      </c>
      <c r="W731">
        <v>0</v>
      </c>
      <c r="X731">
        <v>1</v>
      </c>
      <c r="Y731">
        <v>1</v>
      </c>
      <c r="Z731">
        <v>0</v>
      </c>
      <c r="AA731">
        <v>1</v>
      </c>
      <c r="AB731">
        <v>0</v>
      </c>
      <c r="AC731">
        <v>0</v>
      </c>
      <c r="AD731">
        <v>1</v>
      </c>
      <c r="AE731">
        <v>1</v>
      </c>
      <c r="AF731">
        <v>1</v>
      </c>
      <c r="AG731">
        <v>1</v>
      </c>
      <c r="AH731">
        <v>1</v>
      </c>
      <c r="AI731">
        <v>1</v>
      </c>
      <c r="AJ731">
        <v>0</v>
      </c>
      <c r="AK731">
        <v>1</v>
      </c>
      <c r="AL731">
        <v>1</v>
      </c>
      <c r="AM731">
        <v>1</v>
      </c>
      <c r="AN731">
        <v>1</v>
      </c>
      <c r="AO731">
        <v>1</v>
      </c>
      <c r="AP731">
        <v>1</v>
      </c>
    </row>
    <row r="732" spans="1:42" x14ac:dyDescent="0.25">
      <c r="A732" t="str">
        <f>"728"</f>
        <v>728</v>
      </c>
      <c r="B732" t="str">
        <f t="shared" si="40"/>
        <v>2</v>
      </c>
      <c r="C732" t="str">
        <f t="shared" si="41"/>
        <v>30</v>
      </c>
      <c r="D732" t="str">
        <f>"16"</f>
        <v>16</v>
      </c>
      <c r="E732" t="str">
        <f>"2-30-16"</f>
        <v>2-30-16</v>
      </c>
      <c r="F732" t="s">
        <v>72</v>
      </c>
      <c r="G732" t="s">
        <v>73</v>
      </c>
      <c r="H732" t="s">
        <v>70</v>
      </c>
      <c r="I732">
        <v>0</v>
      </c>
      <c r="J732">
        <v>0</v>
      </c>
      <c r="K732">
        <v>0</v>
      </c>
      <c r="L732">
        <v>0</v>
      </c>
      <c r="M732">
        <v>1</v>
      </c>
      <c r="N732">
        <v>0</v>
      </c>
      <c r="O732">
        <v>1</v>
      </c>
      <c r="P732">
        <v>1</v>
      </c>
      <c r="Q732">
        <v>1</v>
      </c>
      <c r="R732">
        <v>0</v>
      </c>
    </row>
    <row r="733" spans="1:42" x14ac:dyDescent="0.25">
      <c r="A733" t="str">
        <f>"729"</f>
        <v>729</v>
      </c>
      <c r="B733" t="str">
        <f t="shared" si="40"/>
        <v>2</v>
      </c>
      <c r="C733" t="str">
        <f t="shared" si="41"/>
        <v>30</v>
      </c>
      <c r="D733" t="str">
        <f>"15"</f>
        <v>15</v>
      </c>
      <c r="E733" t="str">
        <f>"2-30-15"</f>
        <v>2-30-15</v>
      </c>
      <c r="F733" t="s">
        <v>72</v>
      </c>
      <c r="G733" t="s">
        <v>73</v>
      </c>
      <c r="H733" t="s">
        <v>71</v>
      </c>
      <c r="S733">
        <v>1</v>
      </c>
      <c r="T733">
        <v>0</v>
      </c>
      <c r="U733">
        <v>0</v>
      </c>
      <c r="V733">
        <v>0</v>
      </c>
      <c r="W733">
        <v>0</v>
      </c>
      <c r="X733">
        <v>1</v>
      </c>
      <c r="Y733">
        <v>1</v>
      </c>
      <c r="Z733">
        <v>0</v>
      </c>
      <c r="AA733">
        <v>0</v>
      </c>
      <c r="AB733">
        <v>1</v>
      </c>
      <c r="AC733">
        <v>0</v>
      </c>
      <c r="AD733">
        <v>1</v>
      </c>
      <c r="AE733">
        <v>1</v>
      </c>
      <c r="AF733">
        <v>1</v>
      </c>
      <c r="AG733">
        <v>1</v>
      </c>
      <c r="AH733">
        <v>1</v>
      </c>
      <c r="AI733">
        <v>1</v>
      </c>
      <c r="AJ733">
        <v>1</v>
      </c>
      <c r="AK733">
        <v>0</v>
      </c>
      <c r="AL733">
        <v>1</v>
      </c>
      <c r="AM733">
        <v>1</v>
      </c>
      <c r="AN733">
        <v>1</v>
      </c>
      <c r="AO733">
        <v>1</v>
      </c>
      <c r="AP733">
        <v>1</v>
      </c>
    </row>
    <row r="734" spans="1:42" x14ac:dyDescent="0.25">
      <c r="A734" t="str">
        <f>"730"</f>
        <v>730</v>
      </c>
      <c r="B734" t="str">
        <f t="shared" si="40"/>
        <v>2</v>
      </c>
      <c r="C734" t="str">
        <f t="shared" si="41"/>
        <v>30</v>
      </c>
      <c r="D734" t="str">
        <f>"10"</f>
        <v>10</v>
      </c>
      <c r="E734" t="str">
        <f>"2-30-10"</f>
        <v>2-30-10</v>
      </c>
      <c r="F734" t="s">
        <v>72</v>
      </c>
      <c r="G734" t="s">
        <v>73</v>
      </c>
      <c r="H734" t="s">
        <v>71</v>
      </c>
      <c r="S734">
        <v>1</v>
      </c>
      <c r="T734">
        <v>0</v>
      </c>
      <c r="U734">
        <v>0</v>
      </c>
      <c r="V734">
        <v>0</v>
      </c>
      <c r="W734">
        <v>1</v>
      </c>
      <c r="X734">
        <v>0</v>
      </c>
      <c r="Y734">
        <v>0</v>
      </c>
      <c r="Z734">
        <v>1</v>
      </c>
      <c r="AA734">
        <v>1</v>
      </c>
      <c r="AB734">
        <v>0</v>
      </c>
      <c r="AC734">
        <v>0</v>
      </c>
      <c r="AD734">
        <v>1</v>
      </c>
      <c r="AE734">
        <v>1</v>
      </c>
      <c r="AF734">
        <v>1</v>
      </c>
      <c r="AG734">
        <v>1</v>
      </c>
      <c r="AH734">
        <v>1</v>
      </c>
      <c r="AI734">
        <v>1</v>
      </c>
      <c r="AJ734">
        <v>1</v>
      </c>
      <c r="AK734">
        <v>0</v>
      </c>
      <c r="AL734">
        <v>1</v>
      </c>
      <c r="AM734">
        <v>1</v>
      </c>
      <c r="AN734">
        <v>1</v>
      </c>
      <c r="AO734">
        <v>1</v>
      </c>
      <c r="AP734">
        <v>1</v>
      </c>
    </row>
    <row r="735" spans="1:42" x14ac:dyDescent="0.25">
      <c r="A735" t="str">
        <f>"731"</f>
        <v>731</v>
      </c>
      <c r="B735" t="str">
        <f t="shared" si="40"/>
        <v>2</v>
      </c>
      <c r="C735" t="str">
        <f t="shared" si="41"/>
        <v>30</v>
      </c>
      <c r="D735" t="str">
        <f>"5"</f>
        <v>5</v>
      </c>
      <c r="E735" t="str">
        <f>"2-30-5"</f>
        <v>2-30-5</v>
      </c>
      <c r="F735" t="s">
        <v>72</v>
      </c>
      <c r="G735" t="s">
        <v>73</v>
      </c>
      <c r="H735" t="s">
        <v>71</v>
      </c>
      <c r="S735">
        <v>1</v>
      </c>
      <c r="T735">
        <v>0</v>
      </c>
      <c r="U735">
        <v>0</v>
      </c>
      <c r="V735">
        <v>0</v>
      </c>
      <c r="W735">
        <v>0</v>
      </c>
      <c r="X735">
        <v>1</v>
      </c>
      <c r="Y735">
        <v>1</v>
      </c>
      <c r="Z735">
        <v>0</v>
      </c>
      <c r="AA735">
        <v>0</v>
      </c>
      <c r="AB735">
        <v>1</v>
      </c>
      <c r="AC735">
        <v>0</v>
      </c>
      <c r="AD735">
        <v>1</v>
      </c>
      <c r="AE735">
        <v>1</v>
      </c>
      <c r="AF735">
        <v>1</v>
      </c>
      <c r="AG735">
        <v>1</v>
      </c>
      <c r="AH735">
        <v>1</v>
      </c>
      <c r="AI735">
        <v>1</v>
      </c>
      <c r="AJ735">
        <v>1</v>
      </c>
      <c r="AK735">
        <v>0</v>
      </c>
      <c r="AL735">
        <v>1</v>
      </c>
      <c r="AM735">
        <v>1</v>
      </c>
      <c r="AN735">
        <v>1</v>
      </c>
      <c r="AO735">
        <v>1</v>
      </c>
      <c r="AP735">
        <v>1</v>
      </c>
    </row>
    <row r="736" spans="1:42" x14ac:dyDescent="0.25">
      <c r="A736" t="str">
        <f>"732"</f>
        <v>732</v>
      </c>
      <c r="B736" t="str">
        <f t="shared" si="40"/>
        <v>2</v>
      </c>
      <c r="C736" t="str">
        <f t="shared" si="41"/>
        <v>30</v>
      </c>
      <c r="D736" t="str">
        <f>"1"</f>
        <v>1</v>
      </c>
      <c r="E736" t="str">
        <f>"2-30-1"</f>
        <v>2-30-1</v>
      </c>
      <c r="F736" t="s">
        <v>72</v>
      </c>
      <c r="G736" t="s">
        <v>73</v>
      </c>
      <c r="H736" t="s">
        <v>71</v>
      </c>
      <c r="S736">
        <v>0</v>
      </c>
      <c r="T736">
        <v>1</v>
      </c>
      <c r="U736">
        <v>0</v>
      </c>
      <c r="V736">
        <v>0</v>
      </c>
      <c r="W736">
        <v>0</v>
      </c>
      <c r="X736">
        <v>1</v>
      </c>
      <c r="Y736">
        <v>1</v>
      </c>
      <c r="Z736">
        <v>0</v>
      </c>
      <c r="AA736">
        <v>0</v>
      </c>
      <c r="AB736">
        <v>0</v>
      </c>
      <c r="AC736">
        <v>1</v>
      </c>
      <c r="AD736">
        <v>0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1</v>
      </c>
      <c r="AK736">
        <v>0</v>
      </c>
      <c r="AL736">
        <v>0</v>
      </c>
      <c r="AM736">
        <v>0</v>
      </c>
      <c r="AN736">
        <v>0</v>
      </c>
      <c r="AO736">
        <v>1</v>
      </c>
      <c r="AP736">
        <v>0</v>
      </c>
    </row>
    <row r="737" spans="1:42" x14ac:dyDescent="0.25">
      <c r="A737" t="str">
        <f>"733"</f>
        <v>733</v>
      </c>
      <c r="B737" t="str">
        <f t="shared" si="40"/>
        <v>2</v>
      </c>
      <c r="C737" t="str">
        <f t="shared" si="41"/>
        <v>30</v>
      </c>
      <c r="D737" t="str">
        <f>"24"</f>
        <v>24</v>
      </c>
      <c r="E737" t="str">
        <f>"2-30-24"</f>
        <v>2-30-24</v>
      </c>
      <c r="F737" t="s">
        <v>72</v>
      </c>
      <c r="G737" t="s">
        <v>73</v>
      </c>
      <c r="H737" t="s">
        <v>71</v>
      </c>
      <c r="S737">
        <v>0</v>
      </c>
      <c r="T737">
        <v>1</v>
      </c>
      <c r="U737">
        <v>0</v>
      </c>
      <c r="V737">
        <v>0</v>
      </c>
      <c r="W737">
        <v>0</v>
      </c>
      <c r="X737">
        <v>1</v>
      </c>
      <c r="Y737">
        <v>1</v>
      </c>
      <c r="Z737">
        <v>0</v>
      </c>
      <c r="AA737">
        <v>0</v>
      </c>
      <c r="AB737">
        <v>0</v>
      </c>
      <c r="AC737">
        <v>1</v>
      </c>
      <c r="AD737">
        <v>1</v>
      </c>
      <c r="AE737">
        <v>1</v>
      </c>
      <c r="AF737">
        <v>1</v>
      </c>
      <c r="AG737">
        <v>1</v>
      </c>
      <c r="AH737">
        <v>1</v>
      </c>
      <c r="AI737">
        <v>1</v>
      </c>
      <c r="AJ737">
        <v>1</v>
      </c>
      <c r="AK737">
        <v>0</v>
      </c>
      <c r="AL737">
        <v>1</v>
      </c>
      <c r="AM737">
        <v>1</v>
      </c>
      <c r="AN737">
        <v>1</v>
      </c>
      <c r="AO737">
        <v>1</v>
      </c>
      <c r="AP737">
        <v>1</v>
      </c>
    </row>
    <row r="738" spans="1:42" x14ac:dyDescent="0.25">
      <c r="A738" t="str">
        <f>"734"</f>
        <v>734</v>
      </c>
      <c r="B738" t="str">
        <f t="shared" si="40"/>
        <v>2</v>
      </c>
      <c r="C738" t="str">
        <f t="shared" si="41"/>
        <v>30</v>
      </c>
      <c r="D738" t="str">
        <f>"23"</f>
        <v>23</v>
      </c>
      <c r="E738" t="str">
        <f>"2-30-23"</f>
        <v>2-30-23</v>
      </c>
      <c r="F738" t="s">
        <v>72</v>
      </c>
      <c r="G738" t="s">
        <v>73</v>
      </c>
      <c r="H738" t="s">
        <v>71</v>
      </c>
      <c r="S738">
        <v>1</v>
      </c>
      <c r="T738">
        <v>0</v>
      </c>
      <c r="U738">
        <v>0</v>
      </c>
      <c r="V738">
        <v>0</v>
      </c>
      <c r="W738">
        <v>1</v>
      </c>
      <c r="X738">
        <v>0</v>
      </c>
      <c r="Y738">
        <v>0</v>
      </c>
      <c r="Z738">
        <v>1</v>
      </c>
      <c r="AA738">
        <v>0</v>
      </c>
      <c r="AB738">
        <v>0</v>
      </c>
      <c r="AC738">
        <v>1</v>
      </c>
      <c r="AD738">
        <v>1</v>
      </c>
      <c r="AE738">
        <v>1</v>
      </c>
      <c r="AF738">
        <v>1</v>
      </c>
      <c r="AG738">
        <v>1</v>
      </c>
      <c r="AH738">
        <v>1</v>
      </c>
      <c r="AI738">
        <v>1</v>
      </c>
      <c r="AJ738">
        <v>0</v>
      </c>
      <c r="AK738">
        <v>1</v>
      </c>
      <c r="AL738">
        <v>1</v>
      </c>
      <c r="AM738">
        <v>1</v>
      </c>
      <c r="AN738">
        <v>1</v>
      </c>
      <c r="AO738">
        <v>1</v>
      </c>
      <c r="AP738">
        <v>1</v>
      </c>
    </row>
    <row r="739" spans="1:42" x14ac:dyDescent="0.25">
      <c r="A739" t="str">
        <f>"735"</f>
        <v>735</v>
      </c>
      <c r="B739" t="str">
        <f t="shared" si="40"/>
        <v>2</v>
      </c>
      <c r="C739" t="str">
        <f t="shared" si="41"/>
        <v>30</v>
      </c>
      <c r="D739" t="str">
        <f>"18"</f>
        <v>18</v>
      </c>
      <c r="E739" t="str">
        <f>"2-30-18"</f>
        <v>2-30-18</v>
      </c>
      <c r="F739" t="s">
        <v>72</v>
      </c>
      <c r="G739" t="s">
        <v>73</v>
      </c>
      <c r="H739" t="s">
        <v>71</v>
      </c>
      <c r="S739">
        <v>0</v>
      </c>
      <c r="T739">
        <v>1</v>
      </c>
      <c r="U739">
        <v>0</v>
      </c>
      <c r="V739">
        <v>0</v>
      </c>
      <c r="W739">
        <v>0</v>
      </c>
      <c r="X739">
        <v>1</v>
      </c>
      <c r="Y739">
        <v>1</v>
      </c>
      <c r="Z739">
        <v>0</v>
      </c>
      <c r="AA739">
        <v>1</v>
      </c>
      <c r="AB739">
        <v>0</v>
      </c>
      <c r="AC739">
        <v>0</v>
      </c>
      <c r="AD739">
        <v>1</v>
      </c>
      <c r="AE739">
        <v>1</v>
      </c>
      <c r="AF739">
        <v>1</v>
      </c>
      <c r="AG739">
        <v>1</v>
      </c>
      <c r="AH739">
        <v>1</v>
      </c>
      <c r="AI739">
        <v>1</v>
      </c>
      <c r="AJ739">
        <v>1</v>
      </c>
      <c r="AK739">
        <v>0</v>
      </c>
      <c r="AL739">
        <v>1</v>
      </c>
      <c r="AM739">
        <v>1</v>
      </c>
      <c r="AN739">
        <v>1</v>
      </c>
      <c r="AO739">
        <v>1</v>
      </c>
      <c r="AP739">
        <v>1</v>
      </c>
    </row>
    <row r="740" spans="1:42" x14ac:dyDescent="0.25">
      <c r="A740" t="str">
        <f>"736"</f>
        <v>736</v>
      </c>
      <c r="B740" t="str">
        <f t="shared" si="40"/>
        <v>2</v>
      </c>
      <c r="C740" t="str">
        <f t="shared" si="41"/>
        <v>30</v>
      </c>
      <c r="D740" t="str">
        <f>"17"</f>
        <v>17</v>
      </c>
      <c r="E740" t="str">
        <f>"2-30-17"</f>
        <v>2-30-17</v>
      </c>
      <c r="F740" t="s">
        <v>72</v>
      </c>
      <c r="G740" t="s">
        <v>73</v>
      </c>
      <c r="H740" t="s">
        <v>71</v>
      </c>
      <c r="S740">
        <v>0</v>
      </c>
      <c r="T740">
        <v>1</v>
      </c>
      <c r="U740">
        <v>0</v>
      </c>
      <c r="V740">
        <v>0</v>
      </c>
      <c r="W740">
        <v>1</v>
      </c>
      <c r="X740">
        <v>0</v>
      </c>
      <c r="Y740">
        <v>1</v>
      </c>
      <c r="Z740">
        <v>0</v>
      </c>
      <c r="AA740">
        <v>0</v>
      </c>
      <c r="AB740">
        <v>1</v>
      </c>
      <c r="AC740">
        <v>0</v>
      </c>
      <c r="AD740">
        <v>1</v>
      </c>
      <c r="AE740">
        <v>1</v>
      </c>
      <c r="AF740">
        <v>1</v>
      </c>
      <c r="AG740">
        <v>1</v>
      </c>
      <c r="AH740">
        <v>1</v>
      </c>
      <c r="AI740">
        <v>1</v>
      </c>
      <c r="AJ740">
        <v>1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</row>
    <row r="741" spans="1:42" x14ac:dyDescent="0.25">
      <c r="A741" t="str">
        <f>"737"</f>
        <v>737</v>
      </c>
      <c r="B741" t="str">
        <f t="shared" si="40"/>
        <v>2</v>
      </c>
      <c r="C741" t="str">
        <f t="shared" si="41"/>
        <v>30</v>
      </c>
      <c r="D741" t="str">
        <f>"11"</f>
        <v>11</v>
      </c>
      <c r="E741" t="str">
        <f>"2-30-11"</f>
        <v>2-30-11</v>
      </c>
      <c r="F741" t="s">
        <v>72</v>
      </c>
      <c r="G741" t="s">
        <v>73</v>
      </c>
      <c r="H741" t="s">
        <v>71</v>
      </c>
      <c r="S741">
        <v>0</v>
      </c>
      <c r="T741">
        <v>1</v>
      </c>
      <c r="U741">
        <v>0</v>
      </c>
      <c r="V741">
        <v>0</v>
      </c>
      <c r="W741">
        <v>0</v>
      </c>
      <c r="X741">
        <v>1</v>
      </c>
      <c r="Y741">
        <v>1</v>
      </c>
      <c r="Z741">
        <v>0</v>
      </c>
      <c r="AA741">
        <v>1</v>
      </c>
      <c r="AB741">
        <v>0</v>
      </c>
      <c r="AC741">
        <v>0</v>
      </c>
      <c r="AD741">
        <v>1</v>
      </c>
      <c r="AE741">
        <v>1</v>
      </c>
      <c r="AF741">
        <v>1</v>
      </c>
      <c r="AG741">
        <v>1</v>
      </c>
      <c r="AH741">
        <v>1</v>
      </c>
      <c r="AI741">
        <v>1</v>
      </c>
      <c r="AJ741">
        <v>0</v>
      </c>
      <c r="AK741">
        <v>1</v>
      </c>
      <c r="AL741">
        <v>1</v>
      </c>
      <c r="AM741">
        <v>1</v>
      </c>
      <c r="AN741">
        <v>1</v>
      </c>
      <c r="AO741">
        <v>1</v>
      </c>
      <c r="AP741">
        <v>1</v>
      </c>
    </row>
    <row r="742" spans="1:42" x14ac:dyDescent="0.25">
      <c r="A742" t="str">
        <f>"738"</f>
        <v>738</v>
      </c>
      <c r="B742" t="str">
        <f t="shared" si="40"/>
        <v>2</v>
      </c>
      <c r="C742" t="str">
        <f t="shared" si="41"/>
        <v>30</v>
      </c>
      <c r="D742" t="str">
        <f>"6"</f>
        <v>6</v>
      </c>
      <c r="E742" t="str">
        <f>"2-30-6"</f>
        <v>2-30-6</v>
      </c>
      <c r="F742" t="s">
        <v>72</v>
      </c>
      <c r="G742" t="s">
        <v>73</v>
      </c>
      <c r="H742" t="s">
        <v>71</v>
      </c>
      <c r="S742">
        <v>0</v>
      </c>
      <c r="T742">
        <v>1</v>
      </c>
      <c r="U742">
        <v>0</v>
      </c>
      <c r="V742">
        <v>0</v>
      </c>
      <c r="W742">
        <v>0</v>
      </c>
      <c r="X742">
        <v>1</v>
      </c>
      <c r="Y742">
        <v>0</v>
      </c>
      <c r="Z742">
        <v>1</v>
      </c>
      <c r="AA742">
        <v>0</v>
      </c>
      <c r="AB742">
        <v>0</v>
      </c>
      <c r="AC742">
        <v>1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1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</row>
    <row r="743" spans="1:42" x14ac:dyDescent="0.25">
      <c r="A743" t="str">
        <f>"739"</f>
        <v>739</v>
      </c>
      <c r="B743" t="str">
        <f t="shared" si="40"/>
        <v>2</v>
      </c>
      <c r="C743" t="str">
        <f t="shared" si="41"/>
        <v>30</v>
      </c>
      <c r="D743" t="str">
        <f>"2"</f>
        <v>2</v>
      </c>
      <c r="E743" t="str">
        <f>"2-30-2"</f>
        <v>2-30-2</v>
      </c>
      <c r="F743" t="s">
        <v>72</v>
      </c>
      <c r="G743" t="s">
        <v>73</v>
      </c>
      <c r="H743" t="s">
        <v>71</v>
      </c>
      <c r="S743">
        <v>0</v>
      </c>
      <c r="T743">
        <v>1</v>
      </c>
      <c r="U743">
        <v>0</v>
      </c>
      <c r="V743">
        <v>0</v>
      </c>
      <c r="W743">
        <v>0</v>
      </c>
      <c r="X743">
        <v>1</v>
      </c>
      <c r="Y743">
        <v>1</v>
      </c>
      <c r="Z743">
        <v>0</v>
      </c>
      <c r="AA743">
        <v>0</v>
      </c>
      <c r="AB743">
        <v>0</v>
      </c>
      <c r="AC743">
        <v>1</v>
      </c>
      <c r="AD743">
        <v>1</v>
      </c>
      <c r="AE743">
        <v>1</v>
      </c>
      <c r="AF743">
        <v>1</v>
      </c>
      <c r="AG743">
        <v>1</v>
      </c>
      <c r="AH743">
        <v>1</v>
      </c>
      <c r="AI743">
        <v>1</v>
      </c>
      <c r="AJ743">
        <v>0</v>
      </c>
      <c r="AK743">
        <v>1</v>
      </c>
      <c r="AL743">
        <v>1</v>
      </c>
      <c r="AM743">
        <v>1</v>
      </c>
      <c r="AN743">
        <v>1</v>
      </c>
      <c r="AO743">
        <v>1</v>
      </c>
      <c r="AP743">
        <v>1</v>
      </c>
    </row>
    <row r="744" spans="1:42" x14ac:dyDescent="0.25">
      <c r="A744" t="str">
        <f>"740"</f>
        <v>740</v>
      </c>
      <c r="B744" t="str">
        <f t="shared" si="40"/>
        <v>2</v>
      </c>
      <c r="C744" t="str">
        <f t="shared" si="41"/>
        <v>30</v>
      </c>
      <c r="D744" t="str">
        <f>"25"</f>
        <v>25</v>
      </c>
      <c r="E744" t="str">
        <f>"2-30-25"</f>
        <v>2-30-25</v>
      </c>
      <c r="F744" t="s">
        <v>72</v>
      </c>
      <c r="G744" t="s">
        <v>73</v>
      </c>
      <c r="H744" t="s">
        <v>71</v>
      </c>
      <c r="S744">
        <v>0</v>
      </c>
      <c r="T744">
        <v>1</v>
      </c>
      <c r="U744">
        <v>0</v>
      </c>
      <c r="V744">
        <v>0</v>
      </c>
      <c r="W744">
        <v>0</v>
      </c>
      <c r="X744">
        <v>1</v>
      </c>
      <c r="Y744">
        <v>1</v>
      </c>
      <c r="Z744">
        <v>0</v>
      </c>
      <c r="AA744">
        <v>0</v>
      </c>
      <c r="AB744">
        <v>0</v>
      </c>
      <c r="AC744">
        <v>1</v>
      </c>
      <c r="AD744">
        <v>1</v>
      </c>
      <c r="AE744">
        <v>1</v>
      </c>
      <c r="AF744">
        <v>1</v>
      </c>
      <c r="AG744">
        <v>1</v>
      </c>
      <c r="AH744">
        <v>1</v>
      </c>
      <c r="AI744">
        <v>1</v>
      </c>
      <c r="AJ744">
        <v>1</v>
      </c>
      <c r="AK744">
        <v>0</v>
      </c>
      <c r="AL744">
        <v>1</v>
      </c>
      <c r="AM744">
        <v>1</v>
      </c>
      <c r="AN744">
        <v>1</v>
      </c>
      <c r="AO744">
        <v>1</v>
      </c>
      <c r="AP744">
        <v>1</v>
      </c>
    </row>
    <row r="745" spans="1:42" x14ac:dyDescent="0.25">
      <c r="A745" t="str">
        <f>"741"</f>
        <v>741</v>
      </c>
      <c r="B745" t="str">
        <f t="shared" si="40"/>
        <v>2</v>
      </c>
      <c r="C745" t="str">
        <f t="shared" si="41"/>
        <v>30</v>
      </c>
      <c r="D745" t="str">
        <f>"14"</f>
        <v>14</v>
      </c>
      <c r="E745" t="str">
        <f>"2-30-14"</f>
        <v>2-30-14</v>
      </c>
      <c r="F745" t="s">
        <v>72</v>
      </c>
      <c r="G745" t="s">
        <v>73</v>
      </c>
      <c r="H745" t="s">
        <v>71</v>
      </c>
      <c r="S745">
        <v>0</v>
      </c>
      <c r="T745">
        <v>1</v>
      </c>
      <c r="U745">
        <v>0</v>
      </c>
      <c r="V745">
        <v>0</v>
      </c>
      <c r="W745">
        <v>0</v>
      </c>
      <c r="X745">
        <v>1</v>
      </c>
      <c r="Y745">
        <v>0</v>
      </c>
      <c r="Z745">
        <v>1</v>
      </c>
      <c r="AA745">
        <v>1</v>
      </c>
      <c r="AB745">
        <v>0</v>
      </c>
      <c r="AC745">
        <v>0</v>
      </c>
      <c r="AD745">
        <v>1</v>
      </c>
      <c r="AE745">
        <v>1</v>
      </c>
      <c r="AF745">
        <v>1</v>
      </c>
      <c r="AG745">
        <v>1</v>
      </c>
      <c r="AH745">
        <v>1</v>
      </c>
      <c r="AI745">
        <v>1</v>
      </c>
      <c r="AJ745">
        <v>1</v>
      </c>
      <c r="AK745">
        <v>0</v>
      </c>
      <c r="AL745">
        <v>1</v>
      </c>
      <c r="AM745">
        <v>1</v>
      </c>
      <c r="AN745">
        <v>1</v>
      </c>
      <c r="AO745">
        <v>1</v>
      </c>
      <c r="AP745">
        <v>1</v>
      </c>
    </row>
    <row r="746" spans="1:42" x14ac:dyDescent="0.25">
      <c r="A746" t="str">
        <f>"742"</f>
        <v>742</v>
      </c>
      <c r="B746" t="str">
        <f t="shared" si="40"/>
        <v>2</v>
      </c>
      <c r="C746" t="str">
        <f t="shared" si="41"/>
        <v>30</v>
      </c>
      <c r="D746" t="str">
        <f>"9"</f>
        <v>9</v>
      </c>
      <c r="E746" t="str">
        <f>"2-30-9"</f>
        <v>2-30-9</v>
      </c>
      <c r="F746" t="s">
        <v>72</v>
      </c>
      <c r="G746" t="s">
        <v>73</v>
      </c>
      <c r="H746" t="s">
        <v>71</v>
      </c>
      <c r="S746">
        <v>0</v>
      </c>
      <c r="T746">
        <v>1</v>
      </c>
      <c r="U746">
        <v>0</v>
      </c>
      <c r="V746">
        <v>0</v>
      </c>
      <c r="W746">
        <v>1</v>
      </c>
      <c r="X746">
        <v>0</v>
      </c>
      <c r="Y746">
        <v>1</v>
      </c>
      <c r="Z746">
        <v>0</v>
      </c>
      <c r="AA746">
        <v>0</v>
      </c>
      <c r="AB746">
        <v>1</v>
      </c>
      <c r="AC746">
        <v>0</v>
      </c>
      <c r="AD746">
        <v>1</v>
      </c>
      <c r="AE746">
        <v>1</v>
      </c>
      <c r="AF746">
        <v>1</v>
      </c>
      <c r="AG746">
        <v>1</v>
      </c>
      <c r="AH746">
        <v>1</v>
      </c>
      <c r="AI746">
        <v>1</v>
      </c>
      <c r="AJ746">
        <v>1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1</v>
      </c>
    </row>
    <row r="747" spans="1:42" x14ac:dyDescent="0.25">
      <c r="A747" t="str">
        <f>"743"</f>
        <v>743</v>
      </c>
      <c r="B747" t="str">
        <f t="shared" si="40"/>
        <v>2</v>
      </c>
      <c r="C747" t="str">
        <f t="shared" si="41"/>
        <v>30</v>
      </c>
      <c r="D747" t="str">
        <f>"7"</f>
        <v>7</v>
      </c>
      <c r="E747" t="str">
        <f>"2-30-7"</f>
        <v>2-30-7</v>
      </c>
      <c r="F747" t="s">
        <v>72</v>
      </c>
      <c r="G747" t="s">
        <v>73</v>
      </c>
      <c r="H747" t="s">
        <v>70</v>
      </c>
      <c r="I747">
        <v>1</v>
      </c>
      <c r="J747">
        <v>0</v>
      </c>
      <c r="K747">
        <v>1</v>
      </c>
      <c r="L747">
        <v>1</v>
      </c>
      <c r="M747">
        <v>1</v>
      </c>
      <c r="N747">
        <v>1</v>
      </c>
      <c r="O747">
        <v>1</v>
      </c>
      <c r="P747">
        <v>1</v>
      </c>
      <c r="Q747">
        <v>1</v>
      </c>
      <c r="R747">
        <v>1</v>
      </c>
    </row>
    <row r="748" spans="1:42" x14ac:dyDescent="0.25">
      <c r="A748" t="str">
        <f>"744"</f>
        <v>744</v>
      </c>
      <c r="B748" t="str">
        <f t="shared" si="40"/>
        <v>2</v>
      </c>
      <c r="C748" t="str">
        <f t="shared" si="41"/>
        <v>30</v>
      </c>
      <c r="D748" t="str">
        <f>"3"</f>
        <v>3</v>
      </c>
      <c r="E748" t="str">
        <f>"2-30-3"</f>
        <v>2-30-3</v>
      </c>
      <c r="F748" t="s">
        <v>72</v>
      </c>
      <c r="G748" t="s">
        <v>73</v>
      </c>
      <c r="H748" t="s">
        <v>71</v>
      </c>
      <c r="S748">
        <v>1</v>
      </c>
      <c r="T748">
        <v>0</v>
      </c>
      <c r="U748">
        <v>0</v>
      </c>
      <c r="V748">
        <v>0</v>
      </c>
      <c r="W748">
        <v>1</v>
      </c>
      <c r="X748">
        <v>0</v>
      </c>
      <c r="Y748">
        <v>0</v>
      </c>
      <c r="Z748">
        <v>1</v>
      </c>
      <c r="AA748">
        <v>1</v>
      </c>
      <c r="AB748">
        <v>0</v>
      </c>
      <c r="AC748">
        <v>0</v>
      </c>
      <c r="AD748">
        <v>1</v>
      </c>
      <c r="AE748">
        <v>1</v>
      </c>
      <c r="AF748">
        <v>1</v>
      </c>
      <c r="AG748">
        <v>1</v>
      </c>
      <c r="AH748">
        <v>1</v>
      </c>
      <c r="AI748">
        <v>1</v>
      </c>
      <c r="AJ748">
        <v>1</v>
      </c>
      <c r="AK748">
        <v>0</v>
      </c>
      <c r="AL748">
        <v>1</v>
      </c>
      <c r="AM748">
        <v>1</v>
      </c>
      <c r="AN748">
        <v>1</v>
      </c>
      <c r="AO748">
        <v>1</v>
      </c>
      <c r="AP748">
        <v>1</v>
      </c>
    </row>
    <row r="749" spans="1:42" x14ac:dyDescent="0.25">
      <c r="A749" t="str">
        <f>"745"</f>
        <v>745</v>
      </c>
      <c r="B749" t="str">
        <f t="shared" si="40"/>
        <v>2</v>
      </c>
      <c r="C749" t="str">
        <f t="shared" si="41"/>
        <v>30</v>
      </c>
      <c r="D749" t="str">
        <f>"20"</f>
        <v>20</v>
      </c>
      <c r="E749" t="str">
        <f>"2-30-20"</f>
        <v>2-30-20</v>
      </c>
      <c r="F749" t="s">
        <v>72</v>
      </c>
      <c r="G749" t="s">
        <v>73</v>
      </c>
      <c r="H749" t="s">
        <v>71</v>
      </c>
      <c r="S749">
        <v>0</v>
      </c>
      <c r="T749">
        <v>1</v>
      </c>
      <c r="U749">
        <v>0</v>
      </c>
      <c r="V749">
        <v>0</v>
      </c>
      <c r="W749">
        <v>0</v>
      </c>
      <c r="X749">
        <v>1</v>
      </c>
      <c r="Y749">
        <v>1</v>
      </c>
      <c r="Z749">
        <v>0</v>
      </c>
      <c r="AA749">
        <v>0</v>
      </c>
      <c r="AB749">
        <v>0</v>
      </c>
      <c r="AC749">
        <v>1</v>
      </c>
      <c r="AD749">
        <v>1</v>
      </c>
      <c r="AE749">
        <v>1</v>
      </c>
      <c r="AF749">
        <v>1</v>
      </c>
      <c r="AG749">
        <v>1</v>
      </c>
      <c r="AH749">
        <v>1</v>
      </c>
      <c r="AI749">
        <v>1</v>
      </c>
      <c r="AJ749">
        <v>1</v>
      </c>
      <c r="AK749">
        <v>0</v>
      </c>
      <c r="AL749">
        <v>1</v>
      </c>
      <c r="AM749">
        <v>1</v>
      </c>
      <c r="AN749">
        <v>1</v>
      </c>
      <c r="AO749">
        <v>1</v>
      </c>
      <c r="AP749">
        <v>1</v>
      </c>
    </row>
    <row r="750" spans="1:42" x14ac:dyDescent="0.25">
      <c r="A750" t="str">
        <f>"746"</f>
        <v>746</v>
      </c>
      <c r="B750" t="str">
        <f t="shared" si="40"/>
        <v>2</v>
      </c>
      <c r="C750" t="str">
        <f t="shared" si="41"/>
        <v>30</v>
      </c>
      <c r="D750" t="str">
        <f>"19"</f>
        <v>19</v>
      </c>
      <c r="E750" t="str">
        <f>"2-30-19"</f>
        <v>2-30-19</v>
      </c>
      <c r="F750" t="s">
        <v>72</v>
      </c>
      <c r="G750" t="s">
        <v>73</v>
      </c>
      <c r="H750" t="s">
        <v>71</v>
      </c>
      <c r="S750">
        <v>1</v>
      </c>
      <c r="T750">
        <v>0</v>
      </c>
      <c r="U750">
        <v>0</v>
      </c>
      <c r="V750">
        <v>0</v>
      </c>
      <c r="W750">
        <v>0</v>
      </c>
      <c r="X750">
        <v>1</v>
      </c>
      <c r="Y750">
        <v>0</v>
      </c>
      <c r="Z750">
        <v>1</v>
      </c>
      <c r="AA750">
        <v>0</v>
      </c>
      <c r="AB750">
        <v>0</v>
      </c>
      <c r="AC750">
        <v>1</v>
      </c>
      <c r="AD750">
        <v>1</v>
      </c>
      <c r="AE750">
        <v>0</v>
      </c>
      <c r="AF750">
        <v>1</v>
      </c>
      <c r="AG750">
        <v>0</v>
      </c>
      <c r="AH750">
        <v>1</v>
      </c>
      <c r="AI750">
        <v>1</v>
      </c>
      <c r="AJ750">
        <v>0</v>
      </c>
      <c r="AK750">
        <v>1</v>
      </c>
      <c r="AL750">
        <v>1</v>
      </c>
      <c r="AM750">
        <v>1</v>
      </c>
      <c r="AN750">
        <v>1</v>
      </c>
      <c r="AO750">
        <v>1</v>
      </c>
      <c r="AP750">
        <v>1</v>
      </c>
    </row>
    <row r="751" spans="1:42" x14ac:dyDescent="0.25">
      <c r="A751" t="str">
        <f>"747"</f>
        <v>747</v>
      </c>
      <c r="B751" t="str">
        <f t="shared" si="40"/>
        <v>2</v>
      </c>
      <c r="C751" t="str">
        <f t="shared" si="41"/>
        <v>30</v>
      </c>
      <c r="D751" t="str">
        <f>"12"</f>
        <v>12</v>
      </c>
      <c r="E751" t="str">
        <f>"2-30-12"</f>
        <v>2-30-12</v>
      </c>
      <c r="F751" t="s">
        <v>72</v>
      </c>
      <c r="G751" t="s">
        <v>73</v>
      </c>
      <c r="H751" t="s">
        <v>71</v>
      </c>
      <c r="S751">
        <v>0</v>
      </c>
      <c r="T751">
        <v>1</v>
      </c>
      <c r="U751">
        <v>0</v>
      </c>
      <c r="V751">
        <v>0</v>
      </c>
      <c r="W751">
        <v>0</v>
      </c>
      <c r="X751">
        <v>1</v>
      </c>
      <c r="Y751">
        <v>0</v>
      </c>
      <c r="Z751">
        <v>0</v>
      </c>
      <c r="AA751">
        <v>1</v>
      </c>
      <c r="AB751">
        <v>0</v>
      </c>
      <c r="AC751">
        <v>0</v>
      </c>
      <c r="AD751">
        <v>1</v>
      </c>
      <c r="AE751">
        <v>1</v>
      </c>
      <c r="AF751">
        <v>1</v>
      </c>
      <c r="AG751">
        <v>1</v>
      </c>
      <c r="AH751">
        <v>1</v>
      </c>
      <c r="AI751">
        <v>1</v>
      </c>
      <c r="AJ751">
        <v>1</v>
      </c>
      <c r="AK751">
        <v>0</v>
      </c>
      <c r="AL751">
        <v>1</v>
      </c>
      <c r="AM751">
        <v>1</v>
      </c>
      <c r="AN751">
        <v>1</v>
      </c>
      <c r="AO751">
        <v>1</v>
      </c>
      <c r="AP751">
        <v>1</v>
      </c>
    </row>
    <row r="752" spans="1:42" x14ac:dyDescent="0.25">
      <c r="A752" t="str">
        <f>"748"</f>
        <v>748</v>
      </c>
      <c r="B752" t="str">
        <f t="shared" si="40"/>
        <v>2</v>
      </c>
      <c r="C752" t="str">
        <f t="shared" si="41"/>
        <v>30</v>
      </c>
      <c r="D752" t="str">
        <f>"8"</f>
        <v>8</v>
      </c>
      <c r="E752" t="str">
        <f>"2-30-8"</f>
        <v>2-30-8</v>
      </c>
      <c r="F752" t="s">
        <v>72</v>
      </c>
      <c r="G752" t="s">
        <v>73</v>
      </c>
      <c r="H752" t="s">
        <v>71</v>
      </c>
      <c r="S752">
        <v>1</v>
      </c>
      <c r="T752">
        <v>0</v>
      </c>
      <c r="U752">
        <v>0</v>
      </c>
      <c r="V752">
        <v>0</v>
      </c>
      <c r="W752">
        <v>0</v>
      </c>
      <c r="X752">
        <v>1</v>
      </c>
      <c r="Y752">
        <v>1</v>
      </c>
      <c r="Z752">
        <v>0</v>
      </c>
      <c r="AA752">
        <v>0</v>
      </c>
      <c r="AB752">
        <v>1</v>
      </c>
      <c r="AC752">
        <v>0</v>
      </c>
      <c r="AD752">
        <v>1</v>
      </c>
      <c r="AE752">
        <v>1</v>
      </c>
      <c r="AF752">
        <v>1</v>
      </c>
      <c r="AG752">
        <v>1</v>
      </c>
      <c r="AH752">
        <v>1</v>
      </c>
      <c r="AI752">
        <v>1</v>
      </c>
      <c r="AJ752">
        <v>1</v>
      </c>
      <c r="AK752">
        <v>0</v>
      </c>
      <c r="AL752">
        <v>1</v>
      </c>
      <c r="AM752">
        <v>1</v>
      </c>
      <c r="AN752">
        <v>1</v>
      </c>
      <c r="AO752">
        <v>1</v>
      </c>
      <c r="AP752">
        <v>1</v>
      </c>
    </row>
    <row r="753" spans="1:42" x14ac:dyDescent="0.25">
      <c r="A753" t="str">
        <f>"749"</f>
        <v>749</v>
      </c>
      <c r="B753" t="str">
        <f t="shared" si="40"/>
        <v>2</v>
      </c>
      <c r="C753" t="str">
        <f t="shared" si="41"/>
        <v>30</v>
      </c>
      <c r="D753" t="str">
        <f>"4"</f>
        <v>4</v>
      </c>
      <c r="E753" t="str">
        <f>"2-30-4"</f>
        <v>2-30-4</v>
      </c>
      <c r="F753" t="s">
        <v>72</v>
      </c>
      <c r="G753" t="s">
        <v>73</v>
      </c>
      <c r="H753" t="s">
        <v>71</v>
      </c>
      <c r="S753">
        <v>1</v>
      </c>
      <c r="T753">
        <v>0</v>
      </c>
      <c r="U753">
        <v>0</v>
      </c>
      <c r="V753">
        <v>0</v>
      </c>
      <c r="W753">
        <v>0</v>
      </c>
      <c r="X753">
        <v>1</v>
      </c>
      <c r="Y753">
        <v>1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1</v>
      </c>
      <c r="AL753">
        <v>1</v>
      </c>
      <c r="AM753">
        <v>1</v>
      </c>
      <c r="AN753">
        <v>1</v>
      </c>
      <c r="AO753">
        <v>1</v>
      </c>
      <c r="AP753">
        <v>1</v>
      </c>
    </row>
    <row r="754" spans="1:42" x14ac:dyDescent="0.25">
      <c r="A754" t="str">
        <f>"750"</f>
        <v>750</v>
      </c>
      <c r="B754" t="str">
        <f t="shared" si="40"/>
        <v>2</v>
      </c>
      <c r="C754" t="str">
        <f t="shared" si="41"/>
        <v>30</v>
      </c>
      <c r="D754" t="str">
        <f>"13"</f>
        <v>13</v>
      </c>
      <c r="E754" t="str">
        <f>"2-30-13"</f>
        <v>2-30-13</v>
      </c>
      <c r="F754" t="s">
        <v>72</v>
      </c>
      <c r="G754" t="s">
        <v>73</v>
      </c>
      <c r="H754" t="s">
        <v>71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1</v>
      </c>
      <c r="AL754">
        <v>1</v>
      </c>
      <c r="AM754">
        <v>0</v>
      </c>
      <c r="AN754">
        <v>0</v>
      </c>
      <c r="AO754">
        <v>1</v>
      </c>
      <c r="AP754">
        <v>1</v>
      </c>
    </row>
    <row r="755" spans="1:42" x14ac:dyDescent="0.25">
      <c r="A755" t="str">
        <f>"751"</f>
        <v>751</v>
      </c>
      <c r="B755" t="str">
        <f t="shared" si="40"/>
        <v>2</v>
      </c>
      <c r="C755" t="str">
        <f t="shared" ref="C755:C779" si="42">"31"</f>
        <v>31</v>
      </c>
      <c r="D755" t="str">
        <f>"22"</f>
        <v>22</v>
      </c>
      <c r="E755" t="str">
        <f>"2-31-22"</f>
        <v>2-31-22</v>
      </c>
      <c r="F755" t="s">
        <v>72</v>
      </c>
      <c r="G755" t="s">
        <v>73</v>
      </c>
      <c r="H755" t="s">
        <v>71</v>
      </c>
      <c r="S755">
        <v>1</v>
      </c>
      <c r="T755">
        <v>0</v>
      </c>
      <c r="U755">
        <v>0</v>
      </c>
      <c r="V755">
        <v>0</v>
      </c>
      <c r="W755">
        <v>0</v>
      </c>
      <c r="X755">
        <v>1</v>
      </c>
      <c r="Y755">
        <v>1</v>
      </c>
      <c r="Z755">
        <v>0</v>
      </c>
      <c r="AA755">
        <v>0</v>
      </c>
      <c r="AB755">
        <v>1</v>
      </c>
      <c r="AC755">
        <v>0</v>
      </c>
      <c r="AD755">
        <v>1</v>
      </c>
      <c r="AE755">
        <v>1</v>
      </c>
      <c r="AF755">
        <v>1</v>
      </c>
      <c r="AG755">
        <v>1</v>
      </c>
      <c r="AH755">
        <v>1</v>
      </c>
      <c r="AI755">
        <v>1</v>
      </c>
      <c r="AJ755">
        <v>1</v>
      </c>
      <c r="AK755">
        <v>0</v>
      </c>
      <c r="AL755">
        <v>1</v>
      </c>
      <c r="AM755">
        <v>1</v>
      </c>
      <c r="AN755">
        <v>1</v>
      </c>
      <c r="AO755">
        <v>1</v>
      </c>
      <c r="AP755">
        <v>1</v>
      </c>
    </row>
    <row r="756" spans="1:42" x14ac:dyDescent="0.25">
      <c r="A756" t="str">
        <f>"752"</f>
        <v>752</v>
      </c>
      <c r="B756" t="str">
        <f t="shared" si="40"/>
        <v>2</v>
      </c>
      <c r="C756" t="str">
        <f t="shared" si="42"/>
        <v>31</v>
      </c>
      <c r="D756" t="str">
        <f>"21"</f>
        <v>21</v>
      </c>
      <c r="E756" t="str">
        <f>"2-31-21"</f>
        <v>2-31-21</v>
      </c>
      <c r="F756" t="s">
        <v>72</v>
      </c>
      <c r="G756" t="s">
        <v>73</v>
      </c>
      <c r="H756" t="s">
        <v>71</v>
      </c>
      <c r="S756">
        <v>1</v>
      </c>
      <c r="T756">
        <v>0</v>
      </c>
      <c r="U756">
        <v>0</v>
      </c>
      <c r="V756">
        <v>0</v>
      </c>
      <c r="W756">
        <v>0</v>
      </c>
      <c r="X756">
        <v>1</v>
      </c>
      <c r="Y756">
        <v>1</v>
      </c>
      <c r="Z756">
        <v>0</v>
      </c>
      <c r="AA756">
        <v>1</v>
      </c>
      <c r="AB756">
        <v>0</v>
      </c>
      <c r="AC756">
        <v>0</v>
      </c>
      <c r="AD756">
        <v>1</v>
      </c>
      <c r="AE756">
        <v>1</v>
      </c>
      <c r="AF756">
        <v>1</v>
      </c>
      <c r="AG756">
        <v>1</v>
      </c>
      <c r="AH756">
        <v>1</v>
      </c>
      <c r="AI756">
        <v>1</v>
      </c>
      <c r="AJ756">
        <v>1</v>
      </c>
      <c r="AK756">
        <v>0</v>
      </c>
      <c r="AL756">
        <v>1</v>
      </c>
      <c r="AM756">
        <v>1</v>
      </c>
      <c r="AN756">
        <v>1</v>
      </c>
      <c r="AO756">
        <v>1</v>
      </c>
      <c r="AP756">
        <v>1</v>
      </c>
    </row>
    <row r="757" spans="1:42" x14ac:dyDescent="0.25">
      <c r="A757" t="str">
        <f>"753"</f>
        <v>753</v>
      </c>
      <c r="B757" t="str">
        <f t="shared" si="40"/>
        <v>2</v>
      </c>
      <c r="C757" t="str">
        <f t="shared" si="42"/>
        <v>31</v>
      </c>
      <c r="D757" t="str">
        <f>"14"</f>
        <v>14</v>
      </c>
      <c r="E757" t="str">
        <f>"2-31-14"</f>
        <v>2-31-14</v>
      </c>
      <c r="F757" t="s">
        <v>72</v>
      </c>
      <c r="G757" t="s">
        <v>73</v>
      </c>
      <c r="H757" t="s">
        <v>71</v>
      </c>
      <c r="S757">
        <v>0</v>
      </c>
      <c r="T757">
        <v>1</v>
      </c>
      <c r="U757">
        <v>0</v>
      </c>
      <c r="V757">
        <v>0</v>
      </c>
      <c r="W757">
        <v>0</v>
      </c>
      <c r="X757">
        <v>1</v>
      </c>
      <c r="Y757">
        <v>0</v>
      </c>
      <c r="Z757">
        <v>1</v>
      </c>
      <c r="AA757">
        <v>0</v>
      </c>
      <c r="AB757">
        <v>0</v>
      </c>
      <c r="AC757">
        <v>1</v>
      </c>
      <c r="AD757">
        <v>1</v>
      </c>
      <c r="AE757">
        <v>1</v>
      </c>
      <c r="AF757">
        <v>1</v>
      </c>
      <c r="AG757">
        <v>1</v>
      </c>
      <c r="AH757">
        <v>1</v>
      </c>
      <c r="AI757">
        <v>1</v>
      </c>
      <c r="AJ757">
        <v>1</v>
      </c>
      <c r="AK757">
        <v>0</v>
      </c>
      <c r="AL757">
        <v>1</v>
      </c>
      <c r="AM757">
        <v>1</v>
      </c>
      <c r="AN757">
        <v>1</v>
      </c>
      <c r="AO757">
        <v>1</v>
      </c>
      <c r="AP757">
        <v>1</v>
      </c>
    </row>
    <row r="758" spans="1:42" x14ac:dyDescent="0.25">
      <c r="A758" t="str">
        <f>"754"</f>
        <v>754</v>
      </c>
      <c r="B758" t="str">
        <f t="shared" si="40"/>
        <v>2</v>
      </c>
      <c r="C758" t="str">
        <f t="shared" si="42"/>
        <v>31</v>
      </c>
      <c r="D758" t="str">
        <f>"13"</f>
        <v>13</v>
      </c>
      <c r="E758" t="str">
        <f>"2-31-13"</f>
        <v>2-31-13</v>
      </c>
      <c r="F758" t="s">
        <v>72</v>
      </c>
      <c r="G758" t="s">
        <v>73</v>
      </c>
      <c r="H758" t="s">
        <v>71</v>
      </c>
      <c r="S758">
        <v>1</v>
      </c>
      <c r="T758">
        <v>0</v>
      </c>
      <c r="U758">
        <v>0</v>
      </c>
      <c r="V758">
        <v>0</v>
      </c>
      <c r="W758">
        <v>0</v>
      </c>
      <c r="X758">
        <v>1</v>
      </c>
      <c r="Y758">
        <v>1</v>
      </c>
      <c r="Z758">
        <v>0</v>
      </c>
      <c r="AA758">
        <v>0</v>
      </c>
      <c r="AB758">
        <v>1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>
        <v>0</v>
      </c>
      <c r="AJ758">
        <v>1</v>
      </c>
      <c r="AK758">
        <v>0</v>
      </c>
      <c r="AL758">
        <v>1</v>
      </c>
      <c r="AM758">
        <v>1</v>
      </c>
      <c r="AN758">
        <v>1</v>
      </c>
      <c r="AO758">
        <v>1</v>
      </c>
      <c r="AP758">
        <v>1</v>
      </c>
    </row>
    <row r="759" spans="1:42" x14ac:dyDescent="0.25">
      <c r="A759" t="str">
        <f>"755"</f>
        <v>755</v>
      </c>
      <c r="B759" t="str">
        <f t="shared" si="40"/>
        <v>2</v>
      </c>
      <c r="C759" t="str">
        <f t="shared" si="42"/>
        <v>31</v>
      </c>
      <c r="D759" t="str">
        <f>"9"</f>
        <v>9</v>
      </c>
      <c r="E759" t="str">
        <f>"2-31-9"</f>
        <v>2-31-9</v>
      </c>
      <c r="F759" t="s">
        <v>72</v>
      </c>
      <c r="G759" t="s">
        <v>73</v>
      </c>
      <c r="H759" t="s">
        <v>71</v>
      </c>
      <c r="S759">
        <v>1</v>
      </c>
      <c r="T759">
        <v>0</v>
      </c>
      <c r="U759">
        <v>0</v>
      </c>
      <c r="V759">
        <v>0</v>
      </c>
      <c r="W759">
        <v>0</v>
      </c>
      <c r="X759">
        <v>1</v>
      </c>
      <c r="Y759">
        <v>1</v>
      </c>
      <c r="Z759">
        <v>0</v>
      </c>
      <c r="AA759">
        <v>0</v>
      </c>
      <c r="AB759">
        <v>1</v>
      </c>
      <c r="AC759">
        <v>0</v>
      </c>
      <c r="AD759">
        <v>1</v>
      </c>
      <c r="AE759">
        <v>1</v>
      </c>
      <c r="AF759">
        <v>1</v>
      </c>
      <c r="AG759">
        <v>1</v>
      </c>
      <c r="AH759">
        <v>1</v>
      </c>
      <c r="AI759">
        <v>1</v>
      </c>
      <c r="AJ759">
        <v>1</v>
      </c>
      <c r="AK759">
        <v>0</v>
      </c>
      <c r="AL759">
        <v>1</v>
      </c>
      <c r="AM759">
        <v>1</v>
      </c>
      <c r="AN759">
        <v>1</v>
      </c>
      <c r="AO759">
        <v>1</v>
      </c>
      <c r="AP759">
        <v>1</v>
      </c>
    </row>
    <row r="760" spans="1:42" x14ac:dyDescent="0.25">
      <c r="A760" t="str">
        <f>"756"</f>
        <v>756</v>
      </c>
      <c r="B760" t="str">
        <f t="shared" si="40"/>
        <v>2</v>
      </c>
      <c r="C760" t="str">
        <f t="shared" si="42"/>
        <v>31</v>
      </c>
      <c r="D760" t="str">
        <f>"5"</f>
        <v>5</v>
      </c>
      <c r="E760" t="str">
        <f>"2-31-5"</f>
        <v>2-31-5</v>
      </c>
      <c r="F760" t="s">
        <v>72</v>
      </c>
      <c r="G760" t="s">
        <v>73</v>
      </c>
      <c r="H760" t="s">
        <v>71</v>
      </c>
      <c r="S760">
        <v>1</v>
      </c>
      <c r="T760">
        <v>0</v>
      </c>
      <c r="U760">
        <v>0</v>
      </c>
      <c r="V760">
        <v>0</v>
      </c>
      <c r="W760">
        <v>0</v>
      </c>
      <c r="X760">
        <v>1</v>
      </c>
      <c r="Y760">
        <v>0</v>
      </c>
      <c r="Z760">
        <v>1</v>
      </c>
      <c r="AA760">
        <v>0</v>
      </c>
      <c r="AB760">
        <v>0</v>
      </c>
      <c r="AC760">
        <v>1</v>
      </c>
      <c r="AD760">
        <v>1</v>
      </c>
      <c r="AE760">
        <v>1</v>
      </c>
      <c r="AF760">
        <v>1</v>
      </c>
      <c r="AG760">
        <v>1</v>
      </c>
      <c r="AH760">
        <v>1</v>
      </c>
      <c r="AI760">
        <v>1</v>
      </c>
      <c r="AJ760">
        <v>1</v>
      </c>
      <c r="AK760">
        <v>0</v>
      </c>
      <c r="AL760">
        <v>1</v>
      </c>
      <c r="AM760">
        <v>1</v>
      </c>
      <c r="AN760">
        <v>1</v>
      </c>
      <c r="AO760">
        <v>1</v>
      </c>
      <c r="AP760">
        <v>1</v>
      </c>
    </row>
    <row r="761" spans="1:42" x14ac:dyDescent="0.25">
      <c r="A761" t="str">
        <f>"757"</f>
        <v>757</v>
      </c>
      <c r="B761" t="str">
        <f t="shared" si="40"/>
        <v>2</v>
      </c>
      <c r="C761" t="str">
        <f t="shared" si="42"/>
        <v>31</v>
      </c>
      <c r="D761" t="str">
        <f>"1"</f>
        <v>1</v>
      </c>
      <c r="E761" t="str">
        <f>"2-31-1"</f>
        <v>2-31-1</v>
      </c>
      <c r="F761" t="s">
        <v>72</v>
      </c>
      <c r="G761" t="s">
        <v>73</v>
      </c>
      <c r="H761" t="s">
        <v>71</v>
      </c>
      <c r="S761">
        <v>0</v>
      </c>
      <c r="T761">
        <v>1</v>
      </c>
      <c r="U761">
        <v>0</v>
      </c>
      <c r="V761">
        <v>0</v>
      </c>
      <c r="W761">
        <v>0</v>
      </c>
      <c r="X761">
        <v>1</v>
      </c>
      <c r="Y761">
        <v>1</v>
      </c>
      <c r="Z761">
        <v>0</v>
      </c>
      <c r="AA761">
        <v>0</v>
      </c>
      <c r="AB761">
        <v>1</v>
      </c>
      <c r="AC761">
        <v>0</v>
      </c>
      <c r="AD761">
        <v>1</v>
      </c>
      <c r="AE761">
        <v>1</v>
      </c>
      <c r="AF761">
        <v>1</v>
      </c>
      <c r="AG761">
        <v>1</v>
      </c>
      <c r="AH761">
        <v>1</v>
      </c>
      <c r="AI761">
        <v>1</v>
      </c>
      <c r="AJ761">
        <v>1</v>
      </c>
      <c r="AK761">
        <v>0</v>
      </c>
      <c r="AL761">
        <v>1</v>
      </c>
      <c r="AM761">
        <v>1</v>
      </c>
      <c r="AN761">
        <v>1</v>
      </c>
      <c r="AO761">
        <v>1</v>
      </c>
      <c r="AP761">
        <v>1</v>
      </c>
    </row>
    <row r="762" spans="1:42" x14ac:dyDescent="0.25">
      <c r="A762" t="str">
        <f>"758"</f>
        <v>758</v>
      </c>
      <c r="B762" t="str">
        <f t="shared" si="40"/>
        <v>2</v>
      </c>
      <c r="C762" t="str">
        <f t="shared" si="42"/>
        <v>31</v>
      </c>
      <c r="D762" t="str">
        <f>"25"</f>
        <v>25</v>
      </c>
      <c r="E762" t="str">
        <f>"2-31-25"</f>
        <v>2-31-25</v>
      </c>
      <c r="F762" t="s">
        <v>72</v>
      </c>
      <c r="G762" t="s">
        <v>73</v>
      </c>
      <c r="H762" t="s">
        <v>71</v>
      </c>
      <c r="S762">
        <v>0</v>
      </c>
      <c r="T762">
        <v>1</v>
      </c>
      <c r="U762">
        <v>0</v>
      </c>
      <c r="V762">
        <v>0</v>
      </c>
      <c r="W762">
        <v>0</v>
      </c>
      <c r="X762">
        <v>1</v>
      </c>
      <c r="Y762">
        <v>1</v>
      </c>
      <c r="Z762">
        <v>0</v>
      </c>
      <c r="AA762">
        <v>0</v>
      </c>
      <c r="AB762">
        <v>0</v>
      </c>
      <c r="AC762">
        <v>1</v>
      </c>
      <c r="AD762">
        <v>1</v>
      </c>
      <c r="AE762">
        <v>1</v>
      </c>
      <c r="AF762">
        <v>1</v>
      </c>
      <c r="AG762">
        <v>1</v>
      </c>
      <c r="AH762">
        <v>1</v>
      </c>
      <c r="AI762">
        <v>1</v>
      </c>
      <c r="AJ762">
        <v>1</v>
      </c>
      <c r="AK762">
        <v>0</v>
      </c>
      <c r="AL762">
        <v>1</v>
      </c>
      <c r="AM762">
        <v>1</v>
      </c>
      <c r="AN762">
        <v>1</v>
      </c>
      <c r="AO762">
        <v>1</v>
      </c>
      <c r="AP762">
        <v>0</v>
      </c>
    </row>
    <row r="763" spans="1:42" x14ac:dyDescent="0.25">
      <c r="A763" t="str">
        <f>"759"</f>
        <v>759</v>
      </c>
      <c r="B763" t="str">
        <f t="shared" si="40"/>
        <v>2</v>
      </c>
      <c r="C763" t="str">
        <f t="shared" si="42"/>
        <v>31</v>
      </c>
      <c r="D763" t="str">
        <f>"18"</f>
        <v>18</v>
      </c>
      <c r="E763" t="str">
        <f>"2-31-18"</f>
        <v>2-31-18</v>
      </c>
      <c r="F763" t="s">
        <v>72</v>
      </c>
      <c r="G763" t="s">
        <v>73</v>
      </c>
      <c r="H763" t="s">
        <v>71</v>
      </c>
      <c r="S763">
        <v>1</v>
      </c>
      <c r="T763">
        <v>0</v>
      </c>
      <c r="U763">
        <v>0</v>
      </c>
      <c r="V763">
        <v>0</v>
      </c>
      <c r="W763">
        <v>0</v>
      </c>
      <c r="X763">
        <v>1</v>
      </c>
      <c r="Y763">
        <v>0</v>
      </c>
      <c r="Z763">
        <v>1</v>
      </c>
      <c r="AA763">
        <v>0</v>
      </c>
      <c r="AB763">
        <v>0</v>
      </c>
      <c r="AC763">
        <v>1</v>
      </c>
      <c r="AD763">
        <v>1</v>
      </c>
      <c r="AE763">
        <v>1</v>
      </c>
      <c r="AF763">
        <v>1</v>
      </c>
      <c r="AG763">
        <v>1</v>
      </c>
      <c r="AH763">
        <v>1</v>
      </c>
      <c r="AI763">
        <v>1</v>
      </c>
      <c r="AJ763">
        <v>0</v>
      </c>
      <c r="AK763">
        <v>1</v>
      </c>
      <c r="AL763">
        <v>1</v>
      </c>
      <c r="AM763">
        <v>1</v>
      </c>
      <c r="AN763">
        <v>1</v>
      </c>
      <c r="AO763">
        <v>1</v>
      </c>
      <c r="AP763">
        <v>1</v>
      </c>
    </row>
    <row r="764" spans="1:42" x14ac:dyDescent="0.25">
      <c r="A764" t="str">
        <f>"760"</f>
        <v>760</v>
      </c>
      <c r="B764" t="str">
        <f t="shared" si="40"/>
        <v>2</v>
      </c>
      <c r="C764" t="str">
        <f t="shared" si="42"/>
        <v>31</v>
      </c>
      <c r="D764" t="str">
        <f>"17"</f>
        <v>17</v>
      </c>
      <c r="E764" t="str">
        <f>"2-31-17"</f>
        <v>2-31-17</v>
      </c>
      <c r="F764" t="s">
        <v>72</v>
      </c>
      <c r="G764" t="s">
        <v>73</v>
      </c>
      <c r="H764" t="s">
        <v>71</v>
      </c>
      <c r="S764">
        <v>0</v>
      </c>
      <c r="T764">
        <v>1</v>
      </c>
      <c r="U764">
        <v>0</v>
      </c>
      <c r="V764">
        <v>0</v>
      </c>
      <c r="W764">
        <v>0</v>
      </c>
      <c r="X764">
        <v>1</v>
      </c>
      <c r="Y764">
        <v>1</v>
      </c>
      <c r="Z764">
        <v>0</v>
      </c>
      <c r="AA764">
        <v>0</v>
      </c>
      <c r="AB764">
        <v>1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>
        <v>0</v>
      </c>
      <c r="AJ764">
        <v>1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</row>
    <row r="765" spans="1:42" x14ac:dyDescent="0.25">
      <c r="A765" t="str">
        <f>"761"</f>
        <v>761</v>
      </c>
      <c r="B765" t="str">
        <f t="shared" si="40"/>
        <v>2</v>
      </c>
      <c r="C765" t="str">
        <f t="shared" si="42"/>
        <v>31</v>
      </c>
      <c r="D765" t="str">
        <f>"11"</f>
        <v>11</v>
      </c>
      <c r="E765" t="str">
        <f>"2-31-11"</f>
        <v>2-31-11</v>
      </c>
      <c r="F765" t="s">
        <v>72</v>
      </c>
      <c r="G765" t="s">
        <v>73</v>
      </c>
      <c r="H765" t="s">
        <v>71</v>
      </c>
      <c r="S765">
        <v>0</v>
      </c>
      <c r="T765">
        <v>1</v>
      </c>
      <c r="U765">
        <v>0</v>
      </c>
      <c r="V765">
        <v>0</v>
      </c>
      <c r="W765">
        <v>0</v>
      </c>
      <c r="X765">
        <v>1</v>
      </c>
      <c r="Y765">
        <v>1</v>
      </c>
      <c r="Z765">
        <v>0</v>
      </c>
      <c r="AA765">
        <v>0</v>
      </c>
      <c r="AB765">
        <v>1</v>
      </c>
      <c r="AC765">
        <v>0</v>
      </c>
      <c r="AD765">
        <v>1</v>
      </c>
      <c r="AE765">
        <v>1</v>
      </c>
      <c r="AF765">
        <v>1</v>
      </c>
      <c r="AG765">
        <v>1</v>
      </c>
      <c r="AH765">
        <v>1</v>
      </c>
      <c r="AI765">
        <v>1</v>
      </c>
      <c r="AJ765">
        <v>0</v>
      </c>
      <c r="AK765">
        <v>1</v>
      </c>
      <c r="AL765">
        <v>1</v>
      </c>
      <c r="AM765">
        <v>1</v>
      </c>
      <c r="AN765">
        <v>1</v>
      </c>
      <c r="AO765">
        <v>1</v>
      </c>
      <c r="AP765">
        <v>1</v>
      </c>
    </row>
    <row r="766" spans="1:42" x14ac:dyDescent="0.25">
      <c r="A766" t="str">
        <f>"762"</f>
        <v>762</v>
      </c>
      <c r="B766" t="str">
        <f t="shared" si="40"/>
        <v>2</v>
      </c>
      <c r="C766" t="str">
        <f t="shared" si="42"/>
        <v>31</v>
      </c>
      <c r="D766" t="str">
        <f>"6"</f>
        <v>6</v>
      </c>
      <c r="E766" t="str">
        <f>"2-31-6"</f>
        <v>2-31-6</v>
      </c>
      <c r="F766" t="s">
        <v>72</v>
      </c>
      <c r="G766" t="s">
        <v>73</v>
      </c>
      <c r="H766" t="s">
        <v>71</v>
      </c>
      <c r="S766">
        <v>0</v>
      </c>
      <c r="T766">
        <v>1</v>
      </c>
      <c r="U766">
        <v>0</v>
      </c>
      <c r="V766">
        <v>0</v>
      </c>
      <c r="W766">
        <v>0</v>
      </c>
      <c r="X766">
        <v>1</v>
      </c>
      <c r="Y766">
        <v>0</v>
      </c>
      <c r="Z766">
        <v>1</v>
      </c>
      <c r="AA766">
        <v>0</v>
      </c>
      <c r="AB766">
        <v>0</v>
      </c>
      <c r="AC766">
        <v>1</v>
      </c>
      <c r="AD766">
        <v>1</v>
      </c>
      <c r="AE766">
        <v>1</v>
      </c>
      <c r="AF766">
        <v>1</v>
      </c>
      <c r="AG766">
        <v>1</v>
      </c>
      <c r="AH766">
        <v>1</v>
      </c>
      <c r="AI766">
        <v>1</v>
      </c>
      <c r="AJ766">
        <v>1</v>
      </c>
      <c r="AK766">
        <v>0</v>
      </c>
      <c r="AL766">
        <v>0</v>
      </c>
      <c r="AM766">
        <v>1</v>
      </c>
      <c r="AN766">
        <v>1</v>
      </c>
      <c r="AO766">
        <v>1</v>
      </c>
      <c r="AP766">
        <v>1</v>
      </c>
    </row>
    <row r="767" spans="1:42" x14ac:dyDescent="0.25">
      <c r="A767" t="str">
        <f>"763"</f>
        <v>763</v>
      </c>
      <c r="B767" t="str">
        <f t="shared" si="40"/>
        <v>2</v>
      </c>
      <c r="C767" t="str">
        <f t="shared" si="42"/>
        <v>31</v>
      </c>
      <c r="D767" t="str">
        <f>"3"</f>
        <v>3</v>
      </c>
      <c r="E767" t="str">
        <f>"2-31-3"</f>
        <v>2-31-3</v>
      </c>
      <c r="F767" t="s">
        <v>72</v>
      </c>
      <c r="G767" t="s">
        <v>73</v>
      </c>
      <c r="H767" t="s">
        <v>71</v>
      </c>
      <c r="S767">
        <v>1</v>
      </c>
      <c r="T767">
        <v>0</v>
      </c>
      <c r="U767">
        <v>0</v>
      </c>
      <c r="V767">
        <v>0</v>
      </c>
      <c r="W767">
        <v>0</v>
      </c>
      <c r="X767">
        <v>1</v>
      </c>
      <c r="Y767">
        <v>1</v>
      </c>
      <c r="Z767">
        <v>0</v>
      </c>
      <c r="AA767">
        <v>0</v>
      </c>
      <c r="AB767">
        <v>0</v>
      </c>
      <c r="AC767">
        <v>1</v>
      </c>
      <c r="AD767">
        <v>1</v>
      </c>
      <c r="AE767">
        <v>1</v>
      </c>
      <c r="AF767">
        <v>1</v>
      </c>
      <c r="AG767">
        <v>1</v>
      </c>
      <c r="AH767">
        <v>1</v>
      </c>
      <c r="AI767">
        <v>1</v>
      </c>
      <c r="AJ767">
        <v>0</v>
      </c>
      <c r="AK767">
        <v>1</v>
      </c>
      <c r="AL767">
        <v>1</v>
      </c>
      <c r="AM767">
        <v>1</v>
      </c>
      <c r="AN767">
        <v>1</v>
      </c>
      <c r="AO767">
        <v>1</v>
      </c>
      <c r="AP767">
        <v>1</v>
      </c>
    </row>
    <row r="768" spans="1:42" x14ac:dyDescent="0.25">
      <c r="A768" t="str">
        <f>"764"</f>
        <v>764</v>
      </c>
      <c r="B768" t="str">
        <f t="shared" si="40"/>
        <v>2</v>
      </c>
      <c r="C768" t="str">
        <f t="shared" si="42"/>
        <v>31</v>
      </c>
      <c r="D768" t="str">
        <f>"24"</f>
        <v>24</v>
      </c>
      <c r="E768" t="str">
        <f>"2-31-24"</f>
        <v>2-31-24</v>
      </c>
      <c r="F768" t="s">
        <v>72</v>
      </c>
      <c r="G768" t="s">
        <v>73</v>
      </c>
      <c r="H768" t="s">
        <v>71</v>
      </c>
      <c r="S768">
        <v>0</v>
      </c>
      <c r="T768">
        <v>1</v>
      </c>
      <c r="U768">
        <v>0</v>
      </c>
      <c r="V768">
        <v>0</v>
      </c>
      <c r="W768">
        <v>0</v>
      </c>
      <c r="X768">
        <v>1</v>
      </c>
      <c r="Y768">
        <v>1</v>
      </c>
      <c r="Z768">
        <v>0</v>
      </c>
      <c r="AA768">
        <v>0</v>
      </c>
      <c r="AB768">
        <v>1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>
        <v>0</v>
      </c>
      <c r="AJ768">
        <v>1</v>
      </c>
      <c r="AK768">
        <v>0</v>
      </c>
      <c r="AL768">
        <v>1</v>
      </c>
      <c r="AM768">
        <v>1</v>
      </c>
      <c r="AN768">
        <v>1</v>
      </c>
      <c r="AO768">
        <v>1</v>
      </c>
      <c r="AP768">
        <v>1</v>
      </c>
    </row>
    <row r="769" spans="1:42" x14ac:dyDescent="0.25">
      <c r="A769" t="str">
        <f>"765"</f>
        <v>765</v>
      </c>
      <c r="B769" t="str">
        <f t="shared" si="40"/>
        <v>2</v>
      </c>
      <c r="C769" t="str">
        <f t="shared" si="42"/>
        <v>31</v>
      </c>
      <c r="D769" t="str">
        <f>"23"</f>
        <v>23</v>
      </c>
      <c r="E769" t="str">
        <f>"2-31-23"</f>
        <v>2-31-23</v>
      </c>
      <c r="F769" t="s">
        <v>72</v>
      </c>
      <c r="G769" t="s">
        <v>73</v>
      </c>
      <c r="H769" t="s">
        <v>70</v>
      </c>
      <c r="I769">
        <v>1</v>
      </c>
      <c r="J769">
        <v>1</v>
      </c>
      <c r="K769">
        <v>1</v>
      </c>
      <c r="L769">
        <v>1</v>
      </c>
      <c r="M769">
        <v>1</v>
      </c>
      <c r="N769">
        <v>1</v>
      </c>
      <c r="O769">
        <v>1</v>
      </c>
      <c r="P769">
        <v>1</v>
      </c>
      <c r="Q769">
        <v>1</v>
      </c>
      <c r="R769">
        <v>1</v>
      </c>
    </row>
    <row r="770" spans="1:42" x14ac:dyDescent="0.25">
      <c r="A770" t="str">
        <f>"766"</f>
        <v>766</v>
      </c>
      <c r="B770" t="str">
        <f t="shared" si="40"/>
        <v>2</v>
      </c>
      <c r="C770" t="str">
        <f t="shared" si="42"/>
        <v>31</v>
      </c>
      <c r="D770" t="str">
        <f>"16"</f>
        <v>16</v>
      </c>
      <c r="E770" t="str">
        <f>"2-31-16"</f>
        <v>2-31-16</v>
      </c>
      <c r="F770" t="s">
        <v>72</v>
      </c>
      <c r="G770" t="s">
        <v>73</v>
      </c>
      <c r="H770" t="s">
        <v>71</v>
      </c>
      <c r="S770">
        <v>0</v>
      </c>
      <c r="T770">
        <v>1</v>
      </c>
      <c r="U770">
        <v>0</v>
      </c>
      <c r="V770">
        <v>0</v>
      </c>
      <c r="W770">
        <v>0</v>
      </c>
      <c r="X770">
        <v>1</v>
      </c>
      <c r="Y770">
        <v>1</v>
      </c>
      <c r="Z770">
        <v>0</v>
      </c>
      <c r="AA770">
        <v>0</v>
      </c>
      <c r="AB770">
        <v>0</v>
      </c>
      <c r="AC770">
        <v>1</v>
      </c>
      <c r="AD770">
        <v>0</v>
      </c>
      <c r="AE770">
        <v>0</v>
      </c>
      <c r="AF770">
        <v>0</v>
      </c>
      <c r="AG770">
        <v>0</v>
      </c>
      <c r="AH770">
        <v>0</v>
      </c>
      <c r="AI770">
        <v>0</v>
      </c>
      <c r="AJ770">
        <v>1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</row>
    <row r="771" spans="1:42" x14ac:dyDescent="0.25">
      <c r="A771" t="str">
        <f>"767"</f>
        <v>767</v>
      </c>
      <c r="B771" t="str">
        <f t="shared" si="40"/>
        <v>2</v>
      </c>
      <c r="C771" t="str">
        <f t="shared" si="42"/>
        <v>31</v>
      </c>
      <c r="D771" t="str">
        <f>"15"</f>
        <v>15</v>
      </c>
      <c r="E771" t="str">
        <f>"2-31-15"</f>
        <v>2-31-15</v>
      </c>
      <c r="F771" t="s">
        <v>72</v>
      </c>
      <c r="G771" t="s">
        <v>73</v>
      </c>
      <c r="H771" t="s">
        <v>71</v>
      </c>
      <c r="S771">
        <v>0</v>
      </c>
      <c r="T771">
        <v>1</v>
      </c>
      <c r="U771">
        <v>0</v>
      </c>
      <c r="V771">
        <v>0</v>
      </c>
      <c r="W771">
        <v>0</v>
      </c>
      <c r="X771">
        <v>1</v>
      </c>
      <c r="Y771">
        <v>1</v>
      </c>
      <c r="Z771">
        <v>0</v>
      </c>
      <c r="AA771">
        <v>0</v>
      </c>
      <c r="AB771">
        <v>0</v>
      </c>
      <c r="AC771">
        <v>1</v>
      </c>
      <c r="AD771">
        <v>1</v>
      </c>
      <c r="AE771">
        <v>1</v>
      </c>
      <c r="AF771">
        <v>1</v>
      </c>
      <c r="AG771">
        <v>1</v>
      </c>
      <c r="AH771">
        <v>1</v>
      </c>
      <c r="AI771">
        <v>1</v>
      </c>
      <c r="AJ771">
        <v>0</v>
      </c>
      <c r="AK771">
        <v>1</v>
      </c>
      <c r="AL771">
        <v>1</v>
      </c>
      <c r="AM771">
        <v>1</v>
      </c>
      <c r="AN771">
        <v>1</v>
      </c>
      <c r="AO771">
        <v>1</v>
      </c>
      <c r="AP771">
        <v>1</v>
      </c>
    </row>
    <row r="772" spans="1:42" x14ac:dyDescent="0.25">
      <c r="A772" t="str">
        <f>"768"</f>
        <v>768</v>
      </c>
      <c r="B772" t="str">
        <f t="shared" si="40"/>
        <v>2</v>
      </c>
      <c r="C772" t="str">
        <f t="shared" si="42"/>
        <v>31</v>
      </c>
      <c r="D772" t="str">
        <f>"10"</f>
        <v>10</v>
      </c>
      <c r="E772" t="str">
        <f>"2-31-10"</f>
        <v>2-31-10</v>
      </c>
      <c r="F772" t="s">
        <v>72</v>
      </c>
      <c r="G772" t="s">
        <v>73</v>
      </c>
      <c r="H772" t="s">
        <v>71</v>
      </c>
      <c r="S772">
        <v>0</v>
      </c>
      <c r="T772">
        <v>1</v>
      </c>
      <c r="U772">
        <v>0</v>
      </c>
      <c r="V772">
        <v>0</v>
      </c>
      <c r="W772">
        <v>0</v>
      </c>
      <c r="X772">
        <v>1</v>
      </c>
      <c r="Y772">
        <v>1</v>
      </c>
      <c r="Z772">
        <v>0</v>
      </c>
      <c r="AA772">
        <v>0</v>
      </c>
      <c r="AB772">
        <v>1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1</v>
      </c>
      <c r="AI772">
        <v>0</v>
      </c>
      <c r="AJ772">
        <v>1</v>
      </c>
      <c r="AK772">
        <v>0</v>
      </c>
      <c r="AL772">
        <v>1</v>
      </c>
      <c r="AM772">
        <v>1</v>
      </c>
      <c r="AN772">
        <v>1</v>
      </c>
      <c r="AO772">
        <v>1</v>
      </c>
      <c r="AP772">
        <v>1</v>
      </c>
    </row>
    <row r="773" spans="1:42" x14ac:dyDescent="0.25">
      <c r="A773" t="str">
        <f>"769"</f>
        <v>769</v>
      </c>
      <c r="B773" t="str">
        <f t="shared" ref="B773:B836" si="43">"2"</f>
        <v>2</v>
      </c>
      <c r="C773" t="str">
        <f t="shared" si="42"/>
        <v>31</v>
      </c>
      <c r="D773" t="str">
        <f>"7"</f>
        <v>7</v>
      </c>
      <c r="E773" t="str">
        <f>"2-31-7"</f>
        <v>2-31-7</v>
      </c>
      <c r="F773" t="s">
        <v>72</v>
      </c>
      <c r="G773" t="s">
        <v>73</v>
      </c>
      <c r="H773" t="s">
        <v>71</v>
      </c>
      <c r="S773">
        <v>1</v>
      </c>
      <c r="T773">
        <v>0</v>
      </c>
      <c r="U773">
        <v>0</v>
      </c>
      <c r="V773">
        <v>0</v>
      </c>
      <c r="W773">
        <v>0</v>
      </c>
      <c r="X773">
        <v>1</v>
      </c>
      <c r="Y773">
        <v>0</v>
      </c>
      <c r="Z773">
        <v>1</v>
      </c>
      <c r="AA773">
        <v>0</v>
      </c>
      <c r="AB773">
        <v>0</v>
      </c>
      <c r="AC773">
        <v>1</v>
      </c>
      <c r="AD773">
        <v>1</v>
      </c>
      <c r="AE773">
        <v>1</v>
      </c>
      <c r="AF773">
        <v>1</v>
      </c>
      <c r="AG773">
        <v>1</v>
      </c>
      <c r="AH773">
        <v>1</v>
      </c>
      <c r="AI773">
        <v>1</v>
      </c>
      <c r="AJ773">
        <v>0</v>
      </c>
      <c r="AK773">
        <v>1</v>
      </c>
      <c r="AL773">
        <v>1</v>
      </c>
      <c r="AM773">
        <v>1</v>
      </c>
      <c r="AN773">
        <v>1</v>
      </c>
      <c r="AO773">
        <v>1</v>
      </c>
      <c r="AP773">
        <v>1</v>
      </c>
    </row>
    <row r="774" spans="1:42" x14ac:dyDescent="0.25">
      <c r="A774" t="str">
        <f>"770"</f>
        <v>770</v>
      </c>
      <c r="B774" t="str">
        <f t="shared" si="43"/>
        <v>2</v>
      </c>
      <c r="C774" t="str">
        <f t="shared" si="42"/>
        <v>31</v>
      </c>
      <c r="D774" t="str">
        <f>"2"</f>
        <v>2</v>
      </c>
      <c r="E774" t="str">
        <f>"2-31-2"</f>
        <v>2-31-2</v>
      </c>
      <c r="F774" t="s">
        <v>72</v>
      </c>
      <c r="G774" t="s">
        <v>73</v>
      </c>
      <c r="H774" t="s">
        <v>71</v>
      </c>
      <c r="S774">
        <v>0</v>
      </c>
      <c r="T774">
        <v>1</v>
      </c>
      <c r="U774">
        <v>0</v>
      </c>
      <c r="V774">
        <v>0</v>
      </c>
      <c r="W774">
        <v>0</v>
      </c>
      <c r="X774">
        <v>1</v>
      </c>
      <c r="Y774">
        <v>1</v>
      </c>
      <c r="Z774">
        <v>0</v>
      </c>
      <c r="AA774">
        <v>0</v>
      </c>
      <c r="AB774">
        <v>1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0</v>
      </c>
      <c r="AJ774">
        <v>1</v>
      </c>
      <c r="AK774">
        <v>0</v>
      </c>
      <c r="AL774">
        <v>0</v>
      </c>
      <c r="AM774">
        <v>0</v>
      </c>
      <c r="AN774">
        <v>0</v>
      </c>
      <c r="AO774">
        <v>0</v>
      </c>
      <c r="AP774">
        <v>0</v>
      </c>
    </row>
    <row r="775" spans="1:42" x14ac:dyDescent="0.25">
      <c r="A775" t="str">
        <f>"771"</f>
        <v>771</v>
      </c>
      <c r="B775" t="str">
        <f t="shared" si="43"/>
        <v>2</v>
      </c>
      <c r="C775" t="str">
        <f t="shared" si="42"/>
        <v>31</v>
      </c>
      <c r="D775" t="str">
        <f>"20"</f>
        <v>20</v>
      </c>
      <c r="E775" t="str">
        <f>"2-31-20"</f>
        <v>2-31-20</v>
      </c>
      <c r="F775" t="s">
        <v>72</v>
      </c>
      <c r="G775" t="s">
        <v>73</v>
      </c>
      <c r="H775" t="s">
        <v>71</v>
      </c>
      <c r="S775">
        <v>1</v>
      </c>
      <c r="T775">
        <v>0</v>
      </c>
      <c r="U775">
        <v>0</v>
      </c>
      <c r="V775">
        <v>0</v>
      </c>
      <c r="W775">
        <v>0</v>
      </c>
      <c r="X775">
        <v>1</v>
      </c>
      <c r="Y775">
        <v>0</v>
      </c>
      <c r="Z775">
        <v>1</v>
      </c>
      <c r="AA775">
        <v>0</v>
      </c>
      <c r="AB775">
        <v>0</v>
      </c>
      <c r="AC775">
        <v>1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0</v>
      </c>
      <c r="AJ775">
        <v>1</v>
      </c>
      <c r="AK775">
        <v>0</v>
      </c>
      <c r="AL775">
        <v>0</v>
      </c>
      <c r="AM775">
        <v>0</v>
      </c>
      <c r="AN775">
        <v>1</v>
      </c>
      <c r="AO775">
        <v>1</v>
      </c>
      <c r="AP775">
        <v>0</v>
      </c>
    </row>
    <row r="776" spans="1:42" x14ac:dyDescent="0.25">
      <c r="A776" t="str">
        <f>"772"</f>
        <v>772</v>
      </c>
      <c r="B776" t="str">
        <f t="shared" si="43"/>
        <v>2</v>
      </c>
      <c r="C776" t="str">
        <f t="shared" si="42"/>
        <v>31</v>
      </c>
      <c r="D776" t="str">
        <f>"12"</f>
        <v>12</v>
      </c>
      <c r="E776" t="str">
        <f>"2-31-12"</f>
        <v>2-31-12</v>
      </c>
      <c r="F776" t="s">
        <v>72</v>
      </c>
      <c r="G776" t="s">
        <v>73</v>
      </c>
      <c r="H776" t="s">
        <v>71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1</v>
      </c>
      <c r="Y776">
        <v>1</v>
      </c>
      <c r="Z776">
        <v>0</v>
      </c>
      <c r="AA776">
        <v>0</v>
      </c>
      <c r="AB776">
        <v>1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1</v>
      </c>
      <c r="AI776">
        <v>0</v>
      </c>
      <c r="AJ776">
        <v>0</v>
      </c>
      <c r="AK776">
        <v>1</v>
      </c>
      <c r="AL776">
        <v>1</v>
      </c>
      <c r="AM776">
        <v>1</v>
      </c>
      <c r="AN776">
        <v>1</v>
      </c>
      <c r="AO776">
        <v>1</v>
      </c>
      <c r="AP776">
        <v>1</v>
      </c>
    </row>
    <row r="777" spans="1:42" x14ac:dyDescent="0.25">
      <c r="A777" t="str">
        <f>"773"</f>
        <v>773</v>
      </c>
      <c r="B777" t="str">
        <f t="shared" si="43"/>
        <v>2</v>
      </c>
      <c r="C777" t="str">
        <f t="shared" si="42"/>
        <v>31</v>
      </c>
      <c r="D777" t="str">
        <f>"8"</f>
        <v>8</v>
      </c>
      <c r="E777" t="str">
        <f>"2-31-8"</f>
        <v>2-31-8</v>
      </c>
      <c r="F777" t="s">
        <v>72</v>
      </c>
      <c r="G777" t="s">
        <v>73</v>
      </c>
      <c r="H777" t="s">
        <v>70</v>
      </c>
      <c r="I777">
        <v>1</v>
      </c>
      <c r="J777">
        <v>1</v>
      </c>
      <c r="K777">
        <v>1</v>
      </c>
      <c r="L777">
        <v>1</v>
      </c>
      <c r="M777">
        <v>1</v>
      </c>
      <c r="N777">
        <v>1</v>
      </c>
      <c r="O777">
        <v>1</v>
      </c>
      <c r="P777">
        <v>1</v>
      </c>
      <c r="Q777">
        <v>1</v>
      </c>
      <c r="R777">
        <v>1</v>
      </c>
    </row>
    <row r="778" spans="1:42" x14ac:dyDescent="0.25">
      <c r="A778" t="str">
        <f>"774"</f>
        <v>774</v>
      </c>
      <c r="B778" t="str">
        <f t="shared" si="43"/>
        <v>2</v>
      </c>
      <c r="C778" t="str">
        <f t="shared" si="42"/>
        <v>31</v>
      </c>
      <c r="D778" t="str">
        <f>"4"</f>
        <v>4</v>
      </c>
      <c r="E778" t="str">
        <f>"2-31-4"</f>
        <v>2-31-4</v>
      </c>
      <c r="F778" t="s">
        <v>72</v>
      </c>
      <c r="G778" t="s">
        <v>73</v>
      </c>
      <c r="H778" t="s">
        <v>71</v>
      </c>
      <c r="S778">
        <v>0</v>
      </c>
      <c r="T778">
        <v>1</v>
      </c>
      <c r="U778">
        <v>0</v>
      </c>
      <c r="V778">
        <v>0</v>
      </c>
      <c r="W778">
        <v>0</v>
      </c>
      <c r="X778">
        <v>1</v>
      </c>
      <c r="Y778">
        <v>1</v>
      </c>
      <c r="Z778">
        <v>0</v>
      </c>
      <c r="AA778">
        <v>0</v>
      </c>
      <c r="AB778">
        <v>0</v>
      </c>
      <c r="AC778">
        <v>1</v>
      </c>
      <c r="AD778">
        <v>1</v>
      </c>
      <c r="AE778">
        <v>1</v>
      </c>
      <c r="AF778">
        <v>1</v>
      </c>
      <c r="AG778">
        <v>1</v>
      </c>
      <c r="AH778">
        <v>1</v>
      </c>
      <c r="AI778">
        <v>1</v>
      </c>
      <c r="AJ778">
        <v>1</v>
      </c>
      <c r="AK778">
        <v>0</v>
      </c>
      <c r="AL778">
        <v>1</v>
      </c>
      <c r="AM778">
        <v>1</v>
      </c>
      <c r="AN778">
        <v>1</v>
      </c>
      <c r="AO778">
        <v>1</v>
      </c>
      <c r="AP778">
        <v>1</v>
      </c>
    </row>
    <row r="779" spans="1:42" x14ac:dyDescent="0.25">
      <c r="A779" t="str">
        <f>"775"</f>
        <v>775</v>
      </c>
      <c r="B779" t="str">
        <f t="shared" si="43"/>
        <v>2</v>
      </c>
      <c r="C779" t="str">
        <f t="shared" si="42"/>
        <v>31</v>
      </c>
      <c r="D779" t="str">
        <f>"19"</f>
        <v>19</v>
      </c>
      <c r="E779" t="str">
        <f>"2-31-19"</f>
        <v>2-31-19</v>
      </c>
      <c r="F779" t="s">
        <v>72</v>
      </c>
      <c r="G779" t="s">
        <v>73</v>
      </c>
      <c r="H779" t="s">
        <v>71</v>
      </c>
      <c r="S779">
        <v>0</v>
      </c>
      <c r="T779">
        <v>0</v>
      </c>
      <c r="U779">
        <v>0</v>
      </c>
      <c r="V779">
        <v>0</v>
      </c>
      <c r="W779">
        <v>1</v>
      </c>
      <c r="X779">
        <v>0</v>
      </c>
      <c r="Y779">
        <v>0</v>
      </c>
      <c r="Z779">
        <v>1</v>
      </c>
      <c r="AA779">
        <v>0</v>
      </c>
      <c r="AB779">
        <v>0</v>
      </c>
      <c r="AC779">
        <v>0</v>
      </c>
      <c r="AD779">
        <v>0</v>
      </c>
      <c r="AE779">
        <v>1</v>
      </c>
      <c r="AF779">
        <v>0</v>
      </c>
      <c r="AG779">
        <v>0</v>
      </c>
      <c r="AH779">
        <v>0</v>
      </c>
      <c r="AI779">
        <v>0</v>
      </c>
      <c r="AJ779">
        <v>1</v>
      </c>
      <c r="AK779">
        <v>0</v>
      </c>
      <c r="AL779">
        <v>1</v>
      </c>
      <c r="AM779">
        <v>0</v>
      </c>
      <c r="AN779">
        <v>0</v>
      </c>
      <c r="AO779">
        <v>0</v>
      </c>
      <c r="AP779">
        <v>0</v>
      </c>
    </row>
    <row r="780" spans="1:42" x14ac:dyDescent="0.25">
      <c r="A780" t="str">
        <f>"776"</f>
        <v>776</v>
      </c>
      <c r="B780" t="str">
        <f t="shared" si="43"/>
        <v>2</v>
      </c>
      <c r="C780" t="str">
        <f t="shared" ref="C780:C804" si="44">"32"</f>
        <v>32</v>
      </c>
      <c r="D780" t="str">
        <f>"22"</f>
        <v>22</v>
      </c>
      <c r="E780" t="str">
        <f>"2-32-22"</f>
        <v>2-32-22</v>
      </c>
      <c r="F780" t="s">
        <v>72</v>
      </c>
      <c r="G780" t="s">
        <v>73</v>
      </c>
      <c r="H780" t="s">
        <v>71</v>
      </c>
      <c r="S780">
        <v>1</v>
      </c>
      <c r="T780">
        <v>0</v>
      </c>
      <c r="U780">
        <v>0</v>
      </c>
      <c r="V780">
        <v>0</v>
      </c>
      <c r="W780">
        <v>0</v>
      </c>
      <c r="X780">
        <v>1</v>
      </c>
      <c r="Y780">
        <v>0</v>
      </c>
      <c r="Z780">
        <v>0</v>
      </c>
      <c r="AA780">
        <v>1</v>
      </c>
      <c r="AB780">
        <v>0</v>
      </c>
      <c r="AC780">
        <v>0</v>
      </c>
      <c r="AD780">
        <v>1</v>
      </c>
      <c r="AE780">
        <v>1</v>
      </c>
      <c r="AF780">
        <v>1</v>
      </c>
      <c r="AG780">
        <v>1</v>
      </c>
      <c r="AH780">
        <v>1</v>
      </c>
      <c r="AI780">
        <v>1</v>
      </c>
      <c r="AJ780">
        <v>0</v>
      </c>
      <c r="AK780">
        <v>1</v>
      </c>
      <c r="AL780">
        <v>0</v>
      </c>
      <c r="AM780">
        <v>1</v>
      </c>
      <c r="AN780">
        <v>1</v>
      </c>
      <c r="AO780">
        <v>1</v>
      </c>
      <c r="AP780">
        <v>1</v>
      </c>
    </row>
    <row r="781" spans="1:42" x14ac:dyDescent="0.25">
      <c r="A781" t="str">
        <f>"777"</f>
        <v>777</v>
      </c>
      <c r="B781" t="str">
        <f t="shared" si="43"/>
        <v>2</v>
      </c>
      <c r="C781" t="str">
        <f t="shared" si="44"/>
        <v>32</v>
      </c>
      <c r="D781" t="str">
        <f>"21"</f>
        <v>21</v>
      </c>
      <c r="E781" t="str">
        <f>"2-32-21"</f>
        <v>2-32-21</v>
      </c>
      <c r="F781" t="s">
        <v>72</v>
      </c>
      <c r="G781" t="s">
        <v>73</v>
      </c>
      <c r="H781" t="s">
        <v>71</v>
      </c>
      <c r="S781">
        <v>0</v>
      </c>
      <c r="T781">
        <v>1</v>
      </c>
      <c r="U781">
        <v>0</v>
      </c>
      <c r="V781">
        <v>0</v>
      </c>
      <c r="W781">
        <v>0</v>
      </c>
      <c r="X781">
        <v>1</v>
      </c>
      <c r="Y781">
        <v>0</v>
      </c>
      <c r="Z781">
        <v>1</v>
      </c>
      <c r="AA781">
        <v>0</v>
      </c>
      <c r="AB781">
        <v>0</v>
      </c>
      <c r="AC781">
        <v>1</v>
      </c>
      <c r="AD781">
        <v>1</v>
      </c>
      <c r="AE781">
        <v>1</v>
      </c>
      <c r="AF781">
        <v>1</v>
      </c>
      <c r="AG781">
        <v>1</v>
      </c>
      <c r="AH781">
        <v>1</v>
      </c>
      <c r="AI781">
        <v>1</v>
      </c>
      <c r="AJ781">
        <v>1</v>
      </c>
      <c r="AK781">
        <v>0</v>
      </c>
      <c r="AL781">
        <v>1</v>
      </c>
      <c r="AM781">
        <v>1</v>
      </c>
      <c r="AN781">
        <v>1</v>
      </c>
      <c r="AO781">
        <v>1</v>
      </c>
      <c r="AP781">
        <v>1</v>
      </c>
    </row>
    <row r="782" spans="1:42" x14ac:dyDescent="0.25">
      <c r="A782" t="str">
        <f>"778"</f>
        <v>778</v>
      </c>
      <c r="B782" t="str">
        <f t="shared" si="43"/>
        <v>2</v>
      </c>
      <c r="C782" t="str">
        <f t="shared" si="44"/>
        <v>32</v>
      </c>
      <c r="D782" t="str">
        <f>"14"</f>
        <v>14</v>
      </c>
      <c r="E782" t="str">
        <f>"2-32-14"</f>
        <v>2-32-14</v>
      </c>
      <c r="F782" t="s">
        <v>72</v>
      </c>
      <c r="G782" t="s">
        <v>73</v>
      </c>
      <c r="H782" t="s">
        <v>71</v>
      </c>
      <c r="S782">
        <v>1</v>
      </c>
      <c r="T782">
        <v>0</v>
      </c>
      <c r="U782">
        <v>0</v>
      </c>
      <c r="V782">
        <v>0</v>
      </c>
      <c r="W782">
        <v>0</v>
      </c>
      <c r="X782">
        <v>1</v>
      </c>
      <c r="Y782">
        <v>1</v>
      </c>
      <c r="Z782">
        <v>0</v>
      </c>
      <c r="AA782">
        <v>0</v>
      </c>
      <c r="AB782">
        <v>1</v>
      </c>
      <c r="AC782">
        <v>0</v>
      </c>
      <c r="AD782">
        <v>1</v>
      </c>
      <c r="AE782">
        <v>1</v>
      </c>
      <c r="AF782">
        <v>1</v>
      </c>
      <c r="AG782">
        <v>1</v>
      </c>
      <c r="AH782">
        <v>1</v>
      </c>
      <c r="AI782">
        <v>1</v>
      </c>
      <c r="AJ782">
        <v>1</v>
      </c>
      <c r="AK782">
        <v>0</v>
      </c>
      <c r="AL782">
        <v>1</v>
      </c>
      <c r="AM782">
        <v>1</v>
      </c>
      <c r="AN782">
        <v>0</v>
      </c>
      <c r="AO782">
        <v>1</v>
      </c>
      <c r="AP782">
        <v>1</v>
      </c>
    </row>
    <row r="783" spans="1:42" x14ac:dyDescent="0.25">
      <c r="A783" t="str">
        <f>"779"</f>
        <v>779</v>
      </c>
      <c r="B783" t="str">
        <f t="shared" si="43"/>
        <v>2</v>
      </c>
      <c r="C783" t="str">
        <f t="shared" si="44"/>
        <v>32</v>
      </c>
      <c r="D783" t="str">
        <f>"13"</f>
        <v>13</v>
      </c>
      <c r="E783" t="str">
        <f>"2-32-13"</f>
        <v>2-32-13</v>
      </c>
      <c r="F783" t="s">
        <v>72</v>
      </c>
      <c r="G783" t="s">
        <v>73</v>
      </c>
      <c r="H783" t="s">
        <v>71</v>
      </c>
      <c r="S783">
        <v>0</v>
      </c>
      <c r="T783">
        <v>1</v>
      </c>
      <c r="U783">
        <v>0</v>
      </c>
      <c r="V783">
        <v>0</v>
      </c>
      <c r="W783">
        <v>0</v>
      </c>
      <c r="X783">
        <v>1</v>
      </c>
      <c r="Y783">
        <v>1</v>
      </c>
      <c r="Z783">
        <v>0</v>
      </c>
      <c r="AA783">
        <v>0</v>
      </c>
      <c r="AB783">
        <v>1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>
        <v>0</v>
      </c>
      <c r="AJ783">
        <v>0</v>
      </c>
      <c r="AK783">
        <v>1</v>
      </c>
      <c r="AL783">
        <v>0</v>
      </c>
      <c r="AM783">
        <v>0</v>
      </c>
      <c r="AN783">
        <v>0</v>
      </c>
      <c r="AO783">
        <v>1</v>
      </c>
      <c r="AP783">
        <v>0</v>
      </c>
    </row>
    <row r="784" spans="1:42" x14ac:dyDescent="0.25">
      <c r="A784" t="str">
        <f>"780"</f>
        <v>780</v>
      </c>
      <c r="B784" t="str">
        <f t="shared" si="43"/>
        <v>2</v>
      </c>
      <c r="C784" t="str">
        <f t="shared" si="44"/>
        <v>32</v>
      </c>
      <c r="D784" t="str">
        <f>"9"</f>
        <v>9</v>
      </c>
      <c r="E784" t="str">
        <f>"2-32-9"</f>
        <v>2-32-9</v>
      </c>
      <c r="F784" t="s">
        <v>72</v>
      </c>
      <c r="G784" t="s">
        <v>73</v>
      </c>
      <c r="H784" t="s">
        <v>71</v>
      </c>
      <c r="S784">
        <v>0</v>
      </c>
      <c r="T784">
        <v>1</v>
      </c>
      <c r="U784">
        <v>0</v>
      </c>
      <c r="V784">
        <v>0</v>
      </c>
      <c r="W784">
        <v>0</v>
      </c>
      <c r="X784">
        <v>1</v>
      </c>
      <c r="Y784">
        <v>1</v>
      </c>
      <c r="Z784">
        <v>0</v>
      </c>
      <c r="AA784">
        <v>1</v>
      </c>
      <c r="AB784">
        <v>0</v>
      </c>
      <c r="AC784">
        <v>0</v>
      </c>
      <c r="AD784">
        <v>1</v>
      </c>
      <c r="AE784">
        <v>1</v>
      </c>
      <c r="AF784">
        <v>1</v>
      </c>
      <c r="AG784">
        <v>1</v>
      </c>
      <c r="AH784">
        <v>1</v>
      </c>
      <c r="AI784">
        <v>1</v>
      </c>
      <c r="AJ784">
        <v>0</v>
      </c>
      <c r="AK784">
        <v>1</v>
      </c>
      <c r="AL784">
        <v>1</v>
      </c>
      <c r="AM784">
        <v>1</v>
      </c>
      <c r="AN784">
        <v>0</v>
      </c>
      <c r="AO784">
        <v>1</v>
      </c>
      <c r="AP784">
        <v>1</v>
      </c>
    </row>
    <row r="785" spans="1:42" x14ac:dyDescent="0.25">
      <c r="A785" t="str">
        <f>"781"</f>
        <v>781</v>
      </c>
      <c r="B785" t="str">
        <f t="shared" si="43"/>
        <v>2</v>
      </c>
      <c r="C785" t="str">
        <f t="shared" si="44"/>
        <v>32</v>
      </c>
      <c r="D785" t="str">
        <f>"5"</f>
        <v>5</v>
      </c>
      <c r="E785" t="str">
        <f>"2-32-5"</f>
        <v>2-32-5</v>
      </c>
      <c r="F785" t="s">
        <v>72</v>
      </c>
      <c r="G785" t="s">
        <v>73</v>
      </c>
      <c r="H785" t="s">
        <v>71</v>
      </c>
      <c r="S785">
        <v>0</v>
      </c>
      <c r="T785">
        <v>1</v>
      </c>
      <c r="U785">
        <v>0</v>
      </c>
      <c r="V785">
        <v>0</v>
      </c>
      <c r="W785">
        <v>0</v>
      </c>
      <c r="X785">
        <v>1</v>
      </c>
      <c r="Y785">
        <v>1</v>
      </c>
      <c r="Z785">
        <v>0</v>
      </c>
      <c r="AA785">
        <v>0</v>
      </c>
      <c r="AB785">
        <v>1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>
        <v>0</v>
      </c>
      <c r="AJ785">
        <v>0</v>
      </c>
      <c r="AK785">
        <v>1</v>
      </c>
      <c r="AL785">
        <v>0</v>
      </c>
      <c r="AM785">
        <v>0</v>
      </c>
      <c r="AN785">
        <v>0</v>
      </c>
      <c r="AO785">
        <v>1</v>
      </c>
      <c r="AP785">
        <v>0</v>
      </c>
    </row>
    <row r="786" spans="1:42" x14ac:dyDescent="0.25">
      <c r="A786" t="str">
        <f>"782"</f>
        <v>782</v>
      </c>
      <c r="B786" t="str">
        <f t="shared" si="43"/>
        <v>2</v>
      </c>
      <c r="C786" t="str">
        <f t="shared" si="44"/>
        <v>32</v>
      </c>
      <c r="D786" t="str">
        <f>"2"</f>
        <v>2</v>
      </c>
      <c r="E786" t="str">
        <f>"2-32-2"</f>
        <v>2-32-2</v>
      </c>
      <c r="F786" t="s">
        <v>72</v>
      </c>
      <c r="G786" t="s">
        <v>73</v>
      </c>
      <c r="H786" t="s">
        <v>71</v>
      </c>
      <c r="S786">
        <v>0</v>
      </c>
      <c r="T786">
        <v>1</v>
      </c>
      <c r="U786">
        <v>0</v>
      </c>
      <c r="V786">
        <v>0</v>
      </c>
      <c r="W786">
        <v>1</v>
      </c>
      <c r="X786">
        <v>0</v>
      </c>
      <c r="Y786">
        <v>1</v>
      </c>
      <c r="Z786">
        <v>0</v>
      </c>
      <c r="AA786">
        <v>0</v>
      </c>
      <c r="AB786">
        <v>0</v>
      </c>
      <c r="AC786">
        <v>1</v>
      </c>
      <c r="AD786">
        <v>1</v>
      </c>
      <c r="AE786">
        <v>1</v>
      </c>
      <c r="AF786">
        <v>1</v>
      </c>
      <c r="AG786">
        <v>1</v>
      </c>
      <c r="AH786">
        <v>1</v>
      </c>
      <c r="AI786">
        <v>1</v>
      </c>
      <c r="AJ786">
        <v>0</v>
      </c>
      <c r="AK786">
        <v>1</v>
      </c>
      <c r="AL786">
        <v>1</v>
      </c>
      <c r="AM786">
        <v>1</v>
      </c>
      <c r="AN786">
        <v>1</v>
      </c>
      <c r="AO786">
        <v>1</v>
      </c>
      <c r="AP786">
        <v>1</v>
      </c>
    </row>
    <row r="787" spans="1:42" x14ac:dyDescent="0.25">
      <c r="A787" t="str">
        <f>"783"</f>
        <v>783</v>
      </c>
      <c r="B787" t="str">
        <f t="shared" si="43"/>
        <v>2</v>
      </c>
      <c r="C787" t="str">
        <f t="shared" si="44"/>
        <v>32</v>
      </c>
      <c r="D787" t="str">
        <f>"24"</f>
        <v>24</v>
      </c>
      <c r="E787" t="str">
        <f>"2-32-24"</f>
        <v>2-32-24</v>
      </c>
      <c r="F787" t="s">
        <v>72</v>
      </c>
      <c r="G787" t="s">
        <v>73</v>
      </c>
      <c r="H787" t="s">
        <v>71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0</v>
      </c>
      <c r="Y787">
        <v>1</v>
      </c>
      <c r="Z787">
        <v>0</v>
      </c>
      <c r="AA787">
        <v>0</v>
      </c>
      <c r="AB787">
        <v>1</v>
      </c>
      <c r="AC787">
        <v>0</v>
      </c>
      <c r="AD787">
        <v>1</v>
      </c>
      <c r="AE787">
        <v>1</v>
      </c>
      <c r="AF787">
        <v>1</v>
      </c>
      <c r="AG787">
        <v>1</v>
      </c>
      <c r="AH787">
        <v>1</v>
      </c>
      <c r="AI787">
        <v>1</v>
      </c>
      <c r="AJ787">
        <v>1</v>
      </c>
      <c r="AK787">
        <v>0</v>
      </c>
      <c r="AL787">
        <v>1</v>
      </c>
      <c r="AM787">
        <v>1</v>
      </c>
      <c r="AN787">
        <v>1</v>
      </c>
      <c r="AO787">
        <v>1</v>
      </c>
      <c r="AP787">
        <v>1</v>
      </c>
    </row>
    <row r="788" spans="1:42" x14ac:dyDescent="0.25">
      <c r="A788" t="str">
        <f>"784"</f>
        <v>784</v>
      </c>
      <c r="B788" t="str">
        <f t="shared" si="43"/>
        <v>2</v>
      </c>
      <c r="C788" t="str">
        <f t="shared" si="44"/>
        <v>32</v>
      </c>
      <c r="D788" t="str">
        <f>"23"</f>
        <v>23</v>
      </c>
      <c r="E788" t="str">
        <f>"2-32-23"</f>
        <v>2-32-23</v>
      </c>
      <c r="F788" t="s">
        <v>72</v>
      </c>
      <c r="G788" t="s">
        <v>73</v>
      </c>
      <c r="H788" t="s">
        <v>70</v>
      </c>
      <c r="I788">
        <v>1</v>
      </c>
      <c r="J788">
        <v>1</v>
      </c>
      <c r="K788">
        <v>1</v>
      </c>
      <c r="L788">
        <v>1</v>
      </c>
      <c r="M788">
        <v>1</v>
      </c>
      <c r="N788">
        <v>1</v>
      </c>
      <c r="O788">
        <v>1</v>
      </c>
      <c r="P788">
        <v>0</v>
      </c>
      <c r="Q788">
        <v>0</v>
      </c>
      <c r="R788">
        <v>1</v>
      </c>
    </row>
    <row r="789" spans="1:42" x14ac:dyDescent="0.25">
      <c r="A789" t="str">
        <f>"785"</f>
        <v>785</v>
      </c>
      <c r="B789" t="str">
        <f t="shared" si="43"/>
        <v>2</v>
      </c>
      <c r="C789" t="str">
        <f t="shared" si="44"/>
        <v>32</v>
      </c>
      <c r="D789" t="str">
        <f>"16"</f>
        <v>16</v>
      </c>
      <c r="E789" t="str">
        <f>"2-32-16"</f>
        <v>2-32-16</v>
      </c>
      <c r="F789" t="s">
        <v>72</v>
      </c>
      <c r="G789" t="s">
        <v>73</v>
      </c>
      <c r="H789" t="s">
        <v>70</v>
      </c>
      <c r="I789">
        <v>0</v>
      </c>
      <c r="J789">
        <v>1</v>
      </c>
      <c r="K789">
        <v>1</v>
      </c>
      <c r="L789">
        <v>0</v>
      </c>
      <c r="M789">
        <v>1</v>
      </c>
      <c r="N789">
        <v>1</v>
      </c>
      <c r="O789">
        <v>0</v>
      </c>
      <c r="P789">
        <v>0</v>
      </c>
      <c r="Q789">
        <v>1</v>
      </c>
      <c r="R789">
        <v>1</v>
      </c>
    </row>
    <row r="790" spans="1:42" x14ac:dyDescent="0.25">
      <c r="A790" t="str">
        <f>"786"</f>
        <v>786</v>
      </c>
      <c r="B790" t="str">
        <f t="shared" si="43"/>
        <v>2</v>
      </c>
      <c r="C790" t="str">
        <f t="shared" si="44"/>
        <v>32</v>
      </c>
      <c r="D790" t="str">
        <f>"15"</f>
        <v>15</v>
      </c>
      <c r="E790" t="str">
        <f>"2-32-15"</f>
        <v>2-32-15</v>
      </c>
      <c r="F790" t="s">
        <v>72</v>
      </c>
      <c r="G790" t="s">
        <v>73</v>
      </c>
      <c r="H790" t="s">
        <v>71</v>
      </c>
      <c r="S790">
        <v>0</v>
      </c>
      <c r="T790">
        <v>1</v>
      </c>
      <c r="U790">
        <v>0</v>
      </c>
      <c r="V790">
        <v>0</v>
      </c>
      <c r="W790">
        <v>1</v>
      </c>
      <c r="X790">
        <v>0</v>
      </c>
      <c r="Y790">
        <v>1</v>
      </c>
      <c r="Z790">
        <v>0</v>
      </c>
      <c r="AA790">
        <v>0</v>
      </c>
      <c r="AB790">
        <v>0</v>
      </c>
      <c r="AC790">
        <v>1</v>
      </c>
      <c r="AD790">
        <v>1</v>
      </c>
      <c r="AE790">
        <v>1</v>
      </c>
      <c r="AF790">
        <v>0</v>
      </c>
      <c r="AG790">
        <v>0</v>
      </c>
      <c r="AH790">
        <v>1</v>
      </c>
      <c r="AI790">
        <v>1</v>
      </c>
      <c r="AJ790">
        <v>0</v>
      </c>
      <c r="AK790">
        <v>1</v>
      </c>
      <c r="AL790">
        <v>1</v>
      </c>
      <c r="AM790">
        <v>1</v>
      </c>
      <c r="AN790">
        <v>1</v>
      </c>
      <c r="AO790">
        <v>1</v>
      </c>
      <c r="AP790">
        <v>1</v>
      </c>
    </row>
    <row r="791" spans="1:42" x14ac:dyDescent="0.25">
      <c r="A791" t="str">
        <f>"787"</f>
        <v>787</v>
      </c>
      <c r="B791" t="str">
        <f t="shared" si="43"/>
        <v>2</v>
      </c>
      <c r="C791" t="str">
        <f t="shared" si="44"/>
        <v>32</v>
      </c>
      <c r="D791" t="str">
        <f>"10"</f>
        <v>10</v>
      </c>
      <c r="E791" t="str">
        <f>"2-32-10"</f>
        <v>2-32-10</v>
      </c>
      <c r="F791" t="s">
        <v>72</v>
      </c>
      <c r="G791" t="s">
        <v>73</v>
      </c>
      <c r="H791" t="s">
        <v>71</v>
      </c>
      <c r="S791">
        <v>1</v>
      </c>
      <c r="T791">
        <v>0</v>
      </c>
      <c r="U791">
        <v>0</v>
      </c>
      <c r="V791">
        <v>0</v>
      </c>
      <c r="W791">
        <v>0</v>
      </c>
      <c r="X791">
        <v>1</v>
      </c>
      <c r="Y791">
        <v>1</v>
      </c>
      <c r="Z791">
        <v>0</v>
      </c>
      <c r="AA791">
        <v>0</v>
      </c>
      <c r="AB791">
        <v>1</v>
      </c>
      <c r="AC791">
        <v>0</v>
      </c>
      <c r="AD791">
        <v>1</v>
      </c>
      <c r="AE791">
        <v>1</v>
      </c>
      <c r="AF791">
        <v>1</v>
      </c>
      <c r="AG791">
        <v>1</v>
      </c>
      <c r="AH791">
        <v>1</v>
      </c>
      <c r="AI791">
        <v>1</v>
      </c>
      <c r="AJ791">
        <v>1</v>
      </c>
      <c r="AK791">
        <v>0</v>
      </c>
      <c r="AL791">
        <v>0</v>
      </c>
      <c r="AM791">
        <v>0</v>
      </c>
      <c r="AN791">
        <v>0</v>
      </c>
      <c r="AO791">
        <v>1</v>
      </c>
      <c r="AP791">
        <v>0</v>
      </c>
    </row>
    <row r="792" spans="1:42" x14ac:dyDescent="0.25">
      <c r="A792" t="str">
        <f>"788"</f>
        <v>788</v>
      </c>
      <c r="B792" t="str">
        <f t="shared" si="43"/>
        <v>2</v>
      </c>
      <c r="C792" t="str">
        <f t="shared" si="44"/>
        <v>32</v>
      </c>
      <c r="D792" t="str">
        <f>"6"</f>
        <v>6</v>
      </c>
      <c r="E792" t="str">
        <f>"2-32-6"</f>
        <v>2-32-6</v>
      </c>
      <c r="F792" t="s">
        <v>72</v>
      </c>
      <c r="G792" t="s">
        <v>73</v>
      </c>
      <c r="H792" t="s">
        <v>71</v>
      </c>
      <c r="S792">
        <v>1</v>
      </c>
      <c r="T792">
        <v>0</v>
      </c>
      <c r="U792">
        <v>0</v>
      </c>
      <c r="V792">
        <v>0</v>
      </c>
      <c r="W792">
        <v>0</v>
      </c>
      <c r="X792">
        <v>1</v>
      </c>
      <c r="Y792">
        <v>1</v>
      </c>
      <c r="Z792">
        <v>0</v>
      </c>
      <c r="AA792">
        <v>0</v>
      </c>
      <c r="AB792">
        <v>1</v>
      </c>
      <c r="AC792">
        <v>0</v>
      </c>
      <c r="AD792">
        <v>1</v>
      </c>
      <c r="AE792">
        <v>1</v>
      </c>
      <c r="AF792">
        <v>1</v>
      </c>
      <c r="AG792">
        <v>1</v>
      </c>
      <c r="AH792">
        <v>1</v>
      </c>
      <c r="AI792">
        <v>1</v>
      </c>
      <c r="AJ792">
        <v>0</v>
      </c>
      <c r="AK792">
        <v>1</v>
      </c>
      <c r="AL792">
        <v>1</v>
      </c>
      <c r="AM792">
        <v>1</v>
      </c>
      <c r="AN792">
        <v>1</v>
      </c>
      <c r="AO792">
        <v>1</v>
      </c>
      <c r="AP792">
        <v>1</v>
      </c>
    </row>
    <row r="793" spans="1:42" x14ac:dyDescent="0.25">
      <c r="A793" t="str">
        <f>"789"</f>
        <v>789</v>
      </c>
      <c r="B793" t="str">
        <f t="shared" si="43"/>
        <v>2</v>
      </c>
      <c r="C793" t="str">
        <f t="shared" si="44"/>
        <v>32</v>
      </c>
      <c r="D793" t="str">
        <f>"3"</f>
        <v>3</v>
      </c>
      <c r="E793" t="str">
        <f>"2-32-3"</f>
        <v>2-32-3</v>
      </c>
      <c r="F793" t="s">
        <v>72</v>
      </c>
      <c r="G793" t="s">
        <v>73</v>
      </c>
      <c r="H793" t="s">
        <v>71</v>
      </c>
      <c r="S793">
        <v>0</v>
      </c>
      <c r="T793">
        <v>1</v>
      </c>
      <c r="U793">
        <v>0</v>
      </c>
      <c r="V793">
        <v>0</v>
      </c>
      <c r="W793">
        <v>0</v>
      </c>
      <c r="X793">
        <v>1</v>
      </c>
      <c r="Y793">
        <v>1</v>
      </c>
      <c r="Z793">
        <v>0</v>
      </c>
      <c r="AA793">
        <v>0</v>
      </c>
      <c r="AB793">
        <v>1</v>
      </c>
      <c r="AC793">
        <v>0</v>
      </c>
      <c r="AD793">
        <v>1</v>
      </c>
      <c r="AE793">
        <v>1</v>
      </c>
      <c r="AF793">
        <v>1</v>
      </c>
      <c r="AG793">
        <v>1</v>
      </c>
      <c r="AH793">
        <v>1</v>
      </c>
      <c r="AI793">
        <v>1</v>
      </c>
      <c r="AJ793">
        <v>1</v>
      </c>
      <c r="AK793">
        <v>0</v>
      </c>
      <c r="AL793">
        <v>1</v>
      </c>
      <c r="AM793">
        <v>1</v>
      </c>
      <c r="AN793">
        <v>1</v>
      </c>
      <c r="AO793">
        <v>1</v>
      </c>
      <c r="AP793">
        <v>1</v>
      </c>
    </row>
    <row r="794" spans="1:42" x14ac:dyDescent="0.25">
      <c r="A794" t="str">
        <f>"790"</f>
        <v>790</v>
      </c>
      <c r="B794" t="str">
        <f t="shared" si="43"/>
        <v>2</v>
      </c>
      <c r="C794" t="str">
        <f t="shared" si="44"/>
        <v>32</v>
      </c>
      <c r="D794" t="str">
        <f>"18"</f>
        <v>18</v>
      </c>
      <c r="E794" t="str">
        <f>"2-32-18"</f>
        <v>2-32-18</v>
      </c>
      <c r="F794" t="s">
        <v>72</v>
      </c>
      <c r="G794" t="s">
        <v>73</v>
      </c>
      <c r="H794" t="s">
        <v>71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1</v>
      </c>
      <c r="Y794">
        <v>1</v>
      </c>
      <c r="Z794">
        <v>0</v>
      </c>
      <c r="AA794">
        <v>0</v>
      </c>
      <c r="AB794">
        <v>1</v>
      </c>
      <c r="AC794">
        <v>0</v>
      </c>
      <c r="AD794">
        <v>1</v>
      </c>
      <c r="AE794">
        <v>1</v>
      </c>
      <c r="AF794">
        <v>1</v>
      </c>
      <c r="AG794">
        <v>1</v>
      </c>
      <c r="AH794">
        <v>1</v>
      </c>
      <c r="AI794">
        <v>1</v>
      </c>
      <c r="AJ794">
        <v>0</v>
      </c>
      <c r="AK794">
        <v>1</v>
      </c>
      <c r="AL794">
        <v>1</v>
      </c>
      <c r="AM794">
        <v>1</v>
      </c>
      <c r="AN794">
        <v>1</v>
      </c>
      <c r="AO794">
        <v>1</v>
      </c>
      <c r="AP794">
        <v>1</v>
      </c>
    </row>
    <row r="795" spans="1:42" x14ac:dyDescent="0.25">
      <c r="A795" t="str">
        <f>"791"</f>
        <v>791</v>
      </c>
      <c r="B795" t="str">
        <f t="shared" si="43"/>
        <v>2</v>
      </c>
      <c r="C795" t="str">
        <f t="shared" si="44"/>
        <v>32</v>
      </c>
      <c r="D795" t="str">
        <f>"17"</f>
        <v>17</v>
      </c>
      <c r="E795" t="str">
        <f>"2-32-17"</f>
        <v>2-32-17</v>
      </c>
      <c r="F795" t="s">
        <v>72</v>
      </c>
      <c r="G795" t="s">
        <v>73</v>
      </c>
      <c r="H795" t="s">
        <v>71</v>
      </c>
      <c r="S795">
        <v>1</v>
      </c>
      <c r="T795">
        <v>0</v>
      </c>
      <c r="U795">
        <v>0</v>
      </c>
      <c r="V795">
        <v>0</v>
      </c>
      <c r="W795">
        <v>0</v>
      </c>
      <c r="X795">
        <v>1</v>
      </c>
      <c r="Y795">
        <v>1</v>
      </c>
      <c r="Z795">
        <v>0</v>
      </c>
      <c r="AA795">
        <v>1</v>
      </c>
      <c r="AB795">
        <v>0</v>
      </c>
      <c r="AC795">
        <v>0</v>
      </c>
      <c r="AD795">
        <v>1</v>
      </c>
      <c r="AE795">
        <v>1</v>
      </c>
      <c r="AF795">
        <v>0</v>
      </c>
      <c r="AG795">
        <v>0</v>
      </c>
      <c r="AH795">
        <v>0</v>
      </c>
      <c r="AI795">
        <v>0</v>
      </c>
      <c r="AJ795">
        <v>1</v>
      </c>
      <c r="AK795">
        <v>0</v>
      </c>
      <c r="AL795">
        <v>1</v>
      </c>
      <c r="AM795">
        <v>1</v>
      </c>
      <c r="AN795">
        <v>0</v>
      </c>
      <c r="AO795">
        <v>1</v>
      </c>
      <c r="AP795">
        <v>1</v>
      </c>
    </row>
    <row r="796" spans="1:42" x14ac:dyDescent="0.25">
      <c r="A796" t="str">
        <f>"792"</f>
        <v>792</v>
      </c>
      <c r="B796" t="str">
        <f t="shared" si="43"/>
        <v>2</v>
      </c>
      <c r="C796" t="str">
        <f t="shared" si="44"/>
        <v>32</v>
      </c>
      <c r="D796" t="str">
        <f>"11"</f>
        <v>11</v>
      </c>
      <c r="E796" t="str">
        <f>"2-32-11"</f>
        <v>2-32-11</v>
      </c>
      <c r="F796" t="s">
        <v>72</v>
      </c>
      <c r="G796" t="s">
        <v>73</v>
      </c>
      <c r="H796" t="s">
        <v>71</v>
      </c>
      <c r="S796">
        <v>1</v>
      </c>
      <c r="T796">
        <v>0</v>
      </c>
      <c r="U796">
        <v>0</v>
      </c>
      <c r="V796">
        <v>0</v>
      </c>
      <c r="W796">
        <v>0</v>
      </c>
      <c r="X796">
        <v>1</v>
      </c>
      <c r="Y796">
        <v>1</v>
      </c>
      <c r="Z796">
        <v>0</v>
      </c>
      <c r="AA796">
        <v>1</v>
      </c>
      <c r="AB796">
        <v>0</v>
      </c>
      <c r="AC796">
        <v>0</v>
      </c>
      <c r="AD796">
        <v>1</v>
      </c>
      <c r="AE796">
        <v>1</v>
      </c>
      <c r="AF796">
        <v>1</v>
      </c>
      <c r="AG796">
        <v>1</v>
      </c>
      <c r="AH796">
        <v>1</v>
      </c>
      <c r="AI796">
        <v>1</v>
      </c>
      <c r="AJ796">
        <v>0</v>
      </c>
      <c r="AK796">
        <v>1</v>
      </c>
      <c r="AL796">
        <v>0</v>
      </c>
      <c r="AM796">
        <v>1</v>
      </c>
      <c r="AN796">
        <v>0</v>
      </c>
      <c r="AO796">
        <v>1</v>
      </c>
      <c r="AP796">
        <v>1</v>
      </c>
    </row>
    <row r="797" spans="1:42" x14ac:dyDescent="0.25">
      <c r="A797" t="str">
        <f>"793"</f>
        <v>793</v>
      </c>
      <c r="B797" t="str">
        <f t="shared" si="43"/>
        <v>2</v>
      </c>
      <c r="C797" t="str">
        <f t="shared" si="44"/>
        <v>32</v>
      </c>
      <c r="D797" t="str">
        <f>"7"</f>
        <v>7</v>
      </c>
      <c r="E797" t="str">
        <f>"2-32-7"</f>
        <v>2-32-7</v>
      </c>
      <c r="F797" t="s">
        <v>72</v>
      </c>
      <c r="G797" t="s">
        <v>73</v>
      </c>
      <c r="H797" t="s">
        <v>71</v>
      </c>
      <c r="S797">
        <v>0</v>
      </c>
      <c r="T797">
        <v>1</v>
      </c>
      <c r="U797">
        <v>0</v>
      </c>
      <c r="V797">
        <v>0</v>
      </c>
      <c r="W797">
        <v>0</v>
      </c>
      <c r="X797">
        <v>1</v>
      </c>
      <c r="Y797">
        <v>1</v>
      </c>
      <c r="Z797">
        <v>0</v>
      </c>
      <c r="AA797">
        <v>1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>
        <v>1</v>
      </c>
      <c r="AJ797">
        <v>0</v>
      </c>
      <c r="AK797">
        <v>1</v>
      </c>
      <c r="AL797">
        <v>1</v>
      </c>
      <c r="AM797">
        <v>1</v>
      </c>
      <c r="AN797">
        <v>1</v>
      </c>
      <c r="AO797">
        <v>1</v>
      </c>
      <c r="AP797">
        <v>1</v>
      </c>
    </row>
    <row r="798" spans="1:42" x14ac:dyDescent="0.25">
      <c r="A798" t="str">
        <f>"794"</f>
        <v>794</v>
      </c>
      <c r="B798" t="str">
        <f t="shared" si="43"/>
        <v>2</v>
      </c>
      <c r="C798" t="str">
        <f t="shared" si="44"/>
        <v>32</v>
      </c>
      <c r="D798" t="str">
        <f>"1"</f>
        <v>1</v>
      </c>
      <c r="E798" t="str">
        <f>"2-32-1"</f>
        <v>2-32-1</v>
      </c>
      <c r="F798" t="s">
        <v>72</v>
      </c>
      <c r="G798" t="s">
        <v>73</v>
      </c>
      <c r="H798" t="s">
        <v>71</v>
      </c>
      <c r="S798">
        <v>0</v>
      </c>
      <c r="T798">
        <v>1</v>
      </c>
      <c r="U798">
        <v>0</v>
      </c>
      <c r="V798">
        <v>0</v>
      </c>
      <c r="W798">
        <v>0</v>
      </c>
      <c r="X798">
        <v>1</v>
      </c>
      <c r="Y798">
        <v>0</v>
      </c>
      <c r="Z798">
        <v>1</v>
      </c>
      <c r="AA798">
        <v>0</v>
      </c>
      <c r="AB798">
        <v>0</v>
      </c>
      <c r="AC798">
        <v>1</v>
      </c>
      <c r="AD798">
        <v>1</v>
      </c>
      <c r="AE798">
        <v>1</v>
      </c>
      <c r="AF798">
        <v>1</v>
      </c>
      <c r="AG798">
        <v>1</v>
      </c>
      <c r="AH798">
        <v>1</v>
      </c>
      <c r="AI798">
        <v>1</v>
      </c>
      <c r="AJ798">
        <v>1</v>
      </c>
      <c r="AK798">
        <v>0</v>
      </c>
      <c r="AL798">
        <v>1</v>
      </c>
      <c r="AM798">
        <v>1</v>
      </c>
      <c r="AN798">
        <v>1</v>
      </c>
      <c r="AO798">
        <v>1</v>
      </c>
      <c r="AP798">
        <v>1</v>
      </c>
    </row>
    <row r="799" spans="1:42" x14ac:dyDescent="0.25">
      <c r="A799" t="str">
        <f>"795"</f>
        <v>795</v>
      </c>
      <c r="B799" t="str">
        <f t="shared" si="43"/>
        <v>2</v>
      </c>
      <c r="C799" t="str">
        <f t="shared" si="44"/>
        <v>32</v>
      </c>
      <c r="D799" t="str">
        <f>"25"</f>
        <v>25</v>
      </c>
      <c r="E799" t="str">
        <f>"2-32-25"</f>
        <v>2-32-25</v>
      </c>
      <c r="F799" t="s">
        <v>72</v>
      </c>
      <c r="G799" t="s">
        <v>73</v>
      </c>
      <c r="H799" t="s">
        <v>71</v>
      </c>
      <c r="S799">
        <v>0</v>
      </c>
      <c r="T799">
        <v>1</v>
      </c>
      <c r="U799">
        <v>0</v>
      </c>
      <c r="V799">
        <v>0</v>
      </c>
      <c r="W799">
        <v>1</v>
      </c>
      <c r="X799">
        <v>0</v>
      </c>
      <c r="Y799">
        <v>1</v>
      </c>
      <c r="Z799">
        <v>0</v>
      </c>
      <c r="AA799">
        <v>0</v>
      </c>
      <c r="AB799">
        <v>0</v>
      </c>
      <c r="AC799">
        <v>1</v>
      </c>
      <c r="AD799">
        <v>1</v>
      </c>
      <c r="AE799">
        <v>1</v>
      </c>
      <c r="AF799">
        <v>0</v>
      </c>
      <c r="AG799">
        <v>0</v>
      </c>
      <c r="AH799">
        <v>1</v>
      </c>
      <c r="AI799">
        <v>1</v>
      </c>
      <c r="AJ799">
        <v>0</v>
      </c>
      <c r="AK799">
        <v>1</v>
      </c>
      <c r="AL799">
        <v>1</v>
      </c>
      <c r="AM799">
        <v>1</v>
      </c>
      <c r="AN799">
        <v>1</v>
      </c>
      <c r="AO799">
        <v>1</v>
      </c>
      <c r="AP799">
        <v>1</v>
      </c>
    </row>
    <row r="800" spans="1:42" x14ac:dyDescent="0.25">
      <c r="A800" t="str">
        <f>"796"</f>
        <v>796</v>
      </c>
      <c r="B800" t="str">
        <f t="shared" si="43"/>
        <v>2</v>
      </c>
      <c r="C800" t="str">
        <f t="shared" si="44"/>
        <v>32</v>
      </c>
      <c r="D800" t="str">
        <f>"20"</f>
        <v>20</v>
      </c>
      <c r="E800" t="str">
        <f>"2-32-20"</f>
        <v>2-32-20</v>
      </c>
      <c r="F800" t="s">
        <v>72</v>
      </c>
      <c r="G800" t="s">
        <v>73</v>
      </c>
      <c r="H800" t="s">
        <v>71</v>
      </c>
      <c r="S800">
        <v>0</v>
      </c>
      <c r="T800">
        <v>1</v>
      </c>
      <c r="U800">
        <v>0</v>
      </c>
      <c r="V800">
        <v>0</v>
      </c>
      <c r="W800">
        <v>0</v>
      </c>
      <c r="X800">
        <v>1</v>
      </c>
      <c r="Y800">
        <v>1</v>
      </c>
      <c r="Z800">
        <v>0</v>
      </c>
      <c r="AA800">
        <v>0</v>
      </c>
      <c r="AB800">
        <v>1</v>
      </c>
      <c r="AC800">
        <v>0</v>
      </c>
      <c r="AD800">
        <v>1</v>
      </c>
      <c r="AE800">
        <v>1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1</v>
      </c>
      <c r="AL800">
        <v>1</v>
      </c>
      <c r="AM800">
        <v>1</v>
      </c>
      <c r="AN800">
        <v>0</v>
      </c>
      <c r="AO800">
        <v>1</v>
      </c>
      <c r="AP800">
        <v>1</v>
      </c>
    </row>
    <row r="801" spans="1:42" x14ac:dyDescent="0.25">
      <c r="A801" t="str">
        <f>"797"</f>
        <v>797</v>
      </c>
      <c r="B801" t="str">
        <f t="shared" si="43"/>
        <v>2</v>
      </c>
      <c r="C801" t="str">
        <f t="shared" si="44"/>
        <v>32</v>
      </c>
      <c r="D801" t="str">
        <f>"19"</f>
        <v>19</v>
      </c>
      <c r="E801" t="str">
        <f>"2-32-19"</f>
        <v>2-32-19</v>
      </c>
      <c r="F801" t="s">
        <v>72</v>
      </c>
      <c r="G801" t="s">
        <v>73</v>
      </c>
      <c r="H801" t="s">
        <v>70</v>
      </c>
      <c r="I801">
        <v>1</v>
      </c>
      <c r="J801">
        <v>0</v>
      </c>
      <c r="K801">
        <v>1</v>
      </c>
      <c r="L801">
        <v>0</v>
      </c>
      <c r="M801">
        <v>1</v>
      </c>
      <c r="N801">
        <v>0</v>
      </c>
      <c r="O801">
        <v>1</v>
      </c>
      <c r="P801">
        <v>0</v>
      </c>
      <c r="Q801">
        <v>0</v>
      </c>
      <c r="R801">
        <v>1</v>
      </c>
    </row>
    <row r="802" spans="1:42" x14ac:dyDescent="0.25">
      <c r="A802" t="str">
        <f>"798"</f>
        <v>798</v>
      </c>
      <c r="B802" t="str">
        <f t="shared" si="43"/>
        <v>2</v>
      </c>
      <c r="C802" t="str">
        <f t="shared" si="44"/>
        <v>32</v>
      </c>
      <c r="D802" t="str">
        <f>"12"</f>
        <v>12</v>
      </c>
      <c r="E802" t="str">
        <f>"2-32-12"</f>
        <v>2-32-12</v>
      </c>
      <c r="F802" t="s">
        <v>72</v>
      </c>
      <c r="G802" t="s">
        <v>73</v>
      </c>
      <c r="H802" t="s">
        <v>71</v>
      </c>
      <c r="S802">
        <v>0</v>
      </c>
      <c r="T802">
        <v>1</v>
      </c>
      <c r="U802">
        <v>0</v>
      </c>
      <c r="V802">
        <v>0</v>
      </c>
      <c r="W802">
        <v>0</v>
      </c>
      <c r="X802">
        <v>1</v>
      </c>
      <c r="Y802">
        <v>0</v>
      </c>
      <c r="Z802">
        <v>1</v>
      </c>
      <c r="AA802">
        <v>0</v>
      </c>
      <c r="AB802">
        <v>0</v>
      </c>
      <c r="AC802">
        <v>1</v>
      </c>
      <c r="AD802">
        <v>1</v>
      </c>
      <c r="AE802">
        <v>1</v>
      </c>
      <c r="AF802">
        <v>1</v>
      </c>
      <c r="AG802">
        <v>1</v>
      </c>
      <c r="AH802">
        <v>1</v>
      </c>
      <c r="AI802">
        <v>1</v>
      </c>
      <c r="AJ802">
        <v>1</v>
      </c>
      <c r="AK802">
        <v>0</v>
      </c>
      <c r="AL802">
        <v>1</v>
      </c>
      <c r="AM802">
        <v>1</v>
      </c>
      <c r="AN802">
        <v>1</v>
      </c>
      <c r="AO802">
        <v>1</v>
      </c>
      <c r="AP802">
        <v>1</v>
      </c>
    </row>
    <row r="803" spans="1:42" x14ac:dyDescent="0.25">
      <c r="A803" t="str">
        <f>"799"</f>
        <v>799</v>
      </c>
      <c r="B803" t="str">
        <f t="shared" si="43"/>
        <v>2</v>
      </c>
      <c r="C803" t="str">
        <f t="shared" si="44"/>
        <v>32</v>
      </c>
      <c r="D803" t="str">
        <f>"8"</f>
        <v>8</v>
      </c>
      <c r="E803" t="str">
        <f>"2-32-8"</f>
        <v>2-32-8</v>
      </c>
      <c r="F803" t="s">
        <v>72</v>
      </c>
      <c r="G803" t="s">
        <v>73</v>
      </c>
      <c r="H803" t="s">
        <v>71</v>
      </c>
      <c r="S803">
        <v>1</v>
      </c>
      <c r="T803">
        <v>0</v>
      </c>
      <c r="U803">
        <v>0</v>
      </c>
      <c r="V803">
        <v>0</v>
      </c>
      <c r="W803">
        <v>0</v>
      </c>
      <c r="X803">
        <v>1</v>
      </c>
      <c r="Y803">
        <v>1</v>
      </c>
      <c r="Z803">
        <v>0</v>
      </c>
      <c r="AA803">
        <v>0</v>
      </c>
      <c r="AB803">
        <v>0</v>
      </c>
      <c r="AC803">
        <v>1</v>
      </c>
      <c r="AD803">
        <v>1</v>
      </c>
      <c r="AE803">
        <v>1</v>
      </c>
      <c r="AF803">
        <v>1</v>
      </c>
      <c r="AG803">
        <v>1</v>
      </c>
      <c r="AH803">
        <v>1</v>
      </c>
      <c r="AI803">
        <v>1</v>
      </c>
      <c r="AJ803">
        <v>1</v>
      </c>
      <c r="AK803">
        <v>0</v>
      </c>
      <c r="AL803">
        <v>1</v>
      </c>
      <c r="AM803">
        <v>1</v>
      </c>
      <c r="AN803">
        <v>1</v>
      </c>
      <c r="AO803">
        <v>1</v>
      </c>
      <c r="AP803">
        <v>1</v>
      </c>
    </row>
    <row r="804" spans="1:42" x14ac:dyDescent="0.25">
      <c r="A804" t="str">
        <f>"800"</f>
        <v>800</v>
      </c>
      <c r="B804" t="str">
        <f t="shared" si="43"/>
        <v>2</v>
      </c>
      <c r="C804" t="str">
        <f t="shared" si="44"/>
        <v>32</v>
      </c>
      <c r="D804" t="str">
        <f>"4"</f>
        <v>4</v>
      </c>
      <c r="E804" t="str">
        <f>"2-32-4"</f>
        <v>2-32-4</v>
      </c>
      <c r="F804" t="s">
        <v>72</v>
      </c>
      <c r="G804" t="s">
        <v>73</v>
      </c>
      <c r="H804" t="s">
        <v>71</v>
      </c>
      <c r="S804">
        <v>0</v>
      </c>
      <c r="T804">
        <v>1</v>
      </c>
      <c r="U804">
        <v>0</v>
      </c>
      <c r="V804">
        <v>0</v>
      </c>
      <c r="W804">
        <v>1</v>
      </c>
      <c r="X804">
        <v>0</v>
      </c>
      <c r="Y804">
        <v>0</v>
      </c>
      <c r="Z804">
        <v>1</v>
      </c>
      <c r="AA804">
        <v>0</v>
      </c>
      <c r="AB804">
        <v>1</v>
      </c>
      <c r="AC804">
        <v>0</v>
      </c>
      <c r="AD804">
        <v>1</v>
      </c>
      <c r="AE804">
        <v>1</v>
      </c>
      <c r="AF804">
        <v>1</v>
      </c>
      <c r="AG804">
        <v>1</v>
      </c>
      <c r="AH804">
        <v>1</v>
      </c>
      <c r="AI804">
        <v>1</v>
      </c>
      <c r="AJ804">
        <v>1</v>
      </c>
      <c r="AK804">
        <v>0</v>
      </c>
      <c r="AL804">
        <v>1</v>
      </c>
      <c r="AM804">
        <v>1</v>
      </c>
      <c r="AN804">
        <v>1</v>
      </c>
      <c r="AO804">
        <v>1</v>
      </c>
      <c r="AP804">
        <v>1</v>
      </c>
    </row>
    <row r="805" spans="1:42" x14ac:dyDescent="0.25">
      <c r="A805" t="str">
        <f>"801"</f>
        <v>801</v>
      </c>
      <c r="B805" t="str">
        <f t="shared" si="43"/>
        <v>2</v>
      </c>
      <c r="C805" t="str">
        <f t="shared" ref="C805:C829" si="45">"33"</f>
        <v>33</v>
      </c>
      <c r="D805" t="str">
        <f>"22"</f>
        <v>22</v>
      </c>
      <c r="E805" t="str">
        <f>"2-33-22"</f>
        <v>2-33-22</v>
      </c>
      <c r="F805" t="s">
        <v>72</v>
      </c>
      <c r="G805" t="s">
        <v>73</v>
      </c>
      <c r="H805" t="s">
        <v>71</v>
      </c>
      <c r="S805">
        <v>0</v>
      </c>
      <c r="T805">
        <v>1</v>
      </c>
      <c r="U805">
        <v>0</v>
      </c>
      <c r="V805">
        <v>0</v>
      </c>
      <c r="W805">
        <v>0</v>
      </c>
      <c r="X805">
        <v>1</v>
      </c>
      <c r="Y805">
        <v>1</v>
      </c>
      <c r="Z805">
        <v>0</v>
      </c>
      <c r="AA805">
        <v>0</v>
      </c>
      <c r="AB805">
        <v>1</v>
      </c>
      <c r="AC805">
        <v>0</v>
      </c>
      <c r="AD805">
        <v>1</v>
      </c>
      <c r="AE805">
        <v>1</v>
      </c>
      <c r="AF805">
        <v>1</v>
      </c>
      <c r="AG805">
        <v>1</v>
      </c>
      <c r="AH805">
        <v>1</v>
      </c>
      <c r="AI805">
        <v>1</v>
      </c>
      <c r="AJ805">
        <v>0</v>
      </c>
      <c r="AK805">
        <v>1</v>
      </c>
      <c r="AL805">
        <v>1</v>
      </c>
      <c r="AM805">
        <v>1</v>
      </c>
      <c r="AN805">
        <v>1</v>
      </c>
      <c r="AO805">
        <v>1</v>
      </c>
      <c r="AP805">
        <v>1</v>
      </c>
    </row>
    <row r="806" spans="1:42" x14ac:dyDescent="0.25">
      <c r="A806" t="str">
        <f>"802"</f>
        <v>802</v>
      </c>
      <c r="B806" t="str">
        <f t="shared" si="43"/>
        <v>2</v>
      </c>
      <c r="C806" t="str">
        <f t="shared" si="45"/>
        <v>33</v>
      </c>
      <c r="D806" t="str">
        <f>"21"</f>
        <v>21</v>
      </c>
      <c r="E806" t="str">
        <f>"2-33-21"</f>
        <v>2-33-21</v>
      </c>
      <c r="F806" t="s">
        <v>72</v>
      </c>
      <c r="G806" t="s">
        <v>73</v>
      </c>
      <c r="H806" t="s">
        <v>71</v>
      </c>
      <c r="S806">
        <v>0</v>
      </c>
      <c r="T806">
        <v>1</v>
      </c>
      <c r="U806">
        <v>0</v>
      </c>
      <c r="V806">
        <v>0</v>
      </c>
      <c r="W806">
        <v>1</v>
      </c>
      <c r="X806">
        <v>0</v>
      </c>
      <c r="Y806">
        <v>1</v>
      </c>
      <c r="Z806">
        <v>0</v>
      </c>
      <c r="AA806">
        <v>0</v>
      </c>
      <c r="AB806">
        <v>1</v>
      </c>
      <c r="AC806">
        <v>0</v>
      </c>
      <c r="AD806">
        <v>0</v>
      </c>
      <c r="AE806">
        <v>1</v>
      </c>
      <c r="AF806">
        <v>0</v>
      </c>
      <c r="AG806">
        <v>0</v>
      </c>
      <c r="AH806">
        <v>0</v>
      </c>
      <c r="AI806">
        <v>0</v>
      </c>
      <c r="AJ806">
        <v>1</v>
      </c>
      <c r="AK806">
        <v>0</v>
      </c>
      <c r="AL806">
        <v>0</v>
      </c>
      <c r="AM806">
        <v>1</v>
      </c>
      <c r="AN806">
        <v>0</v>
      </c>
      <c r="AO806">
        <v>0</v>
      </c>
      <c r="AP806">
        <v>0</v>
      </c>
    </row>
    <row r="807" spans="1:42" x14ac:dyDescent="0.25">
      <c r="A807" t="str">
        <f>"803"</f>
        <v>803</v>
      </c>
      <c r="B807" t="str">
        <f t="shared" si="43"/>
        <v>2</v>
      </c>
      <c r="C807" t="str">
        <f t="shared" si="45"/>
        <v>33</v>
      </c>
      <c r="D807" t="str">
        <f>"13"</f>
        <v>13</v>
      </c>
      <c r="E807" t="str">
        <f>"2-33-13"</f>
        <v>2-33-13</v>
      </c>
      <c r="F807" t="s">
        <v>72</v>
      </c>
      <c r="G807" t="s">
        <v>73</v>
      </c>
      <c r="H807" t="s">
        <v>71</v>
      </c>
      <c r="S807">
        <v>1</v>
      </c>
      <c r="T807">
        <v>0</v>
      </c>
      <c r="U807">
        <v>0</v>
      </c>
      <c r="V807">
        <v>0</v>
      </c>
      <c r="W807">
        <v>1</v>
      </c>
      <c r="X807">
        <v>0</v>
      </c>
      <c r="Y807">
        <v>0</v>
      </c>
      <c r="Z807">
        <v>1</v>
      </c>
      <c r="AA807">
        <v>0</v>
      </c>
      <c r="AB807">
        <v>0</v>
      </c>
      <c r="AC807">
        <v>1</v>
      </c>
      <c r="AD807">
        <v>1</v>
      </c>
      <c r="AE807">
        <v>1</v>
      </c>
      <c r="AF807">
        <v>1</v>
      </c>
      <c r="AG807">
        <v>1</v>
      </c>
      <c r="AH807">
        <v>1</v>
      </c>
      <c r="AI807">
        <v>1</v>
      </c>
      <c r="AJ807">
        <v>0</v>
      </c>
      <c r="AK807">
        <v>1</v>
      </c>
      <c r="AL807">
        <v>1</v>
      </c>
      <c r="AM807">
        <v>1</v>
      </c>
      <c r="AN807">
        <v>1</v>
      </c>
      <c r="AO807">
        <v>1</v>
      </c>
      <c r="AP807">
        <v>1</v>
      </c>
    </row>
    <row r="808" spans="1:42" x14ac:dyDescent="0.25">
      <c r="A808" t="str">
        <f>"804"</f>
        <v>804</v>
      </c>
      <c r="B808" t="str">
        <f t="shared" si="43"/>
        <v>2</v>
      </c>
      <c r="C808" t="str">
        <f t="shared" si="45"/>
        <v>33</v>
      </c>
      <c r="D808" t="str">
        <f>"12"</f>
        <v>12</v>
      </c>
      <c r="E808" t="str">
        <f>"2-33-12"</f>
        <v>2-33-12</v>
      </c>
      <c r="F808" t="s">
        <v>72</v>
      </c>
      <c r="G808" t="s">
        <v>73</v>
      </c>
      <c r="H808" t="s">
        <v>71</v>
      </c>
      <c r="S808">
        <v>1</v>
      </c>
      <c r="T808">
        <v>0</v>
      </c>
      <c r="U808">
        <v>0</v>
      </c>
      <c r="V808">
        <v>0</v>
      </c>
      <c r="W808">
        <v>1</v>
      </c>
      <c r="X808">
        <v>0</v>
      </c>
      <c r="Y808">
        <v>1</v>
      </c>
      <c r="Z808">
        <v>0</v>
      </c>
      <c r="AA808">
        <v>0</v>
      </c>
      <c r="AB808">
        <v>0</v>
      </c>
      <c r="AC808">
        <v>1</v>
      </c>
      <c r="AD808">
        <v>0</v>
      </c>
      <c r="AE808">
        <v>0</v>
      </c>
      <c r="AF808">
        <v>0</v>
      </c>
      <c r="AG808">
        <v>0</v>
      </c>
      <c r="AH808">
        <v>0</v>
      </c>
      <c r="AI808">
        <v>0</v>
      </c>
      <c r="AJ808">
        <v>1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</v>
      </c>
    </row>
    <row r="809" spans="1:42" x14ac:dyDescent="0.25">
      <c r="A809" t="str">
        <f>"805"</f>
        <v>805</v>
      </c>
      <c r="B809" t="str">
        <f t="shared" si="43"/>
        <v>2</v>
      </c>
      <c r="C809" t="str">
        <f t="shared" si="45"/>
        <v>33</v>
      </c>
      <c r="D809" t="str">
        <f>"9"</f>
        <v>9</v>
      </c>
      <c r="E809" t="str">
        <f>"2-33-9"</f>
        <v>2-33-9</v>
      </c>
      <c r="F809" t="s">
        <v>72</v>
      </c>
      <c r="G809" t="s">
        <v>73</v>
      </c>
      <c r="H809" t="s">
        <v>70</v>
      </c>
      <c r="I809">
        <v>1</v>
      </c>
      <c r="J809">
        <v>1</v>
      </c>
      <c r="K809">
        <v>1</v>
      </c>
      <c r="L809">
        <v>1</v>
      </c>
      <c r="M809">
        <v>1</v>
      </c>
      <c r="N809">
        <v>1</v>
      </c>
      <c r="O809">
        <v>1</v>
      </c>
      <c r="P809">
        <v>1</v>
      </c>
      <c r="Q809">
        <v>1</v>
      </c>
      <c r="R809">
        <v>1</v>
      </c>
    </row>
    <row r="810" spans="1:42" x14ac:dyDescent="0.25">
      <c r="A810" t="str">
        <f>"806"</f>
        <v>806</v>
      </c>
      <c r="B810" t="str">
        <f t="shared" si="43"/>
        <v>2</v>
      </c>
      <c r="C810" t="str">
        <f t="shared" si="45"/>
        <v>33</v>
      </c>
      <c r="D810" t="str">
        <f>"5"</f>
        <v>5</v>
      </c>
      <c r="E810" t="str">
        <f>"2-33-5"</f>
        <v>2-33-5</v>
      </c>
      <c r="F810" t="s">
        <v>72</v>
      </c>
      <c r="G810" t="s">
        <v>73</v>
      </c>
      <c r="H810" t="s">
        <v>71</v>
      </c>
      <c r="S810">
        <v>1</v>
      </c>
      <c r="T810">
        <v>0</v>
      </c>
      <c r="U810">
        <v>0</v>
      </c>
      <c r="V810">
        <v>0</v>
      </c>
      <c r="W810">
        <v>0</v>
      </c>
      <c r="X810">
        <v>1</v>
      </c>
      <c r="Y810">
        <v>1</v>
      </c>
      <c r="Z810">
        <v>0</v>
      </c>
      <c r="AA810">
        <v>0</v>
      </c>
      <c r="AB810">
        <v>1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>
        <v>0</v>
      </c>
      <c r="AJ810">
        <v>1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0</v>
      </c>
    </row>
    <row r="811" spans="1:42" x14ac:dyDescent="0.25">
      <c r="A811" t="str">
        <f>"807"</f>
        <v>807</v>
      </c>
      <c r="B811" t="str">
        <f t="shared" si="43"/>
        <v>2</v>
      </c>
      <c r="C811" t="str">
        <f t="shared" si="45"/>
        <v>33</v>
      </c>
      <c r="D811" t="str">
        <f>"1"</f>
        <v>1</v>
      </c>
      <c r="E811" t="str">
        <f>"2-33-1"</f>
        <v>2-33-1</v>
      </c>
      <c r="F811" t="s">
        <v>72</v>
      </c>
      <c r="G811" t="s">
        <v>73</v>
      </c>
      <c r="H811" t="s">
        <v>71</v>
      </c>
      <c r="S811">
        <v>1</v>
      </c>
      <c r="T811">
        <v>0</v>
      </c>
      <c r="U811">
        <v>0</v>
      </c>
      <c r="V811">
        <v>0</v>
      </c>
      <c r="W811">
        <v>1</v>
      </c>
      <c r="X811">
        <v>0</v>
      </c>
      <c r="Y811">
        <v>1</v>
      </c>
      <c r="Z811">
        <v>0</v>
      </c>
      <c r="AA811">
        <v>0</v>
      </c>
      <c r="AB811">
        <v>0</v>
      </c>
      <c r="AC811">
        <v>1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1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</row>
    <row r="812" spans="1:42" x14ac:dyDescent="0.25">
      <c r="A812" t="str">
        <f>"808"</f>
        <v>808</v>
      </c>
      <c r="B812" t="str">
        <f t="shared" si="43"/>
        <v>2</v>
      </c>
      <c r="C812" t="str">
        <f t="shared" si="45"/>
        <v>33</v>
      </c>
      <c r="D812" t="str">
        <f>"24"</f>
        <v>24</v>
      </c>
      <c r="E812" t="str">
        <f>"2-33-24"</f>
        <v>2-33-24</v>
      </c>
      <c r="F812" t="s">
        <v>72</v>
      </c>
      <c r="G812" t="s">
        <v>73</v>
      </c>
      <c r="H812" t="s">
        <v>71</v>
      </c>
      <c r="S812">
        <v>1</v>
      </c>
      <c r="T812">
        <v>0</v>
      </c>
      <c r="U812">
        <v>0</v>
      </c>
      <c r="V812">
        <v>0</v>
      </c>
      <c r="W812">
        <v>0</v>
      </c>
      <c r="X812">
        <v>1</v>
      </c>
      <c r="Y812">
        <v>1</v>
      </c>
      <c r="Z812">
        <v>0</v>
      </c>
      <c r="AA812">
        <v>1</v>
      </c>
      <c r="AB812">
        <v>0</v>
      </c>
      <c r="AC812">
        <v>0</v>
      </c>
      <c r="AD812">
        <v>1</v>
      </c>
      <c r="AE812">
        <v>1</v>
      </c>
      <c r="AF812">
        <v>1</v>
      </c>
      <c r="AG812">
        <v>1</v>
      </c>
      <c r="AH812">
        <v>1</v>
      </c>
      <c r="AI812">
        <v>1</v>
      </c>
      <c r="AJ812">
        <v>0</v>
      </c>
      <c r="AK812">
        <v>1</v>
      </c>
      <c r="AL812">
        <v>1</v>
      </c>
      <c r="AM812">
        <v>1</v>
      </c>
      <c r="AN812">
        <v>1</v>
      </c>
      <c r="AO812">
        <v>1</v>
      </c>
      <c r="AP812">
        <v>1</v>
      </c>
    </row>
    <row r="813" spans="1:42" x14ac:dyDescent="0.25">
      <c r="A813" t="str">
        <f>"809"</f>
        <v>809</v>
      </c>
      <c r="B813" t="str">
        <f t="shared" si="43"/>
        <v>2</v>
      </c>
      <c r="C813" t="str">
        <f t="shared" si="45"/>
        <v>33</v>
      </c>
      <c r="D813" t="str">
        <f>"23"</f>
        <v>23</v>
      </c>
      <c r="E813" t="str">
        <f>"2-33-23"</f>
        <v>2-33-23</v>
      </c>
      <c r="F813" t="s">
        <v>72</v>
      </c>
      <c r="G813" t="s">
        <v>73</v>
      </c>
      <c r="H813" t="s">
        <v>71</v>
      </c>
      <c r="S813">
        <v>0</v>
      </c>
      <c r="T813">
        <v>1</v>
      </c>
      <c r="U813">
        <v>0</v>
      </c>
      <c r="V813">
        <v>0</v>
      </c>
      <c r="W813">
        <v>1</v>
      </c>
      <c r="X813">
        <v>0</v>
      </c>
      <c r="Y813">
        <v>0</v>
      </c>
      <c r="Z813">
        <v>1</v>
      </c>
      <c r="AA813">
        <v>0</v>
      </c>
      <c r="AB813">
        <v>1</v>
      </c>
      <c r="AC813">
        <v>0</v>
      </c>
      <c r="AD813">
        <v>1</v>
      </c>
      <c r="AE813">
        <v>1</v>
      </c>
      <c r="AF813">
        <v>1</v>
      </c>
      <c r="AG813">
        <v>1</v>
      </c>
      <c r="AH813">
        <v>1</v>
      </c>
      <c r="AI813">
        <v>1</v>
      </c>
      <c r="AJ813">
        <v>1</v>
      </c>
      <c r="AK813">
        <v>0</v>
      </c>
      <c r="AL813">
        <v>1</v>
      </c>
      <c r="AM813">
        <v>1</v>
      </c>
      <c r="AN813">
        <v>1</v>
      </c>
      <c r="AO813">
        <v>1</v>
      </c>
      <c r="AP813">
        <v>1</v>
      </c>
    </row>
    <row r="814" spans="1:42" x14ac:dyDescent="0.25">
      <c r="A814" t="str">
        <f>"810"</f>
        <v>810</v>
      </c>
      <c r="B814" t="str">
        <f t="shared" si="43"/>
        <v>2</v>
      </c>
      <c r="C814" t="str">
        <f t="shared" si="45"/>
        <v>33</v>
      </c>
      <c r="D814" t="str">
        <f>"15"</f>
        <v>15</v>
      </c>
      <c r="E814" t="str">
        <f>"2-33-15"</f>
        <v>2-33-15</v>
      </c>
      <c r="F814" t="s">
        <v>72</v>
      </c>
      <c r="G814" t="s">
        <v>73</v>
      </c>
      <c r="H814" t="s">
        <v>70</v>
      </c>
      <c r="I814">
        <v>1</v>
      </c>
      <c r="J814">
        <v>1</v>
      </c>
      <c r="K814">
        <v>0</v>
      </c>
      <c r="L814">
        <v>1</v>
      </c>
      <c r="M814">
        <v>1</v>
      </c>
      <c r="N814">
        <v>1</v>
      </c>
      <c r="O814">
        <v>1</v>
      </c>
      <c r="P814">
        <v>1</v>
      </c>
      <c r="Q814">
        <v>1</v>
      </c>
      <c r="R814">
        <v>1</v>
      </c>
    </row>
    <row r="815" spans="1:42" x14ac:dyDescent="0.25">
      <c r="A815" t="str">
        <f>"811"</f>
        <v>811</v>
      </c>
      <c r="B815" t="str">
        <f t="shared" si="43"/>
        <v>2</v>
      </c>
      <c r="C815" t="str">
        <f t="shared" si="45"/>
        <v>33</v>
      </c>
      <c r="D815" t="str">
        <f>"14"</f>
        <v>14</v>
      </c>
      <c r="E815" t="str">
        <f>"2-33-14"</f>
        <v>2-33-14</v>
      </c>
      <c r="F815" t="s">
        <v>72</v>
      </c>
      <c r="G815" t="s">
        <v>73</v>
      </c>
      <c r="H815" t="s">
        <v>71</v>
      </c>
      <c r="S815">
        <v>1</v>
      </c>
      <c r="T815">
        <v>0</v>
      </c>
      <c r="U815">
        <v>0</v>
      </c>
      <c r="V815">
        <v>0</v>
      </c>
      <c r="W815">
        <v>0</v>
      </c>
      <c r="X815">
        <v>1</v>
      </c>
      <c r="Y815">
        <v>1</v>
      </c>
      <c r="Z815">
        <v>0</v>
      </c>
      <c r="AA815">
        <v>0</v>
      </c>
      <c r="AB815">
        <v>1</v>
      </c>
      <c r="AC815">
        <v>0</v>
      </c>
      <c r="AD815">
        <v>1</v>
      </c>
      <c r="AE815">
        <v>1</v>
      </c>
      <c r="AF815">
        <v>1</v>
      </c>
      <c r="AG815">
        <v>1</v>
      </c>
      <c r="AH815">
        <v>1</v>
      </c>
      <c r="AI815">
        <v>1</v>
      </c>
      <c r="AJ815">
        <v>1</v>
      </c>
      <c r="AK815">
        <v>0</v>
      </c>
      <c r="AL815">
        <v>1</v>
      </c>
      <c r="AM815">
        <v>1</v>
      </c>
      <c r="AN815">
        <v>1</v>
      </c>
      <c r="AO815">
        <v>1</v>
      </c>
      <c r="AP815">
        <v>1</v>
      </c>
    </row>
    <row r="816" spans="1:42" x14ac:dyDescent="0.25">
      <c r="A816" t="str">
        <f>"812"</f>
        <v>812</v>
      </c>
      <c r="B816" t="str">
        <f t="shared" si="43"/>
        <v>2</v>
      </c>
      <c r="C816" t="str">
        <f t="shared" si="45"/>
        <v>33</v>
      </c>
      <c r="D816" t="str">
        <f>"10"</f>
        <v>10</v>
      </c>
      <c r="E816" t="str">
        <f>"2-33-10"</f>
        <v>2-33-10</v>
      </c>
      <c r="F816" t="s">
        <v>72</v>
      </c>
      <c r="G816" t="s">
        <v>73</v>
      </c>
      <c r="H816" t="s">
        <v>71</v>
      </c>
      <c r="S816">
        <v>1</v>
      </c>
      <c r="T816">
        <v>0</v>
      </c>
      <c r="U816">
        <v>0</v>
      </c>
      <c r="V816">
        <v>0</v>
      </c>
      <c r="W816">
        <v>0</v>
      </c>
      <c r="X816">
        <v>1</v>
      </c>
      <c r="Y816">
        <v>1</v>
      </c>
      <c r="Z816">
        <v>0</v>
      </c>
      <c r="AA816">
        <v>0</v>
      </c>
      <c r="AB816">
        <v>0</v>
      </c>
      <c r="AC816">
        <v>1</v>
      </c>
      <c r="AD816">
        <v>1</v>
      </c>
      <c r="AE816">
        <v>1</v>
      </c>
      <c r="AF816">
        <v>1</v>
      </c>
      <c r="AG816">
        <v>1</v>
      </c>
      <c r="AH816">
        <v>1</v>
      </c>
      <c r="AI816">
        <v>1</v>
      </c>
      <c r="AJ816">
        <v>0</v>
      </c>
      <c r="AK816">
        <v>1</v>
      </c>
      <c r="AL816">
        <v>1</v>
      </c>
      <c r="AM816">
        <v>1</v>
      </c>
      <c r="AN816">
        <v>1</v>
      </c>
      <c r="AO816">
        <v>1</v>
      </c>
      <c r="AP816">
        <v>1</v>
      </c>
    </row>
    <row r="817" spans="1:42" x14ac:dyDescent="0.25">
      <c r="A817" t="str">
        <f>"813"</f>
        <v>813</v>
      </c>
      <c r="B817" t="str">
        <f t="shared" si="43"/>
        <v>2</v>
      </c>
      <c r="C817" t="str">
        <f t="shared" si="45"/>
        <v>33</v>
      </c>
      <c r="D817" t="str">
        <f>"6"</f>
        <v>6</v>
      </c>
      <c r="E817" t="str">
        <f>"2-33-6"</f>
        <v>2-33-6</v>
      </c>
      <c r="F817" t="s">
        <v>72</v>
      </c>
      <c r="G817" t="s">
        <v>73</v>
      </c>
      <c r="H817" t="s">
        <v>71</v>
      </c>
      <c r="S817">
        <v>1</v>
      </c>
      <c r="T817">
        <v>0</v>
      </c>
      <c r="U817">
        <v>0</v>
      </c>
      <c r="V817">
        <v>0</v>
      </c>
      <c r="W817">
        <v>0</v>
      </c>
      <c r="X817">
        <v>1</v>
      </c>
      <c r="Y817">
        <v>1</v>
      </c>
      <c r="Z817">
        <v>0</v>
      </c>
      <c r="AA817">
        <v>1</v>
      </c>
      <c r="AB817">
        <v>0</v>
      </c>
      <c r="AC817">
        <v>0</v>
      </c>
      <c r="AD817">
        <v>1</v>
      </c>
      <c r="AE817">
        <v>1</v>
      </c>
      <c r="AF817">
        <v>1</v>
      </c>
      <c r="AG817">
        <v>1</v>
      </c>
      <c r="AH817">
        <v>1</v>
      </c>
      <c r="AI817">
        <v>1</v>
      </c>
      <c r="AJ817">
        <v>1</v>
      </c>
      <c r="AK817">
        <v>0</v>
      </c>
      <c r="AL817">
        <v>1</v>
      </c>
      <c r="AM817">
        <v>1</v>
      </c>
      <c r="AN817">
        <v>1</v>
      </c>
      <c r="AO817">
        <v>1</v>
      </c>
      <c r="AP817">
        <v>1</v>
      </c>
    </row>
    <row r="818" spans="1:42" x14ac:dyDescent="0.25">
      <c r="A818" t="str">
        <f>"814"</f>
        <v>814</v>
      </c>
      <c r="B818" t="str">
        <f t="shared" si="43"/>
        <v>2</v>
      </c>
      <c r="C818" t="str">
        <f t="shared" si="45"/>
        <v>33</v>
      </c>
      <c r="D818" t="str">
        <f>"2"</f>
        <v>2</v>
      </c>
      <c r="E818" t="str">
        <f>"2-33-2"</f>
        <v>2-33-2</v>
      </c>
      <c r="F818" t="s">
        <v>72</v>
      </c>
      <c r="G818" t="s">
        <v>73</v>
      </c>
      <c r="H818" t="s">
        <v>71</v>
      </c>
      <c r="S818">
        <v>0</v>
      </c>
      <c r="T818">
        <v>1</v>
      </c>
      <c r="U818">
        <v>0</v>
      </c>
      <c r="V818">
        <v>0</v>
      </c>
      <c r="W818">
        <v>0</v>
      </c>
      <c r="X818">
        <v>1</v>
      </c>
      <c r="Y818">
        <v>0</v>
      </c>
      <c r="Z818">
        <v>1</v>
      </c>
      <c r="AA818">
        <v>1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1</v>
      </c>
      <c r="AK818">
        <v>0</v>
      </c>
      <c r="AL818">
        <v>1</v>
      </c>
      <c r="AM818">
        <v>1</v>
      </c>
      <c r="AN818">
        <v>0</v>
      </c>
      <c r="AO818">
        <v>1</v>
      </c>
      <c r="AP818">
        <v>1</v>
      </c>
    </row>
    <row r="819" spans="1:42" x14ac:dyDescent="0.25">
      <c r="A819" t="str">
        <f>"815"</f>
        <v>815</v>
      </c>
      <c r="B819" t="str">
        <f t="shared" si="43"/>
        <v>2</v>
      </c>
      <c r="C819" t="str">
        <f t="shared" si="45"/>
        <v>33</v>
      </c>
      <c r="D819" t="str">
        <f>"25"</f>
        <v>25</v>
      </c>
      <c r="E819" t="str">
        <f>"2-33-25"</f>
        <v>2-33-25</v>
      </c>
      <c r="F819" t="s">
        <v>72</v>
      </c>
      <c r="G819" t="s">
        <v>73</v>
      </c>
      <c r="H819" t="s">
        <v>71</v>
      </c>
      <c r="S819">
        <v>0</v>
      </c>
      <c r="T819">
        <v>1</v>
      </c>
      <c r="U819">
        <v>0</v>
      </c>
      <c r="V819">
        <v>0</v>
      </c>
      <c r="W819">
        <v>1</v>
      </c>
      <c r="X819">
        <v>0</v>
      </c>
      <c r="Y819">
        <v>0</v>
      </c>
      <c r="Z819">
        <v>1</v>
      </c>
      <c r="AA819">
        <v>0</v>
      </c>
      <c r="AB819">
        <v>1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0</v>
      </c>
      <c r="AJ819">
        <v>1</v>
      </c>
      <c r="AK819">
        <v>0</v>
      </c>
      <c r="AL819">
        <v>1</v>
      </c>
      <c r="AM819">
        <v>1</v>
      </c>
      <c r="AN819">
        <v>1</v>
      </c>
      <c r="AO819">
        <v>1</v>
      </c>
      <c r="AP819">
        <v>1</v>
      </c>
    </row>
    <row r="820" spans="1:42" x14ac:dyDescent="0.25">
      <c r="A820" t="str">
        <f>"816"</f>
        <v>816</v>
      </c>
      <c r="B820" t="str">
        <f t="shared" si="43"/>
        <v>2</v>
      </c>
      <c r="C820" t="str">
        <f t="shared" si="45"/>
        <v>33</v>
      </c>
      <c r="D820" t="str">
        <f>"18"</f>
        <v>18</v>
      </c>
      <c r="E820" t="str">
        <f>"2-33-18"</f>
        <v>2-33-18</v>
      </c>
      <c r="F820" t="s">
        <v>72</v>
      </c>
      <c r="G820" t="s">
        <v>73</v>
      </c>
      <c r="H820" t="s">
        <v>71</v>
      </c>
      <c r="S820">
        <v>0</v>
      </c>
      <c r="T820">
        <v>1</v>
      </c>
      <c r="U820">
        <v>0</v>
      </c>
      <c r="V820">
        <v>0</v>
      </c>
      <c r="W820">
        <v>0</v>
      </c>
      <c r="X820">
        <v>1</v>
      </c>
      <c r="Y820">
        <v>1</v>
      </c>
      <c r="Z820">
        <v>0</v>
      </c>
      <c r="AA820">
        <v>0</v>
      </c>
      <c r="AB820">
        <v>0</v>
      </c>
      <c r="AC820">
        <v>1</v>
      </c>
      <c r="AD820">
        <v>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1</v>
      </c>
      <c r="AL820">
        <v>1</v>
      </c>
      <c r="AM820">
        <v>1</v>
      </c>
      <c r="AN820">
        <v>1</v>
      </c>
      <c r="AO820">
        <v>1</v>
      </c>
      <c r="AP820">
        <v>1</v>
      </c>
    </row>
    <row r="821" spans="1:42" x14ac:dyDescent="0.25">
      <c r="A821" t="str">
        <f>"817"</f>
        <v>817</v>
      </c>
      <c r="B821" t="str">
        <f t="shared" si="43"/>
        <v>2</v>
      </c>
      <c r="C821" t="str">
        <f t="shared" si="45"/>
        <v>33</v>
      </c>
      <c r="D821" t="str">
        <f>"17"</f>
        <v>17</v>
      </c>
      <c r="E821" t="str">
        <f>"2-33-17"</f>
        <v>2-33-17</v>
      </c>
      <c r="F821" t="s">
        <v>72</v>
      </c>
      <c r="G821" t="s">
        <v>73</v>
      </c>
      <c r="H821" t="s">
        <v>70</v>
      </c>
      <c r="I821">
        <v>1</v>
      </c>
      <c r="J821">
        <v>1</v>
      </c>
      <c r="K821">
        <v>1</v>
      </c>
      <c r="L821">
        <v>1</v>
      </c>
      <c r="M821">
        <v>1</v>
      </c>
      <c r="N821">
        <v>1</v>
      </c>
      <c r="O821">
        <v>1</v>
      </c>
      <c r="P821">
        <v>1</v>
      </c>
      <c r="Q821">
        <v>1</v>
      </c>
      <c r="R821">
        <v>1</v>
      </c>
    </row>
    <row r="822" spans="1:42" x14ac:dyDescent="0.25">
      <c r="A822" t="str">
        <f>"818"</f>
        <v>818</v>
      </c>
      <c r="B822" t="str">
        <f t="shared" si="43"/>
        <v>2</v>
      </c>
      <c r="C822" t="str">
        <f t="shared" si="45"/>
        <v>33</v>
      </c>
      <c r="D822" t="str">
        <f>"11"</f>
        <v>11</v>
      </c>
      <c r="E822" t="str">
        <f>"2-33-11"</f>
        <v>2-33-11</v>
      </c>
      <c r="F822" t="s">
        <v>72</v>
      </c>
      <c r="G822" t="s">
        <v>73</v>
      </c>
      <c r="H822" t="s">
        <v>71</v>
      </c>
      <c r="S822">
        <v>1</v>
      </c>
      <c r="T822">
        <v>0</v>
      </c>
      <c r="U822">
        <v>0</v>
      </c>
      <c r="V822">
        <v>0</v>
      </c>
      <c r="W822">
        <v>0</v>
      </c>
      <c r="X822">
        <v>1</v>
      </c>
      <c r="Y822">
        <v>1</v>
      </c>
      <c r="Z822">
        <v>0</v>
      </c>
      <c r="AA822">
        <v>0</v>
      </c>
      <c r="AB822">
        <v>1</v>
      </c>
      <c r="AC822">
        <v>0</v>
      </c>
      <c r="AD822">
        <v>1</v>
      </c>
      <c r="AE822">
        <v>1</v>
      </c>
      <c r="AF822">
        <v>1</v>
      </c>
      <c r="AG822">
        <v>1</v>
      </c>
      <c r="AH822">
        <v>1</v>
      </c>
      <c r="AI822">
        <v>1</v>
      </c>
      <c r="AJ822">
        <v>0</v>
      </c>
      <c r="AK822">
        <v>1</v>
      </c>
      <c r="AL822">
        <v>1</v>
      </c>
      <c r="AM822">
        <v>1</v>
      </c>
      <c r="AN822">
        <v>1</v>
      </c>
      <c r="AO822">
        <v>1</v>
      </c>
      <c r="AP822">
        <v>1</v>
      </c>
    </row>
    <row r="823" spans="1:42" x14ac:dyDescent="0.25">
      <c r="A823" t="str">
        <f>"819"</f>
        <v>819</v>
      </c>
      <c r="B823" t="str">
        <f t="shared" si="43"/>
        <v>2</v>
      </c>
      <c r="C823" t="str">
        <f t="shared" si="45"/>
        <v>33</v>
      </c>
      <c r="D823" t="str">
        <f>"7"</f>
        <v>7</v>
      </c>
      <c r="E823" t="str">
        <f>"2-33-7"</f>
        <v>2-33-7</v>
      </c>
      <c r="F823" t="s">
        <v>72</v>
      </c>
      <c r="G823" t="s">
        <v>73</v>
      </c>
      <c r="H823" t="s">
        <v>71</v>
      </c>
      <c r="S823">
        <v>0</v>
      </c>
      <c r="T823">
        <v>1</v>
      </c>
      <c r="U823">
        <v>0</v>
      </c>
      <c r="V823">
        <v>0</v>
      </c>
      <c r="W823">
        <v>0</v>
      </c>
      <c r="X823">
        <v>1</v>
      </c>
      <c r="Y823">
        <v>0</v>
      </c>
      <c r="Z823">
        <v>1</v>
      </c>
      <c r="AA823">
        <v>1</v>
      </c>
      <c r="AB823">
        <v>0</v>
      </c>
      <c r="AC823">
        <v>0</v>
      </c>
      <c r="AD823">
        <v>1</v>
      </c>
      <c r="AE823">
        <v>1</v>
      </c>
      <c r="AF823">
        <v>1</v>
      </c>
      <c r="AG823">
        <v>1</v>
      </c>
      <c r="AH823">
        <v>1</v>
      </c>
      <c r="AI823">
        <v>1</v>
      </c>
      <c r="AJ823">
        <v>1</v>
      </c>
      <c r="AK823">
        <v>0</v>
      </c>
      <c r="AL823">
        <v>1</v>
      </c>
      <c r="AM823">
        <v>1</v>
      </c>
      <c r="AN823">
        <v>0</v>
      </c>
      <c r="AO823">
        <v>1</v>
      </c>
      <c r="AP823">
        <v>1</v>
      </c>
    </row>
    <row r="824" spans="1:42" x14ac:dyDescent="0.25">
      <c r="A824" t="str">
        <f>"820"</f>
        <v>820</v>
      </c>
      <c r="B824" t="str">
        <f t="shared" si="43"/>
        <v>2</v>
      </c>
      <c r="C824" t="str">
        <f t="shared" si="45"/>
        <v>33</v>
      </c>
      <c r="D824" t="str">
        <f>"3"</f>
        <v>3</v>
      </c>
      <c r="E824" t="str">
        <f>"2-33-3"</f>
        <v>2-33-3</v>
      </c>
      <c r="F824" t="s">
        <v>72</v>
      </c>
      <c r="G824" t="s">
        <v>73</v>
      </c>
      <c r="H824" t="s">
        <v>71</v>
      </c>
      <c r="S824">
        <v>1</v>
      </c>
      <c r="T824">
        <v>0</v>
      </c>
      <c r="U824">
        <v>0</v>
      </c>
      <c r="V824">
        <v>0</v>
      </c>
      <c r="W824">
        <v>0</v>
      </c>
      <c r="X824">
        <v>1</v>
      </c>
      <c r="Y824">
        <v>1</v>
      </c>
      <c r="Z824">
        <v>0</v>
      </c>
      <c r="AA824">
        <v>0</v>
      </c>
      <c r="AB824">
        <v>0</v>
      </c>
      <c r="AC824">
        <v>1</v>
      </c>
      <c r="AD824">
        <v>1</v>
      </c>
      <c r="AE824">
        <v>1</v>
      </c>
      <c r="AF824">
        <v>1</v>
      </c>
      <c r="AG824">
        <v>1</v>
      </c>
      <c r="AH824">
        <v>1</v>
      </c>
      <c r="AI824">
        <v>1</v>
      </c>
      <c r="AJ824">
        <v>0</v>
      </c>
      <c r="AK824">
        <v>1</v>
      </c>
      <c r="AL824">
        <v>1</v>
      </c>
      <c r="AM824">
        <v>1</v>
      </c>
      <c r="AN824">
        <v>1</v>
      </c>
      <c r="AO824">
        <v>1</v>
      </c>
      <c r="AP824">
        <v>1</v>
      </c>
    </row>
    <row r="825" spans="1:42" x14ac:dyDescent="0.25">
      <c r="A825" t="str">
        <f>"821"</f>
        <v>821</v>
      </c>
      <c r="B825" t="str">
        <f t="shared" si="43"/>
        <v>2</v>
      </c>
      <c r="C825" t="str">
        <f t="shared" si="45"/>
        <v>33</v>
      </c>
      <c r="D825" t="str">
        <f>"20"</f>
        <v>20</v>
      </c>
      <c r="E825" t="str">
        <f>"2-33-20"</f>
        <v>2-33-20</v>
      </c>
      <c r="F825" t="s">
        <v>72</v>
      </c>
      <c r="G825" t="s">
        <v>73</v>
      </c>
      <c r="H825" t="s">
        <v>71</v>
      </c>
      <c r="S825">
        <v>0</v>
      </c>
      <c r="T825">
        <v>1</v>
      </c>
      <c r="U825">
        <v>0</v>
      </c>
      <c r="V825">
        <v>0</v>
      </c>
      <c r="W825">
        <v>1</v>
      </c>
      <c r="X825">
        <v>0</v>
      </c>
      <c r="Y825">
        <v>0</v>
      </c>
      <c r="Z825">
        <v>1</v>
      </c>
      <c r="AA825">
        <v>0</v>
      </c>
      <c r="AB825">
        <v>1</v>
      </c>
      <c r="AC825">
        <v>0</v>
      </c>
      <c r="AD825">
        <v>1</v>
      </c>
      <c r="AE825">
        <v>1</v>
      </c>
      <c r="AF825">
        <v>1</v>
      </c>
      <c r="AG825">
        <v>1</v>
      </c>
      <c r="AH825">
        <v>1</v>
      </c>
      <c r="AI825">
        <v>1</v>
      </c>
      <c r="AJ825">
        <v>1</v>
      </c>
      <c r="AK825">
        <v>0</v>
      </c>
      <c r="AL825">
        <v>1</v>
      </c>
      <c r="AM825">
        <v>1</v>
      </c>
      <c r="AN825">
        <v>1</v>
      </c>
      <c r="AO825">
        <v>1</v>
      </c>
      <c r="AP825">
        <v>1</v>
      </c>
    </row>
    <row r="826" spans="1:42" x14ac:dyDescent="0.25">
      <c r="A826" t="str">
        <f>"822"</f>
        <v>822</v>
      </c>
      <c r="B826" t="str">
        <f t="shared" si="43"/>
        <v>2</v>
      </c>
      <c r="C826" t="str">
        <f t="shared" si="45"/>
        <v>33</v>
      </c>
      <c r="D826" t="str">
        <f>"19"</f>
        <v>19</v>
      </c>
      <c r="E826" t="str">
        <f>"2-33-19"</f>
        <v>2-33-19</v>
      </c>
      <c r="F826" t="s">
        <v>72</v>
      </c>
      <c r="G826" t="s">
        <v>73</v>
      </c>
      <c r="H826" t="s">
        <v>71</v>
      </c>
      <c r="S826">
        <v>1</v>
      </c>
      <c r="T826">
        <v>0</v>
      </c>
      <c r="U826">
        <v>0</v>
      </c>
      <c r="V826">
        <v>0</v>
      </c>
      <c r="W826">
        <v>1</v>
      </c>
      <c r="X826">
        <v>0</v>
      </c>
      <c r="Y826">
        <v>1</v>
      </c>
      <c r="Z826">
        <v>0</v>
      </c>
      <c r="AA826">
        <v>0</v>
      </c>
      <c r="AB826">
        <v>0</v>
      </c>
      <c r="AC826">
        <v>1</v>
      </c>
      <c r="AD826">
        <v>0</v>
      </c>
      <c r="AE826">
        <v>0</v>
      </c>
      <c r="AF826">
        <v>0</v>
      </c>
      <c r="AG826">
        <v>0</v>
      </c>
      <c r="AH826">
        <v>0</v>
      </c>
      <c r="AI826">
        <v>0</v>
      </c>
      <c r="AJ826">
        <v>1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</row>
    <row r="827" spans="1:42" x14ac:dyDescent="0.25">
      <c r="A827" t="str">
        <f>"823"</f>
        <v>823</v>
      </c>
      <c r="B827" t="str">
        <f t="shared" si="43"/>
        <v>2</v>
      </c>
      <c r="C827" t="str">
        <f t="shared" si="45"/>
        <v>33</v>
      </c>
      <c r="D827" t="str">
        <f>"16"</f>
        <v>16</v>
      </c>
      <c r="E827" t="str">
        <f>"2-33-16"</f>
        <v>2-33-16</v>
      </c>
      <c r="F827" t="s">
        <v>72</v>
      </c>
      <c r="G827" t="s">
        <v>73</v>
      </c>
      <c r="H827" t="s">
        <v>71</v>
      </c>
      <c r="S827">
        <v>0</v>
      </c>
      <c r="T827">
        <v>1</v>
      </c>
      <c r="U827">
        <v>0</v>
      </c>
      <c r="V827">
        <v>0</v>
      </c>
      <c r="W827">
        <v>1</v>
      </c>
      <c r="X827">
        <v>0</v>
      </c>
      <c r="Y827">
        <v>0</v>
      </c>
      <c r="Z827">
        <v>1</v>
      </c>
      <c r="AA827">
        <v>0</v>
      </c>
      <c r="AB827">
        <v>1</v>
      </c>
      <c r="AC827">
        <v>0</v>
      </c>
      <c r="AD827">
        <v>1</v>
      </c>
      <c r="AE827">
        <v>1</v>
      </c>
      <c r="AF827">
        <v>1</v>
      </c>
      <c r="AG827">
        <v>1</v>
      </c>
      <c r="AH827">
        <v>1</v>
      </c>
      <c r="AI827">
        <v>1</v>
      </c>
      <c r="AJ827">
        <v>1</v>
      </c>
      <c r="AK827">
        <v>0</v>
      </c>
      <c r="AL827">
        <v>1</v>
      </c>
      <c r="AM827">
        <v>1</v>
      </c>
      <c r="AN827">
        <v>1</v>
      </c>
      <c r="AO827">
        <v>1</v>
      </c>
      <c r="AP827">
        <v>1</v>
      </c>
    </row>
    <row r="828" spans="1:42" x14ac:dyDescent="0.25">
      <c r="A828" t="str">
        <f>"824"</f>
        <v>824</v>
      </c>
      <c r="B828" t="str">
        <f t="shared" si="43"/>
        <v>2</v>
      </c>
      <c r="C828" t="str">
        <f t="shared" si="45"/>
        <v>33</v>
      </c>
      <c r="D828" t="str">
        <f>"8"</f>
        <v>8</v>
      </c>
      <c r="E828" t="str">
        <f>"2-33-8"</f>
        <v>2-33-8</v>
      </c>
      <c r="F828" t="s">
        <v>72</v>
      </c>
      <c r="G828" t="s">
        <v>73</v>
      </c>
      <c r="H828" t="s">
        <v>71</v>
      </c>
      <c r="S828">
        <v>0</v>
      </c>
      <c r="T828">
        <v>1</v>
      </c>
      <c r="U828">
        <v>0</v>
      </c>
      <c r="V828">
        <v>0</v>
      </c>
      <c r="W828">
        <v>0</v>
      </c>
      <c r="X828">
        <v>1</v>
      </c>
      <c r="Y828">
        <v>0</v>
      </c>
      <c r="Z828">
        <v>1</v>
      </c>
      <c r="AA828">
        <v>0</v>
      </c>
      <c r="AB828">
        <v>1</v>
      </c>
      <c r="AC828">
        <v>0</v>
      </c>
      <c r="AD828">
        <v>1</v>
      </c>
      <c r="AE828">
        <v>1</v>
      </c>
      <c r="AF828">
        <v>1</v>
      </c>
      <c r="AG828">
        <v>1</v>
      </c>
      <c r="AH828">
        <v>1</v>
      </c>
      <c r="AI828">
        <v>1</v>
      </c>
      <c r="AJ828">
        <v>1</v>
      </c>
      <c r="AK828">
        <v>0</v>
      </c>
      <c r="AL828">
        <v>1</v>
      </c>
      <c r="AM828">
        <v>1</v>
      </c>
      <c r="AN828">
        <v>1</v>
      </c>
      <c r="AO828">
        <v>1</v>
      </c>
      <c r="AP828">
        <v>1</v>
      </c>
    </row>
    <row r="829" spans="1:42" x14ac:dyDescent="0.25">
      <c r="A829" t="str">
        <f>"825"</f>
        <v>825</v>
      </c>
      <c r="B829" t="str">
        <f t="shared" si="43"/>
        <v>2</v>
      </c>
      <c r="C829" t="str">
        <f t="shared" si="45"/>
        <v>33</v>
      </c>
      <c r="D829" t="str">
        <f>"4"</f>
        <v>4</v>
      </c>
      <c r="E829" t="str">
        <f>"2-33-4"</f>
        <v>2-33-4</v>
      </c>
      <c r="F829" t="s">
        <v>72</v>
      </c>
      <c r="G829" t="s">
        <v>73</v>
      </c>
      <c r="H829" t="s">
        <v>71</v>
      </c>
      <c r="S829">
        <v>0</v>
      </c>
      <c r="T829">
        <v>1</v>
      </c>
      <c r="U829">
        <v>0</v>
      </c>
      <c r="V829">
        <v>0</v>
      </c>
      <c r="W829">
        <v>1</v>
      </c>
      <c r="X829">
        <v>0</v>
      </c>
      <c r="Y829">
        <v>1</v>
      </c>
      <c r="Z829">
        <v>0</v>
      </c>
      <c r="AA829">
        <v>0</v>
      </c>
      <c r="AB829">
        <v>1</v>
      </c>
      <c r="AC829">
        <v>0</v>
      </c>
      <c r="AD829">
        <v>0</v>
      </c>
      <c r="AE829">
        <v>1</v>
      </c>
      <c r="AF829">
        <v>0</v>
      </c>
      <c r="AG829">
        <v>0</v>
      </c>
      <c r="AH829">
        <v>0</v>
      </c>
      <c r="AI829">
        <v>0</v>
      </c>
      <c r="AJ829">
        <v>1</v>
      </c>
      <c r="AK829">
        <v>0</v>
      </c>
      <c r="AL829">
        <v>0</v>
      </c>
      <c r="AM829">
        <v>1</v>
      </c>
      <c r="AN829">
        <v>0</v>
      </c>
      <c r="AO829">
        <v>0</v>
      </c>
      <c r="AP829">
        <v>0</v>
      </c>
    </row>
    <row r="830" spans="1:42" x14ac:dyDescent="0.25">
      <c r="A830" t="str">
        <f>"826"</f>
        <v>826</v>
      </c>
      <c r="B830" t="str">
        <f t="shared" si="43"/>
        <v>2</v>
      </c>
      <c r="C830" t="str">
        <f t="shared" ref="C830:C854" si="46">"34"</f>
        <v>34</v>
      </c>
      <c r="D830" t="str">
        <f>"24"</f>
        <v>24</v>
      </c>
      <c r="E830" t="str">
        <f>"2-34-24"</f>
        <v>2-34-24</v>
      </c>
      <c r="F830" t="s">
        <v>72</v>
      </c>
      <c r="G830" t="s">
        <v>73</v>
      </c>
      <c r="H830" t="s">
        <v>71</v>
      </c>
      <c r="S830">
        <v>0</v>
      </c>
      <c r="T830">
        <v>1</v>
      </c>
      <c r="U830">
        <v>0</v>
      </c>
      <c r="V830">
        <v>0</v>
      </c>
      <c r="W830">
        <v>0</v>
      </c>
      <c r="X830">
        <v>1</v>
      </c>
      <c r="Y830">
        <v>0</v>
      </c>
      <c r="Z830">
        <v>1</v>
      </c>
      <c r="AA830">
        <v>0</v>
      </c>
      <c r="AB830">
        <v>1</v>
      </c>
      <c r="AC830">
        <v>0</v>
      </c>
      <c r="AD830">
        <v>1</v>
      </c>
      <c r="AE830">
        <v>1</v>
      </c>
      <c r="AF830">
        <v>1</v>
      </c>
      <c r="AG830">
        <v>1</v>
      </c>
      <c r="AH830">
        <v>1</v>
      </c>
      <c r="AI830">
        <v>1</v>
      </c>
      <c r="AJ830">
        <v>0</v>
      </c>
      <c r="AK830">
        <v>1</v>
      </c>
      <c r="AL830">
        <v>1</v>
      </c>
      <c r="AM830">
        <v>1</v>
      </c>
      <c r="AN830">
        <v>1</v>
      </c>
      <c r="AO830">
        <v>1</v>
      </c>
      <c r="AP830">
        <v>1</v>
      </c>
    </row>
    <row r="831" spans="1:42" x14ac:dyDescent="0.25">
      <c r="A831" t="str">
        <f>"827"</f>
        <v>827</v>
      </c>
      <c r="B831" t="str">
        <f t="shared" si="43"/>
        <v>2</v>
      </c>
      <c r="C831" t="str">
        <f t="shared" si="46"/>
        <v>34</v>
      </c>
      <c r="D831" t="str">
        <f>"23"</f>
        <v>23</v>
      </c>
      <c r="E831" t="str">
        <f>"2-34-23"</f>
        <v>2-34-23</v>
      </c>
      <c r="F831" t="s">
        <v>72</v>
      </c>
      <c r="G831" t="s">
        <v>73</v>
      </c>
      <c r="H831" t="s">
        <v>71</v>
      </c>
      <c r="S831">
        <v>1</v>
      </c>
      <c r="T831">
        <v>0</v>
      </c>
      <c r="U831">
        <v>0</v>
      </c>
      <c r="V831">
        <v>0</v>
      </c>
      <c r="W831">
        <v>0</v>
      </c>
      <c r="X831">
        <v>1</v>
      </c>
      <c r="Y831">
        <v>1</v>
      </c>
      <c r="Z831">
        <v>0</v>
      </c>
      <c r="AA831">
        <v>0</v>
      </c>
      <c r="AB831">
        <v>0</v>
      </c>
      <c r="AC831">
        <v>1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0</v>
      </c>
      <c r="AJ831">
        <v>1</v>
      </c>
      <c r="AK831">
        <v>0</v>
      </c>
      <c r="AL831">
        <v>1</v>
      </c>
      <c r="AM831">
        <v>1</v>
      </c>
      <c r="AN831">
        <v>1</v>
      </c>
      <c r="AO831">
        <v>1</v>
      </c>
      <c r="AP831">
        <v>1</v>
      </c>
    </row>
    <row r="832" spans="1:42" x14ac:dyDescent="0.25">
      <c r="A832" t="str">
        <f>"828"</f>
        <v>828</v>
      </c>
      <c r="B832" t="str">
        <f t="shared" si="43"/>
        <v>2</v>
      </c>
      <c r="C832" t="str">
        <f t="shared" si="46"/>
        <v>34</v>
      </c>
      <c r="D832" t="str">
        <f>"15"</f>
        <v>15</v>
      </c>
      <c r="E832" t="str">
        <f>"2-34-15"</f>
        <v>2-34-15</v>
      </c>
      <c r="F832" t="s">
        <v>72</v>
      </c>
      <c r="G832" t="s">
        <v>73</v>
      </c>
      <c r="H832" t="s">
        <v>71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1</v>
      </c>
      <c r="Y832">
        <v>0</v>
      </c>
      <c r="Z832">
        <v>1</v>
      </c>
      <c r="AA832">
        <v>0</v>
      </c>
      <c r="AB832">
        <v>1</v>
      </c>
      <c r="AC832">
        <v>0</v>
      </c>
      <c r="AD832">
        <v>1</v>
      </c>
      <c r="AE832">
        <v>1</v>
      </c>
      <c r="AF832">
        <v>1</v>
      </c>
      <c r="AG832">
        <v>1</v>
      </c>
      <c r="AH832">
        <v>1</v>
      </c>
      <c r="AI832">
        <v>1</v>
      </c>
      <c r="AJ832">
        <v>0</v>
      </c>
      <c r="AK832">
        <v>1</v>
      </c>
      <c r="AL832">
        <v>1</v>
      </c>
      <c r="AM832">
        <v>1</v>
      </c>
      <c r="AN832">
        <v>1</v>
      </c>
      <c r="AO832">
        <v>1</v>
      </c>
      <c r="AP832">
        <v>1</v>
      </c>
    </row>
    <row r="833" spans="1:42" x14ac:dyDescent="0.25">
      <c r="A833" t="str">
        <f>"829"</f>
        <v>829</v>
      </c>
      <c r="B833" t="str">
        <f t="shared" si="43"/>
        <v>2</v>
      </c>
      <c r="C833" t="str">
        <f t="shared" si="46"/>
        <v>34</v>
      </c>
      <c r="D833" t="str">
        <f>"14"</f>
        <v>14</v>
      </c>
      <c r="E833" t="str">
        <f>"2-34-14"</f>
        <v>2-34-14</v>
      </c>
      <c r="F833" t="s">
        <v>72</v>
      </c>
      <c r="G833" t="s">
        <v>73</v>
      </c>
      <c r="H833" t="s">
        <v>71</v>
      </c>
      <c r="S833">
        <v>0</v>
      </c>
      <c r="T833">
        <v>1</v>
      </c>
      <c r="U833">
        <v>0</v>
      </c>
      <c r="V833">
        <v>0</v>
      </c>
      <c r="W833">
        <v>0</v>
      </c>
      <c r="X833">
        <v>1</v>
      </c>
      <c r="Y833">
        <v>1</v>
      </c>
      <c r="Z833">
        <v>0</v>
      </c>
      <c r="AA833">
        <v>1</v>
      </c>
      <c r="AB833">
        <v>0</v>
      </c>
      <c r="AC833">
        <v>0</v>
      </c>
      <c r="AD833">
        <v>1</v>
      </c>
      <c r="AE833">
        <v>1</v>
      </c>
      <c r="AF833">
        <v>1</v>
      </c>
      <c r="AG833">
        <v>1</v>
      </c>
      <c r="AH833">
        <v>1</v>
      </c>
      <c r="AI833">
        <v>1</v>
      </c>
      <c r="AJ833">
        <v>0</v>
      </c>
      <c r="AK833">
        <v>1</v>
      </c>
      <c r="AL833">
        <v>1</v>
      </c>
      <c r="AM833">
        <v>1</v>
      </c>
      <c r="AN833">
        <v>1</v>
      </c>
      <c r="AO833">
        <v>1</v>
      </c>
      <c r="AP833">
        <v>1</v>
      </c>
    </row>
    <row r="834" spans="1:42" x14ac:dyDescent="0.25">
      <c r="A834" t="str">
        <f>"830"</f>
        <v>830</v>
      </c>
      <c r="B834" t="str">
        <f t="shared" si="43"/>
        <v>2</v>
      </c>
      <c r="C834" t="str">
        <f t="shared" si="46"/>
        <v>34</v>
      </c>
      <c r="D834" t="str">
        <f>"9"</f>
        <v>9</v>
      </c>
      <c r="E834" t="str">
        <f>"2-34-9"</f>
        <v>2-34-9</v>
      </c>
      <c r="F834" t="s">
        <v>72</v>
      </c>
      <c r="G834" t="s">
        <v>73</v>
      </c>
      <c r="H834" t="s">
        <v>71</v>
      </c>
      <c r="S834">
        <v>1</v>
      </c>
      <c r="T834">
        <v>0</v>
      </c>
      <c r="U834">
        <v>0</v>
      </c>
      <c r="V834">
        <v>0</v>
      </c>
      <c r="W834">
        <v>0</v>
      </c>
      <c r="X834">
        <v>1</v>
      </c>
      <c r="Y834">
        <v>1</v>
      </c>
      <c r="Z834">
        <v>0</v>
      </c>
      <c r="AA834">
        <v>0</v>
      </c>
      <c r="AB834">
        <v>1</v>
      </c>
      <c r="AC834">
        <v>0</v>
      </c>
      <c r="AD834">
        <v>1</v>
      </c>
      <c r="AE834">
        <v>1</v>
      </c>
      <c r="AF834">
        <v>1</v>
      </c>
      <c r="AG834">
        <v>1</v>
      </c>
      <c r="AH834">
        <v>1</v>
      </c>
      <c r="AI834">
        <v>1</v>
      </c>
      <c r="AJ834">
        <v>1</v>
      </c>
      <c r="AK834">
        <v>0</v>
      </c>
      <c r="AL834">
        <v>0</v>
      </c>
      <c r="AM834">
        <v>0</v>
      </c>
      <c r="AN834">
        <v>0</v>
      </c>
      <c r="AO834">
        <v>1</v>
      </c>
      <c r="AP834">
        <v>1</v>
      </c>
    </row>
    <row r="835" spans="1:42" x14ac:dyDescent="0.25">
      <c r="A835" t="str">
        <f>"831"</f>
        <v>831</v>
      </c>
      <c r="B835" t="str">
        <f t="shared" si="43"/>
        <v>2</v>
      </c>
      <c r="C835" t="str">
        <f t="shared" si="46"/>
        <v>34</v>
      </c>
      <c r="D835" t="str">
        <f>"5"</f>
        <v>5</v>
      </c>
      <c r="E835" t="str">
        <f>"2-34-5"</f>
        <v>2-34-5</v>
      </c>
      <c r="F835" t="s">
        <v>72</v>
      </c>
      <c r="G835" t="s">
        <v>73</v>
      </c>
      <c r="H835" t="s">
        <v>71</v>
      </c>
      <c r="S835">
        <v>1</v>
      </c>
      <c r="T835">
        <v>0</v>
      </c>
      <c r="U835">
        <v>0</v>
      </c>
      <c r="V835">
        <v>0</v>
      </c>
      <c r="W835">
        <v>0</v>
      </c>
      <c r="X835">
        <v>1</v>
      </c>
      <c r="Y835">
        <v>0</v>
      </c>
      <c r="Z835">
        <v>1</v>
      </c>
      <c r="AA835">
        <v>0</v>
      </c>
      <c r="AB835">
        <v>0</v>
      </c>
      <c r="AC835">
        <v>1</v>
      </c>
      <c r="AD835">
        <v>1</v>
      </c>
      <c r="AE835">
        <v>1</v>
      </c>
      <c r="AF835">
        <v>1</v>
      </c>
      <c r="AG835">
        <v>1</v>
      </c>
      <c r="AH835">
        <v>1</v>
      </c>
      <c r="AI835">
        <v>1</v>
      </c>
      <c r="AJ835">
        <v>1</v>
      </c>
      <c r="AK835">
        <v>0</v>
      </c>
      <c r="AL835">
        <v>1</v>
      </c>
      <c r="AM835">
        <v>1</v>
      </c>
      <c r="AN835">
        <v>1</v>
      </c>
      <c r="AO835">
        <v>1</v>
      </c>
      <c r="AP835">
        <v>1</v>
      </c>
    </row>
    <row r="836" spans="1:42" x14ac:dyDescent="0.25">
      <c r="A836" t="str">
        <f>"832"</f>
        <v>832</v>
      </c>
      <c r="B836" t="str">
        <f t="shared" si="43"/>
        <v>2</v>
      </c>
      <c r="C836" t="str">
        <f t="shared" si="46"/>
        <v>34</v>
      </c>
      <c r="D836" t="str">
        <f>"3"</f>
        <v>3</v>
      </c>
      <c r="E836" t="str">
        <f>"2-34-3"</f>
        <v>2-34-3</v>
      </c>
      <c r="F836" t="s">
        <v>72</v>
      </c>
      <c r="G836" t="s">
        <v>73</v>
      </c>
      <c r="H836" t="s">
        <v>70</v>
      </c>
      <c r="I836">
        <v>1</v>
      </c>
      <c r="J836">
        <v>0</v>
      </c>
      <c r="K836">
        <v>0</v>
      </c>
      <c r="L836">
        <v>1</v>
      </c>
      <c r="M836">
        <v>1</v>
      </c>
      <c r="N836">
        <v>1</v>
      </c>
      <c r="O836">
        <v>1</v>
      </c>
      <c r="P836">
        <v>1</v>
      </c>
      <c r="Q836">
        <v>1</v>
      </c>
      <c r="R836">
        <v>0</v>
      </c>
    </row>
    <row r="837" spans="1:42" x14ac:dyDescent="0.25">
      <c r="A837" t="str">
        <f>"833"</f>
        <v>833</v>
      </c>
      <c r="B837" t="str">
        <f t="shared" ref="B837:B900" si="47">"2"</f>
        <v>2</v>
      </c>
      <c r="C837" t="str">
        <f t="shared" si="46"/>
        <v>34</v>
      </c>
      <c r="D837" t="str">
        <f>"22"</f>
        <v>22</v>
      </c>
      <c r="E837" t="str">
        <f>"2-34-22"</f>
        <v>2-34-22</v>
      </c>
      <c r="F837" t="s">
        <v>72</v>
      </c>
      <c r="G837" t="s">
        <v>73</v>
      </c>
      <c r="H837" t="s">
        <v>71</v>
      </c>
      <c r="S837">
        <v>0</v>
      </c>
      <c r="T837">
        <v>1</v>
      </c>
      <c r="U837">
        <v>0</v>
      </c>
      <c r="V837">
        <v>0</v>
      </c>
      <c r="W837">
        <v>0</v>
      </c>
      <c r="X837">
        <v>1</v>
      </c>
      <c r="Y837">
        <v>0</v>
      </c>
      <c r="Z837">
        <v>1</v>
      </c>
      <c r="AA837">
        <v>0</v>
      </c>
      <c r="AB837">
        <v>0</v>
      </c>
      <c r="AC837">
        <v>1</v>
      </c>
      <c r="AD837">
        <v>1</v>
      </c>
      <c r="AE837">
        <v>1</v>
      </c>
      <c r="AF837">
        <v>1</v>
      </c>
      <c r="AG837">
        <v>1</v>
      </c>
      <c r="AH837">
        <v>1</v>
      </c>
      <c r="AI837">
        <v>1</v>
      </c>
      <c r="AJ837">
        <v>0</v>
      </c>
      <c r="AK837">
        <v>1</v>
      </c>
      <c r="AL837">
        <v>1</v>
      </c>
      <c r="AM837">
        <v>1</v>
      </c>
      <c r="AN837">
        <v>1</v>
      </c>
      <c r="AO837">
        <v>1</v>
      </c>
      <c r="AP837">
        <v>1</v>
      </c>
    </row>
    <row r="838" spans="1:42" x14ac:dyDescent="0.25">
      <c r="A838" t="str">
        <f>"834"</f>
        <v>834</v>
      </c>
      <c r="B838" t="str">
        <f t="shared" si="47"/>
        <v>2</v>
      </c>
      <c r="C838" t="str">
        <f t="shared" si="46"/>
        <v>34</v>
      </c>
      <c r="D838" t="str">
        <f>"21"</f>
        <v>21</v>
      </c>
      <c r="E838" t="str">
        <f>"2-34-21"</f>
        <v>2-34-21</v>
      </c>
      <c r="F838" t="s">
        <v>72</v>
      </c>
      <c r="G838" t="s">
        <v>73</v>
      </c>
      <c r="H838" t="s">
        <v>70</v>
      </c>
      <c r="I838">
        <v>1</v>
      </c>
      <c r="J838">
        <v>0</v>
      </c>
      <c r="K838">
        <v>0</v>
      </c>
      <c r="L838">
        <v>0</v>
      </c>
      <c r="M838">
        <v>0</v>
      </c>
      <c r="N838">
        <v>1</v>
      </c>
      <c r="O838">
        <v>0</v>
      </c>
      <c r="P838">
        <v>0</v>
      </c>
      <c r="Q838">
        <v>0</v>
      </c>
      <c r="R838">
        <v>0</v>
      </c>
    </row>
    <row r="839" spans="1:42" x14ac:dyDescent="0.25">
      <c r="A839" t="str">
        <f>"835"</f>
        <v>835</v>
      </c>
      <c r="B839" t="str">
        <f t="shared" si="47"/>
        <v>2</v>
      </c>
      <c r="C839" t="str">
        <f t="shared" si="46"/>
        <v>34</v>
      </c>
      <c r="D839" t="str">
        <f>"13"</f>
        <v>13</v>
      </c>
      <c r="E839" t="str">
        <f>"2-34-13"</f>
        <v>2-34-13</v>
      </c>
      <c r="F839" t="s">
        <v>72</v>
      </c>
      <c r="G839" t="s">
        <v>73</v>
      </c>
      <c r="H839" t="s">
        <v>71</v>
      </c>
      <c r="S839">
        <v>1</v>
      </c>
      <c r="T839">
        <v>0</v>
      </c>
      <c r="U839">
        <v>0</v>
      </c>
      <c r="V839">
        <v>0</v>
      </c>
      <c r="W839">
        <v>0</v>
      </c>
      <c r="X839">
        <v>1</v>
      </c>
      <c r="Y839">
        <v>1</v>
      </c>
      <c r="Z839">
        <v>0</v>
      </c>
      <c r="AA839">
        <v>0</v>
      </c>
      <c r="AB839">
        <v>0</v>
      </c>
      <c r="AC839">
        <v>1</v>
      </c>
      <c r="AD839">
        <v>1</v>
      </c>
      <c r="AE839">
        <v>1</v>
      </c>
      <c r="AF839">
        <v>1</v>
      </c>
      <c r="AG839">
        <v>1</v>
      </c>
      <c r="AH839">
        <v>1</v>
      </c>
      <c r="AI839">
        <v>1</v>
      </c>
      <c r="AJ839">
        <v>1</v>
      </c>
      <c r="AK839">
        <v>0</v>
      </c>
      <c r="AL839">
        <v>1</v>
      </c>
      <c r="AM839">
        <v>1</v>
      </c>
      <c r="AN839">
        <v>1</v>
      </c>
      <c r="AO839">
        <v>1</v>
      </c>
      <c r="AP839">
        <v>1</v>
      </c>
    </row>
    <row r="840" spans="1:42" x14ac:dyDescent="0.25">
      <c r="A840" t="str">
        <f>"836"</f>
        <v>836</v>
      </c>
      <c r="B840" t="str">
        <f t="shared" si="47"/>
        <v>2</v>
      </c>
      <c r="C840" t="str">
        <f t="shared" si="46"/>
        <v>34</v>
      </c>
      <c r="D840" t="str">
        <f>"12"</f>
        <v>12</v>
      </c>
      <c r="E840" t="str">
        <f>"2-34-12"</f>
        <v>2-34-12</v>
      </c>
      <c r="F840" t="s">
        <v>72</v>
      </c>
      <c r="G840" t="s">
        <v>73</v>
      </c>
      <c r="H840" t="s">
        <v>71</v>
      </c>
      <c r="S840">
        <v>1</v>
      </c>
      <c r="T840">
        <v>0</v>
      </c>
      <c r="U840">
        <v>0</v>
      </c>
      <c r="V840">
        <v>0</v>
      </c>
      <c r="W840">
        <v>0</v>
      </c>
      <c r="X840">
        <v>1</v>
      </c>
      <c r="Y840">
        <v>0</v>
      </c>
      <c r="Z840">
        <v>1</v>
      </c>
      <c r="AA840">
        <v>1</v>
      </c>
      <c r="AB840">
        <v>0</v>
      </c>
      <c r="AC840">
        <v>0</v>
      </c>
      <c r="AD840">
        <v>1</v>
      </c>
      <c r="AE840">
        <v>1</v>
      </c>
      <c r="AF840">
        <v>1</v>
      </c>
      <c r="AG840">
        <v>1</v>
      </c>
      <c r="AH840">
        <v>1</v>
      </c>
      <c r="AI840">
        <v>1</v>
      </c>
      <c r="AJ840">
        <v>0</v>
      </c>
      <c r="AK840">
        <v>1</v>
      </c>
      <c r="AL840">
        <v>1</v>
      </c>
      <c r="AM840">
        <v>1</v>
      </c>
      <c r="AN840">
        <v>1</v>
      </c>
      <c r="AO840">
        <v>1</v>
      </c>
      <c r="AP840">
        <v>1</v>
      </c>
    </row>
    <row r="841" spans="1:42" x14ac:dyDescent="0.25">
      <c r="A841" t="str">
        <f>"837"</f>
        <v>837</v>
      </c>
      <c r="B841" t="str">
        <f t="shared" si="47"/>
        <v>2</v>
      </c>
      <c r="C841" t="str">
        <f t="shared" si="46"/>
        <v>34</v>
      </c>
      <c r="D841" t="str">
        <f>"10"</f>
        <v>10</v>
      </c>
      <c r="E841" t="str">
        <f>"2-34-10"</f>
        <v>2-34-10</v>
      </c>
      <c r="F841" t="s">
        <v>72</v>
      </c>
      <c r="G841" t="s">
        <v>73</v>
      </c>
      <c r="H841" t="s">
        <v>71</v>
      </c>
      <c r="S841">
        <v>1</v>
      </c>
      <c r="T841">
        <v>0</v>
      </c>
      <c r="U841">
        <v>0</v>
      </c>
      <c r="V841">
        <v>0</v>
      </c>
      <c r="W841">
        <v>0</v>
      </c>
      <c r="X841">
        <v>1</v>
      </c>
      <c r="Y841">
        <v>1</v>
      </c>
      <c r="Z841">
        <v>0</v>
      </c>
      <c r="AA841">
        <v>0</v>
      </c>
      <c r="AB841">
        <v>1</v>
      </c>
      <c r="AC841">
        <v>0</v>
      </c>
      <c r="AD841">
        <v>0</v>
      </c>
      <c r="AE841">
        <v>1</v>
      </c>
      <c r="AF841">
        <v>0</v>
      </c>
      <c r="AG841">
        <v>0</v>
      </c>
      <c r="AH841">
        <v>1</v>
      </c>
      <c r="AI841">
        <v>1</v>
      </c>
      <c r="AJ841">
        <v>1</v>
      </c>
      <c r="AK841">
        <v>0</v>
      </c>
      <c r="AL841">
        <v>0</v>
      </c>
      <c r="AM841">
        <v>1</v>
      </c>
      <c r="AN841">
        <v>0</v>
      </c>
      <c r="AO841">
        <v>0</v>
      </c>
      <c r="AP841">
        <v>0</v>
      </c>
    </row>
    <row r="842" spans="1:42" x14ac:dyDescent="0.25">
      <c r="A842" t="str">
        <f>"838"</f>
        <v>838</v>
      </c>
      <c r="B842" t="str">
        <f t="shared" si="47"/>
        <v>2</v>
      </c>
      <c r="C842" t="str">
        <f t="shared" si="46"/>
        <v>34</v>
      </c>
      <c r="D842" t="str">
        <f>"6"</f>
        <v>6</v>
      </c>
      <c r="E842" t="str">
        <f>"2-34-6"</f>
        <v>2-34-6</v>
      </c>
      <c r="F842" t="s">
        <v>72</v>
      </c>
      <c r="G842" t="s">
        <v>73</v>
      </c>
      <c r="H842" t="s">
        <v>71</v>
      </c>
      <c r="S842">
        <v>0</v>
      </c>
      <c r="T842">
        <v>1</v>
      </c>
      <c r="U842">
        <v>0</v>
      </c>
      <c r="V842">
        <v>0</v>
      </c>
      <c r="W842">
        <v>0</v>
      </c>
      <c r="X842">
        <v>1</v>
      </c>
      <c r="Y842">
        <v>1</v>
      </c>
      <c r="Z842">
        <v>0</v>
      </c>
      <c r="AA842">
        <v>0</v>
      </c>
      <c r="AB842">
        <v>1</v>
      </c>
      <c r="AC842">
        <v>0</v>
      </c>
      <c r="AD842">
        <v>1</v>
      </c>
      <c r="AE842">
        <v>1</v>
      </c>
      <c r="AF842">
        <v>1</v>
      </c>
      <c r="AG842">
        <v>1</v>
      </c>
      <c r="AH842">
        <v>1</v>
      </c>
      <c r="AI842">
        <v>1</v>
      </c>
      <c r="AJ842">
        <v>1</v>
      </c>
      <c r="AK842">
        <v>0</v>
      </c>
      <c r="AL842">
        <v>1</v>
      </c>
      <c r="AM842">
        <v>1</v>
      </c>
      <c r="AN842">
        <v>1</v>
      </c>
      <c r="AO842">
        <v>1</v>
      </c>
      <c r="AP842">
        <v>1</v>
      </c>
    </row>
    <row r="843" spans="1:42" x14ac:dyDescent="0.25">
      <c r="A843" t="str">
        <f>"839"</f>
        <v>839</v>
      </c>
      <c r="B843" t="str">
        <f t="shared" si="47"/>
        <v>2</v>
      </c>
      <c r="C843" t="str">
        <f t="shared" si="46"/>
        <v>34</v>
      </c>
      <c r="D843" t="str">
        <f>"1"</f>
        <v>1</v>
      </c>
      <c r="E843" t="str">
        <f>"2-34-1"</f>
        <v>2-34-1</v>
      </c>
      <c r="F843" t="s">
        <v>72</v>
      </c>
      <c r="G843" t="s">
        <v>73</v>
      </c>
      <c r="H843" t="s">
        <v>71</v>
      </c>
      <c r="S843">
        <v>0</v>
      </c>
      <c r="T843">
        <v>1</v>
      </c>
      <c r="U843">
        <v>0</v>
      </c>
      <c r="V843">
        <v>0</v>
      </c>
      <c r="W843">
        <v>0</v>
      </c>
      <c r="X843">
        <v>1</v>
      </c>
      <c r="Y843">
        <v>0</v>
      </c>
      <c r="Z843">
        <v>1</v>
      </c>
      <c r="AA843">
        <v>0</v>
      </c>
      <c r="AB843">
        <v>0</v>
      </c>
      <c r="AC843">
        <v>1</v>
      </c>
      <c r="AD843">
        <v>1</v>
      </c>
      <c r="AE843">
        <v>1</v>
      </c>
      <c r="AF843">
        <v>1</v>
      </c>
      <c r="AG843">
        <v>1</v>
      </c>
      <c r="AH843">
        <v>1</v>
      </c>
      <c r="AI843">
        <v>1</v>
      </c>
      <c r="AJ843">
        <v>0</v>
      </c>
      <c r="AK843">
        <v>1</v>
      </c>
      <c r="AL843">
        <v>1</v>
      </c>
      <c r="AM843">
        <v>1</v>
      </c>
      <c r="AN843">
        <v>1</v>
      </c>
      <c r="AO843">
        <v>1</v>
      </c>
      <c r="AP843">
        <v>1</v>
      </c>
    </row>
    <row r="844" spans="1:42" x14ac:dyDescent="0.25">
      <c r="A844" t="str">
        <f>"840"</f>
        <v>840</v>
      </c>
      <c r="B844" t="str">
        <f t="shared" si="47"/>
        <v>2</v>
      </c>
      <c r="C844" t="str">
        <f t="shared" si="46"/>
        <v>34</v>
      </c>
      <c r="D844" t="str">
        <f>"25"</f>
        <v>25</v>
      </c>
      <c r="E844" t="str">
        <f>"2-34-25"</f>
        <v>2-34-25</v>
      </c>
      <c r="F844" t="s">
        <v>72</v>
      </c>
      <c r="G844" t="s">
        <v>73</v>
      </c>
      <c r="H844" t="s">
        <v>71</v>
      </c>
      <c r="S844">
        <v>0</v>
      </c>
      <c r="T844">
        <v>1</v>
      </c>
      <c r="U844">
        <v>0</v>
      </c>
      <c r="V844">
        <v>0</v>
      </c>
      <c r="W844">
        <v>0</v>
      </c>
      <c r="X844">
        <v>1</v>
      </c>
      <c r="Y844">
        <v>0</v>
      </c>
      <c r="Z844">
        <v>1</v>
      </c>
      <c r="AA844">
        <v>0</v>
      </c>
      <c r="AB844">
        <v>1</v>
      </c>
      <c r="AC844">
        <v>0</v>
      </c>
      <c r="AD844">
        <v>1</v>
      </c>
      <c r="AE844">
        <v>1</v>
      </c>
      <c r="AF844">
        <v>0</v>
      </c>
      <c r="AG844">
        <v>0</v>
      </c>
      <c r="AH844">
        <v>1</v>
      </c>
      <c r="AI844">
        <v>1</v>
      </c>
      <c r="AJ844">
        <v>1</v>
      </c>
      <c r="AK844">
        <v>0</v>
      </c>
      <c r="AL844">
        <v>0</v>
      </c>
      <c r="AM844">
        <v>0</v>
      </c>
      <c r="AN844">
        <v>0</v>
      </c>
      <c r="AO844">
        <v>1</v>
      </c>
      <c r="AP844">
        <v>0</v>
      </c>
    </row>
    <row r="845" spans="1:42" x14ac:dyDescent="0.25">
      <c r="A845" t="str">
        <f>"841"</f>
        <v>841</v>
      </c>
      <c r="B845" t="str">
        <f t="shared" si="47"/>
        <v>2</v>
      </c>
      <c r="C845" t="str">
        <f t="shared" si="46"/>
        <v>34</v>
      </c>
      <c r="D845" t="str">
        <f>"17"</f>
        <v>17</v>
      </c>
      <c r="E845" t="str">
        <f>"2-34-17"</f>
        <v>2-34-17</v>
      </c>
      <c r="F845" t="s">
        <v>72</v>
      </c>
      <c r="G845" t="s">
        <v>73</v>
      </c>
      <c r="H845" t="s">
        <v>71</v>
      </c>
      <c r="S845">
        <v>1</v>
      </c>
      <c r="T845">
        <v>0</v>
      </c>
      <c r="U845">
        <v>0</v>
      </c>
      <c r="V845">
        <v>0</v>
      </c>
      <c r="W845">
        <v>0</v>
      </c>
      <c r="X845">
        <v>1</v>
      </c>
      <c r="Y845">
        <v>1</v>
      </c>
      <c r="Z845">
        <v>0</v>
      </c>
      <c r="AA845">
        <v>0</v>
      </c>
      <c r="AB845">
        <v>1</v>
      </c>
      <c r="AC845">
        <v>0</v>
      </c>
      <c r="AD845">
        <v>1</v>
      </c>
      <c r="AE845">
        <v>1</v>
      </c>
      <c r="AF845">
        <v>1</v>
      </c>
      <c r="AG845">
        <v>1</v>
      </c>
      <c r="AH845">
        <v>1</v>
      </c>
      <c r="AI845">
        <v>1</v>
      </c>
      <c r="AJ845">
        <v>1</v>
      </c>
      <c r="AK845">
        <v>0</v>
      </c>
      <c r="AL845">
        <v>1</v>
      </c>
      <c r="AM845">
        <v>1</v>
      </c>
      <c r="AN845">
        <v>1</v>
      </c>
      <c r="AO845">
        <v>1</v>
      </c>
      <c r="AP845">
        <v>1</v>
      </c>
    </row>
    <row r="846" spans="1:42" x14ac:dyDescent="0.25">
      <c r="A846" t="str">
        <f>"842"</f>
        <v>842</v>
      </c>
      <c r="B846" t="str">
        <f t="shared" si="47"/>
        <v>2</v>
      </c>
      <c r="C846" t="str">
        <f t="shared" si="46"/>
        <v>34</v>
      </c>
      <c r="D846" t="str">
        <f>"16"</f>
        <v>16</v>
      </c>
      <c r="E846" t="str">
        <f>"2-34-16"</f>
        <v>2-34-16</v>
      </c>
      <c r="F846" t="s">
        <v>72</v>
      </c>
      <c r="G846" t="s">
        <v>73</v>
      </c>
      <c r="H846" t="s">
        <v>71</v>
      </c>
      <c r="S846">
        <v>0</v>
      </c>
      <c r="T846">
        <v>1</v>
      </c>
      <c r="U846">
        <v>0</v>
      </c>
      <c r="V846">
        <v>0</v>
      </c>
      <c r="W846">
        <v>0</v>
      </c>
      <c r="X846">
        <v>1</v>
      </c>
      <c r="Y846">
        <v>1</v>
      </c>
      <c r="Z846">
        <v>0</v>
      </c>
      <c r="AA846">
        <v>0</v>
      </c>
      <c r="AB846">
        <v>1</v>
      </c>
      <c r="AC846">
        <v>0</v>
      </c>
      <c r="AD846">
        <v>1</v>
      </c>
      <c r="AE846">
        <v>1</v>
      </c>
      <c r="AF846">
        <v>1</v>
      </c>
      <c r="AG846">
        <v>1</v>
      </c>
      <c r="AH846">
        <v>1</v>
      </c>
      <c r="AI846">
        <v>1</v>
      </c>
      <c r="AJ846">
        <v>1</v>
      </c>
      <c r="AK846">
        <v>0</v>
      </c>
      <c r="AL846">
        <v>1</v>
      </c>
      <c r="AM846">
        <v>1</v>
      </c>
      <c r="AN846">
        <v>1</v>
      </c>
      <c r="AO846">
        <v>1</v>
      </c>
      <c r="AP846">
        <v>1</v>
      </c>
    </row>
    <row r="847" spans="1:42" x14ac:dyDescent="0.25">
      <c r="A847" t="str">
        <f>"843"</f>
        <v>843</v>
      </c>
      <c r="B847" t="str">
        <f t="shared" si="47"/>
        <v>2</v>
      </c>
      <c r="C847" t="str">
        <f t="shared" si="46"/>
        <v>34</v>
      </c>
      <c r="D847" t="str">
        <f>"11"</f>
        <v>11</v>
      </c>
      <c r="E847" t="str">
        <f>"2-34-11"</f>
        <v>2-34-11</v>
      </c>
      <c r="F847" t="s">
        <v>72</v>
      </c>
      <c r="G847" t="s">
        <v>73</v>
      </c>
      <c r="H847" t="s">
        <v>71</v>
      </c>
      <c r="S847">
        <v>1</v>
      </c>
      <c r="T847">
        <v>0</v>
      </c>
      <c r="U847">
        <v>0</v>
      </c>
      <c r="V847">
        <v>0</v>
      </c>
      <c r="W847">
        <v>0</v>
      </c>
      <c r="X847">
        <v>1</v>
      </c>
      <c r="Y847">
        <v>1</v>
      </c>
      <c r="Z847">
        <v>0</v>
      </c>
      <c r="AA847">
        <v>0</v>
      </c>
      <c r="AB847">
        <v>1</v>
      </c>
      <c r="AC847">
        <v>0</v>
      </c>
      <c r="AD847">
        <v>1</v>
      </c>
      <c r="AE847">
        <v>1</v>
      </c>
      <c r="AF847">
        <v>1</v>
      </c>
      <c r="AG847">
        <v>1</v>
      </c>
      <c r="AH847">
        <v>1</v>
      </c>
      <c r="AI847">
        <v>1</v>
      </c>
      <c r="AJ847">
        <v>0</v>
      </c>
      <c r="AK847">
        <v>1</v>
      </c>
      <c r="AL847">
        <v>1</v>
      </c>
      <c r="AM847">
        <v>1</v>
      </c>
      <c r="AN847">
        <v>1</v>
      </c>
      <c r="AO847">
        <v>1</v>
      </c>
      <c r="AP847">
        <v>1</v>
      </c>
    </row>
    <row r="848" spans="1:42" x14ac:dyDescent="0.25">
      <c r="A848" t="str">
        <f>"844"</f>
        <v>844</v>
      </c>
      <c r="B848" t="str">
        <f t="shared" si="47"/>
        <v>2</v>
      </c>
      <c r="C848" t="str">
        <f t="shared" si="46"/>
        <v>34</v>
      </c>
      <c r="D848" t="str">
        <f>"7"</f>
        <v>7</v>
      </c>
      <c r="E848" t="str">
        <f>"2-34-7"</f>
        <v>2-34-7</v>
      </c>
      <c r="F848" t="s">
        <v>72</v>
      </c>
      <c r="G848" t="s">
        <v>73</v>
      </c>
      <c r="H848" t="s">
        <v>71</v>
      </c>
      <c r="S848">
        <v>1</v>
      </c>
      <c r="T848">
        <v>0</v>
      </c>
      <c r="U848">
        <v>0</v>
      </c>
      <c r="V848">
        <v>0</v>
      </c>
      <c r="W848">
        <v>0</v>
      </c>
      <c r="X848">
        <v>1</v>
      </c>
      <c r="Y848">
        <v>1</v>
      </c>
      <c r="Z848">
        <v>0</v>
      </c>
      <c r="AA848">
        <v>0</v>
      </c>
      <c r="AB848">
        <v>1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1</v>
      </c>
      <c r="AI848">
        <v>0</v>
      </c>
      <c r="AJ848">
        <v>1</v>
      </c>
      <c r="AK848">
        <v>0</v>
      </c>
      <c r="AL848">
        <v>0</v>
      </c>
      <c r="AM848">
        <v>0</v>
      </c>
      <c r="AN848">
        <v>0</v>
      </c>
      <c r="AO848">
        <v>1</v>
      </c>
      <c r="AP848">
        <v>0</v>
      </c>
    </row>
    <row r="849" spans="1:42" x14ac:dyDescent="0.25">
      <c r="A849" t="str">
        <f>"845"</f>
        <v>845</v>
      </c>
      <c r="B849" t="str">
        <f t="shared" si="47"/>
        <v>2</v>
      </c>
      <c r="C849" t="str">
        <f t="shared" si="46"/>
        <v>34</v>
      </c>
      <c r="D849" t="str">
        <f>"2"</f>
        <v>2</v>
      </c>
      <c r="E849" t="str">
        <f>"2-34-2"</f>
        <v>2-34-2</v>
      </c>
      <c r="F849" t="s">
        <v>72</v>
      </c>
      <c r="G849" t="s">
        <v>73</v>
      </c>
      <c r="H849" t="s">
        <v>71</v>
      </c>
      <c r="S849">
        <v>0</v>
      </c>
      <c r="T849">
        <v>1</v>
      </c>
      <c r="U849">
        <v>0</v>
      </c>
      <c r="V849">
        <v>0</v>
      </c>
      <c r="W849">
        <v>0</v>
      </c>
      <c r="X849">
        <v>1</v>
      </c>
      <c r="Y849">
        <v>1</v>
      </c>
      <c r="Z849">
        <v>0</v>
      </c>
      <c r="AA849">
        <v>0</v>
      </c>
      <c r="AB849">
        <v>1</v>
      </c>
      <c r="AC849">
        <v>0</v>
      </c>
      <c r="AD849">
        <v>0</v>
      </c>
      <c r="AE849">
        <v>1</v>
      </c>
      <c r="AF849">
        <v>0</v>
      </c>
      <c r="AG849">
        <v>0</v>
      </c>
      <c r="AH849">
        <v>1</v>
      </c>
      <c r="AI849">
        <v>1</v>
      </c>
      <c r="AJ849">
        <v>1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</row>
    <row r="850" spans="1:42" x14ac:dyDescent="0.25">
      <c r="A850" t="str">
        <f>"846"</f>
        <v>846</v>
      </c>
      <c r="B850" t="str">
        <f t="shared" si="47"/>
        <v>2</v>
      </c>
      <c r="C850" t="str">
        <f t="shared" si="46"/>
        <v>34</v>
      </c>
      <c r="D850" t="str">
        <f>"20"</f>
        <v>20</v>
      </c>
      <c r="E850" t="str">
        <f>"2-34-20"</f>
        <v>2-34-20</v>
      </c>
      <c r="F850" t="s">
        <v>72</v>
      </c>
      <c r="G850" t="s">
        <v>73</v>
      </c>
      <c r="H850" t="s">
        <v>70</v>
      </c>
      <c r="I850">
        <v>1</v>
      </c>
      <c r="J850">
        <v>1</v>
      </c>
      <c r="K850">
        <v>1</v>
      </c>
      <c r="L850">
        <v>1</v>
      </c>
      <c r="M850">
        <v>1</v>
      </c>
      <c r="N850">
        <v>1</v>
      </c>
      <c r="O850">
        <v>1</v>
      </c>
      <c r="P850">
        <v>1</v>
      </c>
      <c r="Q850">
        <v>1</v>
      </c>
      <c r="R850">
        <v>1</v>
      </c>
    </row>
    <row r="851" spans="1:42" x14ac:dyDescent="0.25">
      <c r="A851" t="str">
        <f>"847"</f>
        <v>847</v>
      </c>
      <c r="B851" t="str">
        <f t="shared" si="47"/>
        <v>2</v>
      </c>
      <c r="C851" t="str">
        <f t="shared" si="46"/>
        <v>34</v>
      </c>
      <c r="D851" t="str">
        <f>"19"</f>
        <v>19</v>
      </c>
      <c r="E851" t="str">
        <f>"2-34-19"</f>
        <v>2-34-19</v>
      </c>
      <c r="F851" t="s">
        <v>72</v>
      </c>
      <c r="G851" t="s">
        <v>73</v>
      </c>
      <c r="H851" t="s">
        <v>71</v>
      </c>
      <c r="S851">
        <v>0</v>
      </c>
      <c r="T851">
        <v>1</v>
      </c>
      <c r="U851">
        <v>0</v>
      </c>
      <c r="V851">
        <v>0</v>
      </c>
      <c r="W851">
        <v>0</v>
      </c>
      <c r="X851">
        <v>1</v>
      </c>
      <c r="Y851">
        <v>1</v>
      </c>
      <c r="Z851">
        <v>0</v>
      </c>
      <c r="AA851">
        <v>0</v>
      </c>
      <c r="AB851">
        <v>1</v>
      </c>
      <c r="AC851">
        <v>0</v>
      </c>
      <c r="AD851">
        <v>1</v>
      </c>
      <c r="AE851">
        <v>1</v>
      </c>
      <c r="AF851">
        <v>1</v>
      </c>
      <c r="AG851">
        <v>1</v>
      </c>
      <c r="AH851">
        <v>1</v>
      </c>
      <c r="AI851">
        <v>1</v>
      </c>
      <c r="AJ851">
        <v>1</v>
      </c>
      <c r="AK851">
        <v>0</v>
      </c>
      <c r="AL851">
        <v>1</v>
      </c>
      <c r="AM851">
        <v>1</v>
      </c>
      <c r="AN851">
        <v>1</v>
      </c>
      <c r="AO851">
        <v>1</v>
      </c>
      <c r="AP851">
        <v>1</v>
      </c>
    </row>
    <row r="852" spans="1:42" x14ac:dyDescent="0.25">
      <c r="A852" t="str">
        <f>"848"</f>
        <v>848</v>
      </c>
      <c r="B852" t="str">
        <f t="shared" si="47"/>
        <v>2</v>
      </c>
      <c r="C852" t="str">
        <f t="shared" si="46"/>
        <v>34</v>
      </c>
      <c r="D852" t="str">
        <f>"18"</f>
        <v>18</v>
      </c>
      <c r="E852" t="str">
        <f>"2-34-18"</f>
        <v>2-34-18</v>
      </c>
      <c r="F852" t="s">
        <v>72</v>
      </c>
      <c r="G852" t="s">
        <v>73</v>
      </c>
      <c r="H852" t="s">
        <v>71</v>
      </c>
      <c r="S852">
        <v>0</v>
      </c>
      <c r="T852">
        <v>1</v>
      </c>
      <c r="U852">
        <v>0</v>
      </c>
      <c r="V852">
        <v>0</v>
      </c>
      <c r="W852">
        <v>0</v>
      </c>
      <c r="X852">
        <v>1</v>
      </c>
      <c r="Y852">
        <v>0</v>
      </c>
      <c r="Z852">
        <v>1</v>
      </c>
      <c r="AA852">
        <v>0</v>
      </c>
      <c r="AB852">
        <v>1</v>
      </c>
      <c r="AC852">
        <v>0</v>
      </c>
      <c r="AD852">
        <v>1</v>
      </c>
      <c r="AE852">
        <v>1</v>
      </c>
      <c r="AF852">
        <v>1</v>
      </c>
      <c r="AG852">
        <v>1</v>
      </c>
      <c r="AH852">
        <v>1</v>
      </c>
      <c r="AI852">
        <v>1</v>
      </c>
      <c r="AJ852">
        <v>1</v>
      </c>
      <c r="AK852">
        <v>0</v>
      </c>
      <c r="AL852">
        <v>1</v>
      </c>
      <c r="AM852">
        <v>1</v>
      </c>
      <c r="AN852">
        <v>1</v>
      </c>
      <c r="AO852">
        <v>1</v>
      </c>
      <c r="AP852">
        <v>1</v>
      </c>
    </row>
    <row r="853" spans="1:42" x14ac:dyDescent="0.25">
      <c r="A853" t="str">
        <f>"849"</f>
        <v>849</v>
      </c>
      <c r="B853" t="str">
        <f t="shared" si="47"/>
        <v>2</v>
      </c>
      <c r="C853" t="str">
        <f t="shared" si="46"/>
        <v>34</v>
      </c>
      <c r="D853" t="str">
        <f>"8"</f>
        <v>8</v>
      </c>
      <c r="E853" t="str">
        <f>"2-34-8"</f>
        <v>2-34-8</v>
      </c>
      <c r="F853" t="s">
        <v>72</v>
      </c>
      <c r="G853" t="s">
        <v>73</v>
      </c>
      <c r="H853" t="s">
        <v>71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1</v>
      </c>
      <c r="Y853">
        <v>1</v>
      </c>
      <c r="Z853">
        <v>0</v>
      </c>
      <c r="AA853">
        <v>1</v>
      </c>
      <c r="AB853">
        <v>0</v>
      </c>
      <c r="AC853">
        <v>0</v>
      </c>
      <c r="AD853">
        <v>1</v>
      </c>
      <c r="AE853">
        <v>1</v>
      </c>
      <c r="AF853">
        <v>1</v>
      </c>
      <c r="AG853">
        <v>1</v>
      </c>
      <c r="AH853">
        <v>1</v>
      </c>
      <c r="AI853">
        <v>1</v>
      </c>
      <c r="AJ853">
        <v>1</v>
      </c>
      <c r="AK853">
        <v>0</v>
      </c>
      <c r="AL853">
        <v>1</v>
      </c>
      <c r="AM853">
        <v>1</v>
      </c>
      <c r="AN853">
        <v>1</v>
      </c>
      <c r="AO853">
        <v>1</v>
      </c>
      <c r="AP853">
        <v>1</v>
      </c>
    </row>
    <row r="854" spans="1:42" x14ac:dyDescent="0.25">
      <c r="A854" t="str">
        <f>"850"</f>
        <v>850</v>
      </c>
      <c r="B854" t="str">
        <f t="shared" si="47"/>
        <v>2</v>
      </c>
      <c r="C854" t="str">
        <f t="shared" si="46"/>
        <v>34</v>
      </c>
      <c r="D854" t="str">
        <f>"4"</f>
        <v>4</v>
      </c>
      <c r="E854" t="str">
        <f>"2-34-4"</f>
        <v>2-34-4</v>
      </c>
      <c r="F854" t="s">
        <v>72</v>
      </c>
      <c r="G854" t="s">
        <v>73</v>
      </c>
      <c r="H854" t="s">
        <v>71</v>
      </c>
      <c r="S854">
        <v>1</v>
      </c>
      <c r="T854">
        <v>0</v>
      </c>
      <c r="U854">
        <v>0</v>
      </c>
      <c r="V854">
        <v>0</v>
      </c>
      <c r="W854">
        <v>0</v>
      </c>
      <c r="X854">
        <v>1</v>
      </c>
      <c r="Y854">
        <v>0</v>
      </c>
      <c r="Z854">
        <v>1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v>0</v>
      </c>
      <c r="AK854">
        <v>1</v>
      </c>
      <c r="AL854">
        <v>1</v>
      </c>
      <c r="AM854">
        <v>1</v>
      </c>
      <c r="AN854">
        <v>1</v>
      </c>
      <c r="AO854">
        <v>1</v>
      </c>
      <c r="AP854">
        <v>1</v>
      </c>
    </row>
    <row r="855" spans="1:42" x14ac:dyDescent="0.25">
      <c r="A855" t="str">
        <f>"851"</f>
        <v>851</v>
      </c>
      <c r="B855" t="str">
        <f t="shared" si="47"/>
        <v>2</v>
      </c>
      <c r="C855" t="str">
        <f t="shared" ref="C855:C879" si="48">"35"</f>
        <v>35</v>
      </c>
      <c r="D855" t="str">
        <f>"22"</f>
        <v>22</v>
      </c>
      <c r="E855" t="str">
        <f>"2-35-22"</f>
        <v>2-35-22</v>
      </c>
      <c r="F855" t="s">
        <v>72</v>
      </c>
      <c r="G855" t="s">
        <v>73</v>
      </c>
      <c r="H855" t="s">
        <v>71</v>
      </c>
      <c r="S855">
        <v>1</v>
      </c>
      <c r="T855">
        <v>0</v>
      </c>
      <c r="U855">
        <v>0</v>
      </c>
      <c r="V855">
        <v>0</v>
      </c>
      <c r="W855">
        <v>0</v>
      </c>
      <c r="X855">
        <v>1</v>
      </c>
      <c r="Y855">
        <v>1</v>
      </c>
      <c r="Z855">
        <v>0</v>
      </c>
      <c r="AA855">
        <v>1</v>
      </c>
      <c r="AB855">
        <v>0</v>
      </c>
      <c r="AC855">
        <v>0</v>
      </c>
      <c r="AD855">
        <v>1</v>
      </c>
      <c r="AE855">
        <v>1</v>
      </c>
      <c r="AF855">
        <v>1</v>
      </c>
      <c r="AG855">
        <v>1</v>
      </c>
      <c r="AH855">
        <v>1</v>
      </c>
      <c r="AI855">
        <v>1</v>
      </c>
      <c r="AJ855">
        <v>1</v>
      </c>
      <c r="AK855">
        <v>0</v>
      </c>
      <c r="AL855">
        <v>1</v>
      </c>
      <c r="AM855">
        <v>1</v>
      </c>
      <c r="AN855">
        <v>1</v>
      </c>
      <c r="AO855">
        <v>1</v>
      </c>
      <c r="AP855">
        <v>1</v>
      </c>
    </row>
    <row r="856" spans="1:42" x14ac:dyDescent="0.25">
      <c r="A856" t="str">
        <f>"852"</f>
        <v>852</v>
      </c>
      <c r="B856" t="str">
        <f t="shared" si="47"/>
        <v>2</v>
      </c>
      <c r="C856" t="str">
        <f t="shared" si="48"/>
        <v>35</v>
      </c>
      <c r="D856" t="str">
        <f>"14"</f>
        <v>14</v>
      </c>
      <c r="E856" t="str">
        <f>"2-35-14"</f>
        <v>2-35-14</v>
      </c>
      <c r="F856" t="s">
        <v>72</v>
      </c>
      <c r="G856" t="s">
        <v>73</v>
      </c>
      <c r="H856" t="s">
        <v>70</v>
      </c>
      <c r="I856">
        <v>1</v>
      </c>
      <c r="J856">
        <v>1</v>
      </c>
      <c r="K856">
        <v>1</v>
      </c>
      <c r="L856">
        <v>1</v>
      </c>
      <c r="M856">
        <v>1</v>
      </c>
      <c r="N856">
        <v>1</v>
      </c>
      <c r="O856">
        <v>0</v>
      </c>
      <c r="P856">
        <v>1</v>
      </c>
      <c r="Q856">
        <v>1</v>
      </c>
      <c r="R856">
        <v>1</v>
      </c>
    </row>
    <row r="857" spans="1:42" x14ac:dyDescent="0.25">
      <c r="A857" t="str">
        <f>"853"</f>
        <v>853</v>
      </c>
      <c r="B857" t="str">
        <f t="shared" si="47"/>
        <v>2</v>
      </c>
      <c r="C857" t="str">
        <f t="shared" si="48"/>
        <v>35</v>
      </c>
      <c r="D857" t="str">
        <f>"13"</f>
        <v>13</v>
      </c>
      <c r="E857" t="str">
        <f>"2-35-13"</f>
        <v>2-35-13</v>
      </c>
      <c r="F857" t="s">
        <v>72</v>
      </c>
      <c r="G857" t="s">
        <v>73</v>
      </c>
      <c r="H857" t="s">
        <v>71</v>
      </c>
      <c r="S857">
        <v>1</v>
      </c>
      <c r="T857">
        <v>0</v>
      </c>
      <c r="U857">
        <v>0</v>
      </c>
      <c r="V857">
        <v>0</v>
      </c>
      <c r="W857">
        <v>1</v>
      </c>
      <c r="X857">
        <v>0</v>
      </c>
      <c r="Y857">
        <v>0</v>
      </c>
      <c r="Z857">
        <v>1</v>
      </c>
      <c r="AA857">
        <v>0</v>
      </c>
      <c r="AB857">
        <v>0</v>
      </c>
      <c r="AC857">
        <v>1</v>
      </c>
      <c r="AD857">
        <v>1</v>
      </c>
      <c r="AE857">
        <v>1</v>
      </c>
      <c r="AF857">
        <v>1</v>
      </c>
      <c r="AG857">
        <v>1</v>
      </c>
      <c r="AH857">
        <v>1</v>
      </c>
      <c r="AI857">
        <v>1</v>
      </c>
      <c r="AJ857">
        <v>1</v>
      </c>
      <c r="AK857">
        <v>0</v>
      </c>
      <c r="AL857">
        <v>1</v>
      </c>
      <c r="AM857">
        <v>1</v>
      </c>
      <c r="AN857">
        <v>1</v>
      </c>
      <c r="AO857">
        <v>1</v>
      </c>
      <c r="AP857">
        <v>1</v>
      </c>
    </row>
    <row r="858" spans="1:42" x14ac:dyDescent="0.25">
      <c r="A858" t="str">
        <f>"854"</f>
        <v>854</v>
      </c>
      <c r="B858" t="str">
        <f t="shared" si="47"/>
        <v>2</v>
      </c>
      <c r="C858" t="str">
        <f t="shared" si="48"/>
        <v>35</v>
      </c>
      <c r="D858" t="str">
        <f>"5"</f>
        <v>5</v>
      </c>
      <c r="E858" t="str">
        <f>"2-35-5"</f>
        <v>2-35-5</v>
      </c>
      <c r="F858" t="s">
        <v>72</v>
      </c>
      <c r="G858" t="s">
        <v>73</v>
      </c>
      <c r="H858" t="s">
        <v>71</v>
      </c>
      <c r="S858">
        <v>1</v>
      </c>
      <c r="T858">
        <v>0</v>
      </c>
      <c r="U858">
        <v>0</v>
      </c>
      <c r="V858">
        <v>0</v>
      </c>
      <c r="W858">
        <v>0</v>
      </c>
      <c r="X858">
        <v>1</v>
      </c>
      <c r="Y858">
        <v>1</v>
      </c>
      <c r="Z858">
        <v>0</v>
      </c>
      <c r="AA858">
        <v>0</v>
      </c>
      <c r="AB858">
        <v>1</v>
      </c>
      <c r="AC858">
        <v>0</v>
      </c>
      <c r="AD858">
        <v>0</v>
      </c>
      <c r="AE858">
        <v>1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1</v>
      </c>
      <c r="AL858">
        <v>0</v>
      </c>
      <c r="AM858">
        <v>0</v>
      </c>
      <c r="AN858">
        <v>0</v>
      </c>
      <c r="AO858">
        <v>1</v>
      </c>
      <c r="AP858">
        <v>0</v>
      </c>
    </row>
    <row r="859" spans="1:42" x14ac:dyDescent="0.25">
      <c r="A859" t="str">
        <f>"855"</f>
        <v>855</v>
      </c>
      <c r="B859" t="str">
        <f t="shared" si="47"/>
        <v>2</v>
      </c>
      <c r="C859" t="str">
        <f t="shared" si="48"/>
        <v>35</v>
      </c>
      <c r="D859" t="str">
        <f>"3"</f>
        <v>3</v>
      </c>
      <c r="E859" t="str">
        <f>"2-35-3"</f>
        <v>2-35-3</v>
      </c>
      <c r="F859" t="s">
        <v>72</v>
      </c>
      <c r="G859" t="s">
        <v>73</v>
      </c>
      <c r="H859" t="s">
        <v>71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1</v>
      </c>
      <c r="Y859">
        <v>0</v>
      </c>
      <c r="Z859">
        <v>1</v>
      </c>
      <c r="AA859">
        <v>0</v>
      </c>
      <c r="AB859">
        <v>0</v>
      </c>
      <c r="AC859">
        <v>1</v>
      </c>
      <c r="AD859">
        <v>0</v>
      </c>
      <c r="AE859">
        <v>0</v>
      </c>
      <c r="AF859">
        <v>0</v>
      </c>
      <c r="AG859">
        <v>0</v>
      </c>
      <c r="AH859">
        <v>0</v>
      </c>
      <c r="AI859">
        <v>0</v>
      </c>
      <c r="AJ859">
        <v>0</v>
      </c>
      <c r="AK859">
        <v>1</v>
      </c>
      <c r="AL859">
        <v>1</v>
      </c>
      <c r="AM859">
        <v>0</v>
      </c>
      <c r="AN859">
        <v>1</v>
      </c>
      <c r="AO859">
        <v>1</v>
      </c>
      <c r="AP859">
        <v>0</v>
      </c>
    </row>
    <row r="860" spans="1:42" x14ac:dyDescent="0.25">
      <c r="A860" t="str">
        <f>"856"</f>
        <v>856</v>
      </c>
      <c r="B860" t="str">
        <f t="shared" si="47"/>
        <v>2</v>
      </c>
      <c r="C860" t="str">
        <f t="shared" si="48"/>
        <v>35</v>
      </c>
      <c r="D860" t="str">
        <f>"16"</f>
        <v>16</v>
      </c>
      <c r="E860" t="str">
        <f>"2-35-16"</f>
        <v>2-35-16</v>
      </c>
      <c r="F860" t="s">
        <v>72</v>
      </c>
      <c r="G860" t="s">
        <v>73</v>
      </c>
      <c r="H860" t="s">
        <v>71</v>
      </c>
      <c r="S860">
        <v>1</v>
      </c>
      <c r="T860">
        <v>0</v>
      </c>
      <c r="U860">
        <v>0</v>
      </c>
      <c r="V860">
        <v>0</v>
      </c>
      <c r="W860">
        <v>0</v>
      </c>
      <c r="X860">
        <v>1</v>
      </c>
      <c r="Y860">
        <v>1</v>
      </c>
      <c r="Z860">
        <v>0</v>
      </c>
      <c r="AA860">
        <v>0</v>
      </c>
      <c r="AB860">
        <v>1</v>
      </c>
      <c r="AC860">
        <v>0</v>
      </c>
      <c r="AD860">
        <v>1</v>
      </c>
      <c r="AE860">
        <v>1</v>
      </c>
      <c r="AF860">
        <v>1</v>
      </c>
      <c r="AG860">
        <v>1</v>
      </c>
      <c r="AH860">
        <v>1</v>
      </c>
      <c r="AI860">
        <v>1</v>
      </c>
      <c r="AJ860">
        <v>1</v>
      </c>
      <c r="AK860">
        <v>0</v>
      </c>
      <c r="AL860">
        <v>1</v>
      </c>
      <c r="AM860">
        <v>1</v>
      </c>
      <c r="AN860">
        <v>1</v>
      </c>
      <c r="AO860">
        <v>1</v>
      </c>
      <c r="AP860">
        <v>1</v>
      </c>
    </row>
    <row r="861" spans="1:42" x14ac:dyDescent="0.25">
      <c r="A861" t="str">
        <f>"857"</f>
        <v>857</v>
      </c>
      <c r="B861" t="str">
        <f t="shared" si="47"/>
        <v>2</v>
      </c>
      <c r="C861" t="str">
        <f t="shared" si="48"/>
        <v>35</v>
      </c>
      <c r="D861" t="str">
        <f>"15"</f>
        <v>15</v>
      </c>
      <c r="E861" t="str">
        <f>"2-35-15"</f>
        <v>2-35-15</v>
      </c>
      <c r="F861" t="s">
        <v>72</v>
      </c>
      <c r="G861" t="s">
        <v>73</v>
      </c>
      <c r="H861" t="s">
        <v>71</v>
      </c>
      <c r="S861">
        <v>0</v>
      </c>
      <c r="T861">
        <v>1</v>
      </c>
      <c r="U861">
        <v>0</v>
      </c>
      <c r="V861">
        <v>0</v>
      </c>
      <c r="W861">
        <v>0</v>
      </c>
      <c r="X861">
        <v>1</v>
      </c>
      <c r="Y861">
        <v>0</v>
      </c>
      <c r="Z861">
        <v>1</v>
      </c>
      <c r="AA861">
        <v>0</v>
      </c>
      <c r="AB861">
        <v>0</v>
      </c>
      <c r="AC861">
        <v>1</v>
      </c>
      <c r="AD861">
        <v>1</v>
      </c>
      <c r="AE861">
        <v>0</v>
      </c>
      <c r="AF861">
        <v>0</v>
      </c>
      <c r="AG861">
        <v>0</v>
      </c>
      <c r="AH861">
        <v>1</v>
      </c>
      <c r="AI861">
        <v>0</v>
      </c>
      <c r="AJ861">
        <v>0</v>
      </c>
      <c r="AK861">
        <v>1</v>
      </c>
      <c r="AL861">
        <v>0</v>
      </c>
      <c r="AM861">
        <v>0</v>
      </c>
      <c r="AN861">
        <v>0</v>
      </c>
      <c r="AO861">
        <v>1</v>
      </c>
      <c r="AP861">
        <v>1</v>
      </c>
    </row>
    <row r="862" spans="1:42" x14ac:dyDescent="0.25">
      <c r="A862" t="str">
        <f>"858"</f>
        <v>858</v>
      </c>
      <c r="B862" t="str">
        <f t="shared" si="47"/>
        <v>2</v>
      </c>
      <c r="C862" t="str">
        <f t="shared" si="48"/>
        <v>35</v>
      </c>
      <c r="D862" t="str">
        <f>"10"</f>
        <v>10</v>
      </c>
      <c r="E862" t="str">
        <f>"2-35-10"</f>
        <v>2-35-10</v>
      </c>
      <c r="F862" t="s">
        <v>72</v>
      </c>
      <c r="G862" t="s">
        <v>73</v>
      </c>
      <c r="H862" t="s">
        <v>70</v>
      </c>
      <c r="I862">
        <v>1</v>
      </c>
      <c r="J862">
        <v>1</v>
      </c>
      <c r="K862">
        <v>1</v>
      </c>
      <c r="L862">
        <v>1</v>
      </c>
      <c r="M862">
        <v>1</v>
      </c>
      <c r="N862">
        <v>1</v>
      </c>
      <c r="O862">
        <v>1</v>
      </c>
      <c r="P862">
        <v>1</v>
      </c>
      <c r="Q862">
        <v>1</v>
      </c>
      <c r="R862">
        <v>1</v>
      </c>
    </row>
    <row r="863" spans="1:42" x14ac:dyDescent="0.25">
      <c r="A863" t="str">
        <f>"859"</f>
        <v>859</v>
      </c>
      <c r="B863" t="str">
        <f t="shared" si="47"/>
        <v>2</v>
      </c>
      <c r="C863" t="str">
        <f t="shared" si="48"/>
        <v>35</v>
      </c>
      <c r="D863" t="str">
        <f>"6"</f>
        <v>6</v>
      </c>
      <c r="E863" t="str">
        <f>"2-35-6"</f>
        <v>2-35-6</v>
      </c>
      <c r="F863" t="s">
        <v>72</v>
      </c>
      <c r="G863" t="s">
        <v>73</v>
      </c>
      <c r="H863" t="s">
        <v>71</v>
      </c>
      <c r="S863">
        <v>0</v>
      </c>
      <c r="T863">
        <v>1</v>
      </c>
      <c r="U863">
        <v>0</v>
      </c>
      <c r="V863">
        <v>0</v>
      </c>
      <c r="W863">
        <v>0</v>
      </c>
      <c r="X863">
        <v>1</v>
      </c>
      <c r="Y863">
        <v>1</v>
      </c>
      <c r="Z863">
        <v>0</v>
      </c>
      <c r="AA863">
        <v>0</v>
      </c>
      <c r="AB863">
        <v>1</v>
      </c>
      <c r="AC863">
        <v>0</v>
      </c>
      <c r="AD863">
        <v>1</v>
      </c>
      <c r="AE863">
        <v>1</v>
      </c>
      <c r="AF863">
        <v>1</v>
      </c>
      <c r="AG863">
        <v>1</v>
      </c>
      <c r="AH863">
        <v>1</v>
      </c>
      <c r="AI863">
        <v>1</v>
      </c>
      <c r="AJ863">
        <v>0</v>
      </c>
      <c r="AK863">
        <v>1</v>
      </c>
      <c r="AL863">
        <v>1</v>
      </c>
      <c r="AM863">
        <v>1</v>
      </c>
      <c r="AN863">
        <v>1</v>
      </c>
      <c r="AO863">
        <v>1</v>
      </c>
      <c r="AP863">
        <v>1</v>
      </c>
    </row>
    <row r="864" spans="1:42" x14ac:dyDescent="0.25">
      <c r="A864" t="str">
        <f>"860"</f>
        <v>860</v>
      </c>
      <c r="B864" t="str">
        <f t="shared" si="47"/>
        <v>2</v>
      </c>
      <c r="C864" t="str">
        <f t="shared" si="48"/>
        <v>35</v>
      </c>
      <c r="D864" t="str">
        <f>"2"</f>
        <v>2</v>
      </c>
      <c r="E864" t="str">
        <f>"2-35-2"</f>
        <v>2-35-2</v>
      </c>
      <c r="F864" t="s">
        <v>72</v>
      </c>
      <c r="G864" t="s">
        <v>73</v>
      </c>
      <c r="H864" t="s">
        <v>71</v>
      </c>
      <c r="S864">
        <v>0</v>
      </c>
      <c r="T864">
        <v>1</v>
      </c>
      <c r="U864">
        <v>0</v>
      </c>
      <c r="V864">
        <v>0</v>
      </c>
      <c r="W864">
        <v>0</v>
      </c>
      <c r="X864">
        <v>1</v>
      </c>
      <c r="Y864">
        <v>1</v>
      </c>
      <c r="Z864">
        <v>0</v>
      </c>
      <c r="AA864">
        <v>0</v>
      </c>
      <c r="AB864">
        <v>1</v>
      </c>
      <c r="AC864">
        <v>0</v>
      </c>
      <c r="AD864">
        <v>1</v>
      </c>
      <c r="AE864">
        <v>1</v>
      </c>
      <c r="AF864">
        <v>1</v>
      </c>
      <c r="AG864">
        <v>1</v>
      </c>
      <c r="AH864">
        <v>1</v>
      </c>
      <c r="AI864">
        <v>1</v>
      </c>
      <c r="AJ864">
        <v>1</v>
      </c>
      <c r="AK864">
        <v>0</v>
      </c>
      <c r="AL864">
        <v>1</v>
      </c>
      <c r="AM864">
        <v>1</v>
      </c>
      <c r="AN864">
        <v>1</v>
      </c>
      <c r="AO864">
        <v>1</v>
      </c>
      <c r="AP864">
        <v>1</v>
      </c>
    </row>
    <row r="865" spans="1:42" x14ac:dyDescent="0.25">
      <c r="A865" t="str">
        <f>"861"</f>
        <v>861</v>
      </c>
      <c r="B865" t="str">
        <f t="shared" si="47"/>
        <v>2</v>
      </c>
      <c r="C865" t="str">
        <f t="shared" si="48"/>
        <v>35</v>
      </c>
      <c r="D865" t="str">
        <f>"24"</f>
        <v>24</v>
      </c>
      <c r="E865" t="str">
        <f>"2-35-24"</f>
        <v>2-35-24</v>
      </c>
      <c r="F865" t="s">
        <v>72</v>
      </c>
      <c r="G865" t="s">
        <v>73</v>
      </c>
      <c r="H865" t="s">
        <v>71</v>
      </c>
      <c r="S865">
        <v>1</v>
      </c>
      <c r="T865">
        <v>0</v>
      </c>
      <c r="U865">
        <v>0</v>
      </c>
      <c r="V865">
        <v>0</v>
      </c>
      <c r="W865">
        <v>1</v>
      </c>
      <c r="X865">
        <v>0</v>
      </c>
      <c r="Y865">
        <v>0</v>
      </c>
      <c r="Z865">
        <v>1</v>
      </c>
      <c r="AA865">
        <v>0</v>
      </c>
      <c r="AB865">
        <v>1</v>
      </c>
      <c r="AC865">
        <v>0</v>
      </c>
      <c r="AD865">
        <v>1</v>
      </c>
      <c r="AE865">
        <v>1</v>
      </c>
      <c r="AF865">
        <v>1</v>
      </c>
      <c r="AG865">
        <v>1</v>
      </c>
      <c r="AH865">
        <v>1</v>
      </c>
      <c r="AI865">
        <v>1</v>
      </c>
      <c r="AJ865">
        <v>1</v>
      </c>
      <c r="AK865">
        <v>0</v>
      </c>
      <c r="AL865">
        <v>1</v>
      </c>
      <c r="AM865">
        <v>1</v>
      </c>
      <c r="AN865">
        <v>0</v>
      </c>
      <c r="AO865">
        <v>1</v>
      </c>
      <c r="AP865">
        <v>1</v>
      </c>
    </row>
    <row r="866" spans="1:42" x14ac:dyDescent="0.25">
      <c r="A866" t="str">
        <f>"862"</f>
        <v>862</v>
      </c>
      <c r="B866" t="str">
        <f t="shared" si="47"/>
        <v>2</v>
      </c>
      <c r="C866" t="str">
        <f t="shared" si="48"/>
        <v>35</v>
      </c>
      <c r="D866" t="str">
        <f>"23"</f>
        <v>23</v>
      </c>
      <c r="E866" t="str">
        <f>"2-35-23"</f>
        <v>2-35-23</v>
      </c>
      <c r="F866" t="s">
        <v>72</v>
      </c>
      <c r="G866" t="s">
        <v>73</v>
      </c>
      <c r="H866" t="s">
        <v>71</v>
      </c>
      <c r="S866">
        <v>0</v>
      </c>
      <c r="T866">
        <v>1</v>
      </c>
      <c r="U866">
        <v>0</v>
      </c>
      <c r="V866">
        <v>0</v>
      </c>
      <c r="W866">
        <v>0</v>
      </c>
      <c r="X866">
        <v>1</v>
      </c>
      <c r="Y866">
        <v>1</v>
      </c>
      <c r="Z866">
        <v>0</v>
      </c>
      <c r="AA866">
        <v>0</v>
      </c>
      <c r="AB866">
        <v>0</v>
      </c>
      <c r="AC866">
        <v>1</v>
      </c>
      <c r="AD866">
        <v>1</v>
      </c>
      <c r="AE866">
        <v>1</v>
      </c>
      <c r="AF866">
        <v>1</v>
      </c>
      <c r="AG866">
        <v>1</v>
      </c>
      <c r="AH866">
        <v>1</v>
      </c>
      <c r="AI866">
        <v>1</v>
      </c>
      <c r="AJ866">
        <v>1</v>
      </c>
      <c r="AK866">
        <v>0</v>
      </c>
      <c r="AL866">
        <v>1</v>
      </c>
      <c r="AM866">
        <v>1</v>
      </c>
      <c r="AN866">
        <v>1</v>
      </c>
      <c r="AO866">
        <v>1</v>
      </c>
      <c r="AP866">
        <v>1</v>
      </c>
    </row>
    <row r="867" spans="1:42" x14ac:dyDescent="0.25">
      <c r="A867" t="str">
        <f>"863"</f>
        <v>863</v>
      </c>
      <c r="B867" t="str">
        <f t="shared" si="47"/>
        <v>2</v>
      </c>
      <c r="C867" t="str">
        <f t="shared" si="48"/>
        <v>35</v>
      </c>
      <c r="D867" t="str">
        <f>"18"</f>
        <v>18</v>
      </c>
      <c r="E867" t="str">
        <f>"2-35-18"</f>
        <v>2-35-18</v>
      </c>
      <c r="F867" t="s">
        <v>72</v>
      </c>
      <c r="G867" t="s">
        <v>73</v>
      </c>
      <c r="H867" t="s">
        <v>71</v>
      </c>
      <c r="S867">
        <v>1</v>
      </c>
      <c r="T867">
        <v>0</v>
      </c>
      <c r="U867">
        <v>0</v>
      </c>
      <c r="V867">
        <v>0</v>
      </c>
      <c r="W867">
        <v>1</v>
      </c>
      <c r="X867">
        <v>0</v>
      </c>
      <c r="Y867">
        <v>0</v>
      </c>
      <c r="Z867">
        <v>1</v>
      </c>
      <c r="AA867">
        <v>0</v>
      </c>
      <c r="AB867">
        <v>0</v>
      </c>
      <c r="AC867">
        <v>1</v>
      </c>
      <c r="AD867">
        <v>1</v>
      </c>
      <c r="AE867">
        <v>1</v>
      </c>
      <c r="AF867">
        <v>1</v>
      </c>
      <c r="AG867">
        <v>1</v>
      </c>
      <c r="AH867">
        <v>1</v>
      </c>
      <c r="AI867">
        <v>1</v>
      </c>
      <c r="AJ867">
        <v>1</v>
      </c>
      <c r="AK867">
        <v>0</v>
      </c>
      <c r="AL867">
        <v>1</v>
      </c>
      <c r="AM867">
        <v>1</v>
      </c>
      <c r="AN867">
        <v>1</v>
      </c>
      <c r="AO867">
        <v>1</v>
      </c>
      <c r="AP867">
        <v>1</v>
      </c>
    </row>
    <row r="868" spans="1:42" x14ac:dyDescent="0.25">
      <c r="A868" t="str">
        <f>"864"</f>
        <v>864</v>
      </c>
      <c r="B868" t="str">
        <f t="shared" si="47"/>
        <v>2</v>
      </c>
      <c r="C868" t="str">
        <f t="shared" si="48"/>
        <v>35</v>
      </c>
      <c r="D868" t="str">
        <f>"17"</f>
        <v>17</v>
      </c>
      <c r="E868" t="str">
        <f>"2-35-17"</f>
        <v>2-35-17</v>
      </c>
      <c r="F868" t="s">
        <v>72</v>
      </c>
      <c r="G868" t="s">
        <v>73</v>
      </c>
      <c r="H868" t="s">
        <v>71</v>
      </c>
      <c r="S868">
        <v>1</v>
      </c>
      <c r="T868">
        <v>0</v>
      </c>
      <c r="U868">
        <v>0</v>
      </c>
      <c r="V868">
        <v>0</v>
      </c>
      <c r="W868">
        <v>0</v>
      </c>
      <c r="X868">
        <v>1</v>
      </c>
      <c r="Y868">
        <v>1</v>
      </c>
      <c r="Z868">
        <v>0</v>
      </c>
      <c r="AA868">
        <v>0</v>
      </c>
      <c r="AB868">
        <v>1</v>
      </c>
      <c r="AC868">
        <v>0</v>
      </c>
      <c r="AD868">
        <v>1</v>
      </c>
      <c r="AE868">
        <v>1</v>
      </c>
      <c r="AF868">
        <v>1</v>
      </c>
      <c r="AG868">
        <v>1</v>
      </c>
      <c r="AH868">
        <v>1</v>
      </c>
      <c r="AI868">
        <v>1</v>
      </c>
      <c r="AJ868">
        <v>1</v>
      </c>
      <c r="AK868">
        <v>0</v>
      </c>
      <c r="AL868">
        <v>1</v>
      </c>
      <c r="AM868">
        <v>1</v>
      </c>
      <c r="AN868">
        <v>1</v>
      </c>
      <c r="AO868">
        <v>1</v>
      </c>
      <c r="AP868">
        <v>1</v>
      </c>
    </row>
    <row r="869" spans="1:42" x14ac:dyDescent="0.25">
      <c r="A869" t="str">
        <f>"865"</f>
        <v>865</v>
      </c>
      <c r="B869" t="str">
        <f t="shared" si="47"/>
        <v>2</v>
      </c>
      <c r="C869" t="str">
        <f t="shared" si="48"/>
        <v>35</v>
      </c>
      <c r="D869" t="str">
        <f>"11"</f>
        <v>11</v>
      </c>
      <c r="E869" t="str">
        <f>"2-35-11"</f>
        <v>2-35-11</v>
      </c>
      <c r="F869" t="s">
        <v>72</v>
      </c>
      <c r="G869" t="s">
        <v>73</v>
      </c>
      <c r="H869" t="s">
        <v>71</v>
      </c>
      <c r="S869">
        <v>0</v>
      </c>
      <c r="T869">
        <v>1</v>
      </c>
      <c r="U869">
        <v>0</v>
      </c>
      <c r="V869">
        <v>0</v>
      </c>
      <c r="W869">
        <v>0</v>
      </c>
      <c r="X869">
        <v>1</v>
      </c>
      <c r="Y869">
        <v>1</v>
      </c>
      <c r="Z869">
        <v>0</v>
      </c>
      <c r="AA869">
        <v>0</v>
      </c>
      <c r="AB869">
        <v>1</v>
      </c>
      <c r="AC869">
        <v>0</v>
      </c>
      <c r="AD869">
        <v>1</v>
      </c>
      <c r="AE869">
        <v>1</v>
      </c>
      <c r="AF869">
        <v>1</v>
      </c>
      <c r="AG869">
        <v>1</v>
      </c>
      <c r="AH869">
        <v>1</v>
      </c>
      <c r="AI869">
        <v>1</v>
      </c>
      <c r="AJ869">
        <v>1</v>
      </c>
      <c r="AK869">
        <v>0</v>
      </c>
      <c r="AL869">
        <v>1</v>
      </c>
      <c r="AM869">
        <v>1</v>
      </c>
      <c r="AN869">
        <v>1</v>
      </c>
      <c r="AO869">
        <v>1</v>
      </c>
      <c r="AP869">
        <v>1</v>
      </c>
    </row>
    <row r="870" spans="1:42" x14ac:dyDescent="0.25">
      <c r="A870" t="str">
        <f>"866"</f>
        <v>866</v>
      </c>
      <c r="B870" t="str">
        <f t="shared" si="47"/>
        <v>2</v>
      </c>
      <c r="C870" t="str">
        <f t="shared" si="48"/>
        <v>35</v>
      </c>
      <c r="D870" t="str">
        <f>"7"</f>
        <v>7</v>
      </c>
      <c r="E870" t="str">
        <f>"2-35-7"</f>
        <v>2-35-7</v>
      </c>
      <c r="F870" t="s">
        <v>72</v>
      </c>
      <c r="G870" t="s">
        <v>73</v>
      </c>
      <c r="H870" t="s">
        <v>71</v>
      </c>
      <c r="S870">
        <v>0</v>
      </c>
      <c r="T870">
        <v>1</v>
      </c>
      <c r="U870">
        <v>0</v>
      </c>
      <c r="V870">
        <v>0</v>
      </c>
      <c r="W870">
        <v>1</v>
      </c>
      <c r="X870">
        <v>0</v>
      </c>
      <c r="Y870">
        <v>1</v>
      </c>
      <c r="Z870">
        <v>0</v>
      </c>
      <c r="AA870">
        <v>0</v>
      </c>
      <c r="AB870">
        <v>0</v>
      </c>
      <c r="AC870">
        <v>1</v>
      </c>
      <c r="AD870">
        <v>1</v>
      </c>
      <c r="AE870">
        <v>1</v>
      </c>
      <c r="AF870">
        <v>1</v>
      </c>
      <c r="AG870">
        <v>1</v>
      </c>
      <c r="AH870">
        <v>1</v>
      </c>
      <c r="AI870">
        <v>1</v>
      </c>
      <c r="AJ870">
        <v>1</v>
      </c>
      <c r="AK870">
        <v>0</v>
      </c>
      <c r="AL870">
        <v>1</v>
      </c>
      <c r="AM870">
        <v>1</v>
      </c>
      <c r="AN870">
        <v>1</v>
      </c>
      <c r="AO870">
        <v>1</v>
      </c>
      <c r="AP870">
        <v>1</v>
      </c>
    </row>
    <row r="871" spans="1:42" x14ac:dyDescent="0.25">
      <c r="A871" t="str">
        <f>"867"</f>
        <v>867</v>
      </c>
      <c r="B871" t="str">
        <f t="shared" si="47"/>
        <v>2</v>
      </c>
      <c r="C871" t="str">
        <f t="shared" si="48"/>
        <v>35</v>
      </c>
      <c r="D871" t="str">
        <f>"1"</f>
        <v>1</v>
      </c>
      <c r="E871" t="str">
        <f>"2-35-1"</f>
        <v>2-35-1</v>
      </c>
      <c r="F871" t="s">
        <v>72</v>
      </c>
      <c r="G871" t="s">
        <v>73</v>
      </c>
      <c r="H871" t="s">
        <v>71</v>
      </c>
      <c r="S871">
        <v>0</v>
      </c>
      <c r="T871">
        <v>1</v>
      </c>
      <c r="U871">
        <v>0</v>
      </c>
      <c r="V871">
        <v>0</v>
      </c>
      <c r="W871">
        <v>0</v>
      </c>
      <c r="X871">
        <v>1</v>
      </c>
      <c r="Y871">
        <v>1</v>
      </c>
      <c r="Z871">
        <v>0</v>
      </c>
      <c r="AA871">
        <v>0</v>
      </c>
      <c r="AB871">
        <v>0</v>
      </c>
      <c r="AC871">
        <v>1</v>
      </c>
      <c r="AD871">
        <v>1</v>
      </c>
      <c r="AE871">
        <v>1</v>
      </c>
      <c r="AF871">
        <v>1</v>
      </c>
      <c r="AG871">
        <v>1</v>
      </c>
      <c r="AH871">
        <v>1</v>
      </c>
      <c r="AI871">
        <v>1</v>
      </c>
      <c r="AJ871">
        <v>0</v>
      </c>
      <c r="AK871">
        <v>1</v>
      </c>
      <c r="AL871">
        <v>1</v>
      </c>
      <c r="AM871">
        <v>1</v>
      </c>
      <c r="AN871">
        <v>1</v>
      </c>
      <c r="AO871">
        <v>1</v>
      </c>
      <c r="AP871">
        <v>1</v>
      </c>
    </row>
    <row r="872" spans="1:42" x14ac:dyDescent="0.25">
      <c r="A872" t="str">
        <f>"868"</f>
        <v>868</v>
      </c>
      <c r="B872" t="str">
        <f t="shared" si="47"/>
        <v>2</v>
      </c>
      <c r="C872" t="str">
        <f t="shared" si="48"/>
        <v>35</v>
      </c>
      <c r="D872" t="str">
        <f>"25"</f>
        <v>25</v>
      </c>
      <c r="E872" t="str">
        <f>"2-35-25"</f>
        <v>2-35-25</v>
      </c>
      <c r="F872" t="s">
        <v>72</v>
      </c>
      <c r="G872" t="s">
        <v>73</v>
      </c>
      <c r="H872" t="s">
        <v>71</v>
      </c>
      <c r="S872">
        <v>1</v>
      </c>
      <c r="T872">
        <v>0</v>
      </c>
      <c r="U872">
        <v>0</v>
      </c>
      <c r="V872">
        <v>0</v>
      </c>
      <c r="W872">
        <v>0</v>
      </c>
      <c r="X872">
        <v>1</v>
      </c>
      <c r="Y872">
        <v>1</v>
      </c>
      <c r="Z872">
        <v>0</v>
      </c>
      <c r="AA872">
        <v>1</v>
      </c>
      <c r="AB872">
        <v>0</v>
      </c>
      <c r="AC872">
        <v>0</v>
      </c>
      <c r="AD872">
        <v>1</v>
      </c>
      <c r="AE872">
        <v>1</v>
      </c>
      <c r="AF872">
        <v>1</v>
      </c>
      <c r="AG872">
        <v>1</v>
      </c>
      <c r="AH872">
        <v>1</v>
      </c>
      <c r="AI872">
        <v>1</v>
      </c>
      <c r="AJ872">
        <v>1</v>
      </c>
      <c r="AK872">
        <v>0</v>
      </c>
      <c r="AL872">
        <v>1</v>
      </c>
      <c r="AM872">
        <v>1</v>
      </c>
      <c r="AN872">
        <v>1</v>
      </c>
      <c r="AO872">
        <v>1</v>
      </c>
      <c r="AP872">
        <v>1</v>
      </c>
    </row>
    <row r="873" spans="1:42" x14ac:dyDescent="0.25">
      <c r="A873" t="str">
        <f>"869"</f>
        <v>869</v>
      </c>
      <c r="B873" t="str">
        <f t="shared" si="47"/>
        <v>2</v>
      </c>
      <c r="C873" t="str">
        <f t="shared" si="48"/>
        <v>35</v>
      </c>
      <c r="D873" t="str">
        <f>"19"</f>
        <v>19</v>
      </c>
      <c r="E873" t="str">
        <f>"2-35-19"</f>
        <v>2-35-19</v>
      </c>
      <c r="F873" t="s">
        <v>72</v>
      </c>
      <c r="G873" t="s">
        <v>73</v>
      </c>
      <c r="H873" t="s">
        <v>71</v>
      </c>
      <c r="S873">
        <v>0</v>
      </c>
      <c r="T873">
        <v>1</v>
      </c>
      <c r="U873">
        <v>0</v>
      </c>
      <c r="V873">
        <v>0</v>
      </c>
      <c r="W873">
        <v>0</v>
      </c>
      <c r="X873">
        <v>1</v>
      </c>
      <c r="Y873">
        <v>1</v>
      </c>
      <c r="Z873">
        <v>0</v>
      </c>
      <c r="AA873">
        <v>0</v>
      </c>
      <c r="AB873">
        <v>0</v>
      </c>
      <c r="AC873">
        <v>1</v>
      </c>
      <c r="AD873">
        <v>1</v>
      </c>
      <c r="AE873">
        <v>1</v>
      </c>
      <c r="AF873">
        <v>1</v>
      </c>
      <c r="AG873">
        <v>1</v>
      </c>
      <c r="AH873">
        <v>1</v>
      </c>
      <c r="AI873">
        <v>1</v>
      </c>
      <c r="AJ873">
        <v>1</v>
      </c>
      <c r="AK873">
        <v>0</v>
      </c>
      <c r="AL873">
        <v>1</v>
      </c>
      <c r="AM873">
        <v>1</v>
      </c>
      <c r="AN873">
        <v>1</v>
      </c>
      <c r="AO873">
        <v>1</v>
      </c>
      <c r="AP873">
        <v>1</v>
      </c>
    </row>
    <row r="874" spans="1:42" x14ac:dyDescent="0.25">
      <c r="A874" t="str">
        <f>"870"</f>
        <v>870</v>
      </c>
      <c r="B874" t="str">
        <f t="shared" si="47"/>
        <v>2</v>
      </c>
      <c r="C874" t="str">
        <f t="shared" si="48"/>
        <v>35</v>
      </c>
      <c r="D874" t="str">
        <f>"8"</f>
        <v>8</v>
      </c>
      <c r="E874" t="str">
        <f>"2-35-8"</f>
        <v>2-35-8</v>
      </c>
      <c r="F874" t="s">
        <v>72</v>
      </c>
      <c r="G874" t="s">
        <v>73</v>
      </c>
      <c r="H874" t="s">
        <v>71</v>
      </c>
      <c r="S874">
        <v>1</v>
      </c>
      <c r="T874">
        <v>0</v>
      </c>
      <c r="U874">
        <v>0</v>
      </c>
      <c r="V874">
        <v>0</v>
      </c>
      <c r="W874">
        <v>0</v>
      </c>
      <c r="X874">
        <v>1</v>
      </c>
      <c r="Y874">
        <v>1</v>
      </c>
      <c r="Z874">
        <v>0</v>
      </c>
      <c r="AA874">
        <v>1</v>
      </c>
      <c r="AB874">
        <v>0</v>
      </c>
      <c r="AC874">
        <v>0</v>
      </c>
      <c r="AD874">
        <v>1</v>
      </c>
      <c r="AE874">
        <v>1</v>
      </c>
      <c r="AF874">
        <v>1</v>
      </c>
      <c r="AG874">
        <v>1</v>
      </c>
      <c r="AH874">
        <v>1</v>
      </c>
      <c r="AI874">
        <v>1</v>
      </c>
      <c r="AJ874">
        <v>0</v>
      </c>
      <c r="AK874">
        <v>1</v>
      </c>
      <c r="AL874">
        <v>1</v>
      </c>
      <c r="AM874">
        <v>1</v>
      </c>
      <c r="AN874">
        <v>1</v>
      </c>
      <c r="AO874">
        <v>1</v>
      </c>
      <c r="AP874">
        <v>1</v>
      </c>
    </row>
    <row r="875" spans="1:42" x14ac:dyDescent="0.25">
      <c r="A875" t="str">
        <f>"871"</f>
        <v>871</v>
      </c>
      <c r="B875" t="str">
        <f t="shared" si="47"/>
        <v>2</v>
      </c>
      <c r="C875" t="str">
        <f t="shared" si="48"/>
        <v>35</v>
      </c>
      <c r="D875" t="str">
        <f>"4"</f>
        <v>4</v>
      </c>
      <c r="E875" t="str">
        <f>"2-35-4"</f>
        <v>2-35-4</v>
      </c>
      <c r="F875" t="s">
        <v>72</v>
      </c>
      <c r="G875" t="s">
        <v>73</v>
      </c>
      <c r="H875" t="s">
        <v>71</v>
      </c>
      <c r="S875">
        <v>0</v>
      </c>
      <c r="T875">
        <v>1</v>
      </c>
      <c r="U875">
        <v>0</v>
      </c>
      <c r="V875">
        <v>0</v>
      </c>
      <c r="W875">
        <v>0</v>
      </c>
      <c r="X875">
        <v>1</v>
      </c>
      <c r="Y875">
        <v>1</v>
      </c>
      <c r="Z875">
        <v>0</v>
      </c>
      <c r="AA875">
        <v>0</v>
      </c>
      <c r="AB875">
        <v>0</v>
      </c>
      <c r="AC875">
        <v>1</v>
      </c>
      <c r="AD875">
        <v>1</v>
      </c>
      <c r="AE875">
        <v>1</v>
      </c>
      <c r="AF875">
        <v>1</v>
      </c>
      <c r="AG875">
        <v>1</v>
      </c>
      <c r="AH875">
        <v>1</v>
      </c>
      <c r="AI875">
        <v>1</v>
      </c>
      <c r="AJ875">
        <v>1</v>
      </c>
      <c r="AK875">
        <v>0</v>
      </c>
      <c r="AL875">
        <v>1</v>
      </c>
      <c r="AM875">
        <v>1</v>
      </c>
      <c r="AN875">
        <v>1</v>
      </c>
      <c r="AO875">
        <v>1</v>
      </c>
      <c r="AP875">
        <v>1</v>
      </c>
    </row>
    <row r="876" spans="1:42" x14ac:dyDescent="0.25">
      <c r="A876" t="str">
        <f>"872"</f>
        <v>872</v>
      </c>
      <c r="B876" t="str">
        <f t="shared" si="47"/>
        <v>2</v>
      </c>
      <c r="C876" t="str">
        <f t="shared" si="48"/>
        <v>35</v>
      </c>
      <c r="D876" t="str">
        <f>"20"</f>
        <v>20</v>
      </c>
      <c r="E876" t="str">
        <f>"2-35-20"</f>
        <v>2-35-20</v>
      </c>
      <c r="F876" t="s">
        <v>72</v>
      </c>
      <c r="G876" t="s">
        <v>73</v>
      </c>
      <c r="H876" t="s">
        <v>71</v>
      </c>
      <c r="S876">
        <v>1</v>
      </c>
      <c r="T876">
        <v>0</v>
      </c>
      <c r="U876">
        <v>0</v>
      </c>
      <c r="V876">
        <v>0</v>
      </c>
      <c r="W876">
        <v>0</v>
      </c>
      <c r="X876">
        <v>1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1</v>
      </c>
      <c r="AI876">
        <v>0</v>
      </c>
      <c r="AJ876">
        <v>1</v>
      </c>
      <c r="AK876">
        <v>0</v>
      </c>
      <c r="AL876">
        <v>1</v>
      </c>
      <c r="AM876">
        <v>1</v>
      </c>
      <c r="AN876">
        <v>1</v>
      </c>
      <c r="AO876">
        <v>1</v>
      </c>
      <c r="AP876">
        <v>1</v>
      </c>
    </row>
    <row r="877" spans="1:42" x14ac:dyDescent="0.25">
      <c r="A877" t="str">
        <f>"873"</f>
        <v>873</v>
      </c>
      <c r="B877" t="str">
        <f t="shared" si="47"/>
        <v>2</v>
      </c>
      <c r="C877" t="str">
        <f t="shared" si="48"/>
        <v>35</v>
      </c>
      <c r="D877" t="str">
        <f>"9"</f>
        <v>9</v>
      </c>
      <c r="E877" t="str">
        <f>"2-35-9"</f>
        <v>2-35-9</v>
      </c>
      <c r="F877" t="s">
        <v>72</v>
      </c>
      <c r="G877" t="s">
        <v>73</v>
      </c>
      <c r="H877" t="s">
        <v>71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1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1</v>
      </c>
      <c r="AF877">
        <v>0</v>
      </c>
      <c r="AG877">
        <v>0</v>
      </c>
      <c r="AH877">
        <v>0</v>
      </c>
      <c r="AI877">
        <v>0</v>
      </c>
      <c r="AJ877">
        <v>1</v>
      </c>
      <c r="AK877">
        <v>0</v>
      </c>
      <c r="AL877">
        <v>0</v>
      </c>
      <c r="AM877">
        <v>0</v>
      </c>
      <c r="AN877">
        <v>0</v>
      </c>
      <c r="AO877">
        <v>0</v>
      </c>
      <c r="AP877">
        <v>0</v>
      </c>
    </row>
    <row r="878" spans="1:42" x14ac:dyDescent="0.25">
      <c r="A878" t="str">
        <f>"874"</f>
        <v>874</v>
      </c>
      <c r="B878" t="str">
        <f t="shared" si="47"/>
        <v>2</v>
      </c>
      <c r="C878" t="str">
        <f t="shared" si="48"/>
        <v>35</v>
      </c>
      <c r="D878" t="str">
        <f>"21"</f>
        <v>21</v>
      </c>
      <c r="E878" t="str">
        <f>"2-35-21"</f>
        <v>2-35-21</v>
      </c>
      <c r="F878" t="s">
        <v>72</v>
      </c>
      <c r="G878" t="s">
        <v>73</v>
      </c>
      <c r="H878" t="s">
        <v>71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1</v>
      </c>
      <c r="Y878">
        <v>1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v>0</v>
      </c>
      <c r="AK878">
        <v>1</v>
      </c>
      <c r="AL878">
        <v>1</v>
      </c>
      <c r="AM878">
        <v>0</v>
      </c>
      <c r="AN878">
        <v>0</v>
      </c>
      <c r="AO878">
        <v>0</v>
      </c>
      <c r="AP878">
        <v>1</v>
      </c>
    </row>
    <row r="879" spans="1:42" x14ac:dyDescent="0.25">
      <c r="A879" t="str">
        <f>"875"</f>
        <v>875</v>
      </c>
      <c r="B879" t="str">
        <f t="shared" si="47"/>
        <v>2</v>
      </c>
      <c r="C879" t="str">
        <f t="shared" si="48"/>
        <v>35</v>
      </c>
      <c r="D879" t="str">
        <f>"12"</f>
        <v>12</v>
      </c>
      <c r="E879" t="str">
        <f>"2-35-12"</f>
        <v>2-35-12</v>
      </c>
      <c r="F879" t="s">
        <v>72</v>
      </c>
      <c r="G879" t="s">
        <v>73</v>
      </c>
      <c r="H879" t="s">
        <v>71</v>
      </c>
      <c r="S879">
        <v>0</v>
      </c>
      <c r="T879">
        <v>1</v>
      </c>
      <c r="U879">
        <v>0</v>
      </c>
      <c r="V879">
        <v>0</v>
      </c>
      <c r="W879">
        <v>0</v>
      </c>
      <c r="X879">
        <v>1</v>
      </c>
      <c r="Y879">
        <v>1</v>
      </c>
      <c r="Z879">
        <v>0</v>
      </c>
      <c r="AA879">
        <v>1</v>
      </c>
      <c r="AB879">
        <v>0</v>
      </c>
      <c r="AC879">
        <v>0</v>
      </c>
      <c r="AD879">
        <v>0</v>
      </c>
      <c r="AE879">
        <v>1</v>
      </c>
      <c r="AF879">
        <v>0</v>
      </c>
      <c r="AG879">
        <v>0</v>
      </c>
      <c r="AH879">
        <v>1</v>
      </c>
      <c r="AI879">
        <v>1</v>
      </c>
      <c r="AJ879">
        <v>0</v>
      </c>
      <c r="AK879">
        <v>1</v>
      </c>
      <c r="AL879">
        <v>0</v>
      </c>
      <c r="AM879">
        <v>0</v>
      </c>
      <c r="AN879">
        <v>0</v>
      </c>
      <c r="AO879">
        <v>0</v>
      </c>
      <c r="AP879">
        <v>0</v>
      </c>
    </row>
    <row r="880" spans="1:42" x14ac:dyDescent="0.25">
      <c r="A880" t="str">
        <f>"876"</f>
        <v>876</v>
      </c>
      <c r="B880" t="str">
        <f t="shared" si="47"/>
        <v>2</v>
      </c>
      <c r="C880" t="str">
        <f t="shared" ref="C880:C904" si="49">"36"</f>
        <v>36</v>
      </c>
      <c r="D880" t="str">
        <f>"22"</f>
        <v>22</v>
      </c>
      <c r="E880" t="str">
        <f>"2-36-22"</f>
        <v>2-36-22</v>
      </c>
      <c r="F880" t="s">
        <v>72</v>
      </c>
      <c r="G880" t="s">
        <v>73</v>
      </c>
      <c r="H880" t="s">
        <v>70</v>
      </c>
      <c r="I880">
        <v>1</v>
      </c>
      <c r="J880">
        <v>1</v>
      </c>
      <c r="K880">
        <v>1</v>
      </c>
      <c r="L880">
        <v>1</v>
      </c>
      <c r="M880">
        <v>1</v>
      </c>
      <c r="N880">
        <v>1</v>
      </c>
      <c r="O880">
        <v>1</v>
      </c>
      <c r="P880">
        <v>1</v>
      </c>
      <c r="Q880">
        <v>1</v>
      </c>
      <c r="R880">
        <v>0</v>
      </c>
    </row>
    <row r="881" spans="1:42" x14ac:dyDescent="0.25">
      <c r="A881" t="str">
        <f>"877"</f>
        <v>877</v>
      </c>
      <c r="B881" t="str">
        <f t="shared" si="47"/>
        <v>2</v>
      </c>
      <c r="C881" t="str">
        <f t="shared" si="49"/>
        <v>36</v>
      </c>
      <c r="D881" t="str">
        <f>"12"</f>
        <v>12</v>
      </c>
      <c r="E881" t="str">
        <f>"2-36-12"</f>
        <v>2-36-12</v>
      </c>
      <c r="F881" t="s">
        <v>72</v>
      </c>
      <c r="G881" t="s">
        <v>73</v>
      </c>
      <c r="H881" t="s">
        <v>71</v>
      </c>
      <c r="S881">
        <v>1</v>
      </c>
      <c r="T881">
        <v>0</v>
      </c>
      <c r="U881">
        <v>0</v>
      </c>
      <c r="V881">
        <v>0</v>
      </c>
      <c r="W881">
        <v>1</v>
      </c>
      <c r="X881">
        <v>0</v>
      </c>
      <c r="Y881">
        <v>1</v>
      </c>
      <c r="Z881">
        <v>0</v>
      </c>
      <c r="AA881">
        <v>0</v>
      </c>
      <c r="AB881">
        <v>1</v>
      </c>
      <c r="AC881">
        <v>0</v>
      </c>
      <c r="AD881">
        <v>1</v>
      </c>
      <c r="AE881">
        <v>1</v>
      </c>
      <c r="AF881">
        <v>1</v>
      </c>
      <c r="AG881">
        <v>1</v>
      </c>
      <c r="AH881">
        <v>1</v>
      </c>
      <c r="AI881">
        <v>1</v>
      </c>
      <c r="AJ881">
        <v>1</v>
      </c>
      <c r="AK881">
        <v>0</v>
      </c>
      <c r="AL881">
        <v>1</v>
      </c>
      <c r="AM881">
        <v>1</v>
      </c>
      <c r="AN881">
        <v>1</v>
      </c>
      <c r="AO881">
        <v>1</v>
      </c>
      <c r="AP881">
        <v>1</v>
      </c>
    </row>
    <row r="882" spans="1:42" x14ac:dyDescent="0.25">
      <c r="A882" t="str">
        <f>"878"</f>
        <v>878</v>
      </c>
      <c r="B882" t="str">
        <f t="shared" si="47"/>
        <v>2</v>
      </c>
      <c r="C882" t="str">
        <f t="shared" si="49"/>
        <v>36</v>
      </c>
      <c r="D882" t="str">
        <f>"11"</f>
        <v>11</v>
      </c>
      <c r="E882" t="str">
        <f>"2-36-11"</f>
        <v>2-36-11</v>
      </c>
      <c r="F882" t="s">
        <v>72</v>
      </c>
      <c r="G882" t="s">
        <v>73</v>
      </c>
      <c r="H882" t="s">
        <v>71</v>
      </c>
      <c r="S882">
        <v>0</v>
      </c>
      <c r="T882">
        <v>1</v>
      </c>
      <c r="U882">
        <v>0</v>
      </c>
      <c r="V882">
        <v>0</v>
      </c>
      <c r="W882">
        <v>0</v>
      </c>
      <c r="X882">
        <v>1</v>
      </c>
      <c r="Y882">
        <v>1</v>
      </c>
      <c r="Z882">
        <v>0</v>
      </c>
      <c r="AA882">
        <v>1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0</v>
      </c>
      <c r="AJ882">
        <v>1</v>
      </c>
      <c r="AK882">
        <v>0</v>
      </c>
      <c r="AL882">
        <v>0</v>
      </c>
      <c r="AM882">
        <v>1</v>
      </c>
      <c r="AN882">
        <v>1</v>
      </c>
      <c r="AO882">
        <v>1</v>
      </c>
      <c r="AP882">
        <v>0</v>
      </c>
    </row>
    <row r="883" spans="1:42" x14ac:dyDescent="0.25">
      <c r="A883" t="str">
        <f>"879"</f>
        <v>879</v>
      </c>
      <c r="B883" t="str">
        <f t="shared" si="47"/>
        <v>2</v>
      </c>
      <c r="C883" t="str">
        <f t="shared" si="49"/>
        <v>36</v>
      </c>
      <c r="D883" t="str">
        <f>"8"</f>
        <v>8</v>
      </c>
      <c r="E883" t="str">
        <f>"2-36-8"</f>
        <v>2-36-8</v>
      </c>
      <c r="F883" t="s">
        <v>72</v>
      </c>
      <c r="G883" t="s">
        <v>73</v>
      </c>
      <c r="H883" t="s">
        <v>71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1</v>
      </c>
      <c r="AD883">
        <v>0</v>
      </c>
      <c r="AE883">
        <v>0</v>
      </c>
      <c r="AF883">
        <v>0</v>
      </c>
      <c r="AG883">
        <v>0</v>
      </c>
      <c r="AH883">
        <v>0</v>
      </c>
      <c r="AI883">
        <v>0</v>
      </c>
      <c r="AJ883">
        <v>1</v>
      </c>
      <c r="AK883">
        <v>0</v>
      </c>
      <c r="AL883">
        <v>1</v>
      </c>
      <c r="AM883">
        <v>1</v>
      </c>
      <c r="AN883">
        <v>1</v>
      </c>
      <c r="AO883">
        <v>1</v>
      </c>
      <c r="AP883">
        <v>1</v>
      </c>
    </row>
    <row r="884" spans="1:42" x14ac:dyDescent="0.25">
      <c r="A884" t="str">
        <f>"880"</f>
        <v>880</v>
      </c>
      <c r="B884" t="str">
        <f t="shared" si="47"/>
        <v>2</v>
      </c>
      <c r="C884" t="str">
        <f t="shared" si="49"/>
        <v>36</v>
      </c>
      <c r="D884" t="str">
        <f>"5"</f>
        <v>5</v>
      </c>
      <c r="E884" t="str">
        <f>"2-36-5"</f>
        <v>2-36-5</v>
      </c>
      <c r="F884" t="s">
        <v>72</v>
      </c>
      <c r="G884" t="s">
        <v>73</v>
      </c>
      <c r="H884" t="s">
        <v>70</v>
      </c>
      <c r="I884">
        <v>1</v>
      </c>
      <c r="J884">
        <v>0</v>
      </c>
      <c r="K884">
        <v>1</v>
      </c>
      <c r="L884">
        <v>1</v>
      </c>
      <c r="M884">
        <v>1</v>
      </c>
      <c r="N884">
        <v>1</v>
      </c>
      <c r="O884">
        <v>1</v>
      </c>
      <c r="P884">
        <v>1</v>
      </c>
      <c r="Q884">
        <v>1</v>
      </c>
      <c r="R884">
        <v>1</v>
      </c>
    </row>
    <row r="885" spans="1:42" x14ac:dyDescent="0.25">
      <c r="A885" t="str">
        <f>"881"</f>
        <v>881</v>
      </c>
      <c r="B885" t="str">
        <f t="shared" si="47"/>
        <v>2</v>
      </c>
      <c r="C885" t="str">
        <f t="shared" si="49"/>
        <v>36</v>
      </c>
      <c r="D885" t="str">
        <f>"2"</f>
        <v>2</v>
      </c>
      <c r="E885" t="str">
        <f>"2-36-2"</f>
        <v>2-36-2</v>
      </c>
      <c r="F885" t="s">
        <v>72</v>
      </c>
      <c r="G885" t="s">
        <v>73</v>
      </c>
      <c r="H885" t="s">
        <v>70</v>
      </c>
      <c r="I885">
        <v>0</v>
      </c>
      <c r="J885">
        <v>0</v>
      </c>
      <c r="K885">
        <v>0</v>
      </c>
      <c r="L885">
        <v>1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</row>
    <row r="886" spans="1:42" x14ac:dyDescent="0.25">
      <c r="A886" t="str">
        <f>"882"</f>
        <v>882</v>
      </c>
      <c r="B886" t="str">
        <f t="shared" si="47"/>
        <v>2</v>
      </c>
      <c r="C886" t="str">
        <f t="shared" si="49"/>
        <v>36</v>
      </c>
      <c r="D886" t="str">
        <f>"24"</f>
        <v>24</v>
      </c>
      <c r="E886" t="str">
        <f>"2-36-24"</f>
        <v>2-36-24</v>
      </c>
      <c r="F886" t="s">
        <v>72</v>
      </c>
      <c r="G886" t="s">
        <v>73</v>
      </c>
      <c r="H886" t="s">
        <v>71</v>
      </c>
      <c r="S886">
        <v>1</v>
      </c>
      <c r="T886">
        <v>0</v>
      </c>
      <c r="U886">
        <v>0</v>
      </c>
      <c r="V886">
        <v>0</v>
      </c>
      <c r="W886">
        <v>0</v>
      </c>
      <c r="X886">
        <v>1</v>
      </c>
      <c r="Y886">
        <v>0</v>
      </c>
      <c r="Z886">
        <v>1</v>
      </c>
      <c r="AA886">
        <v>1</v>
      </c>
      <c r="AB886">
        <v>0</v>
      </c>
      <c r="AC886">
        <v>0</v>
      </c>
      <c r="AD886">
        <v>1</v>
      </c>
      <c r="AE886">
        <v>1</v>
      </c>
      <c r="AF886">
        <v>1</v>
      </c>
      <c r="AG886">
        <v>1</v>
      </c>
      <c r="AH886">
        <v>1</v>
      </c>
      <c r="AI886">
        <v>1</v>
      </c>
      <c r="AJ886">
        <v>1</v>
      </c>
      <c r="AK886">
        <v>0</v>
      </c>
      <c r="AL886">
        <v>1</v>
      </c>
      <c r="AM886">
        <v>1</v>
      </c>
      <c r="AN886">
        <v>1</v>
      </c>
      <c r="AO886">
        <v>1</v>
      </c>
      <c r="AP886">
        <v>1</v>
      </c>
    </row>
    <row r="887" spans="1:42" x14ac:dyDescent="0.25">
      <c r="A887" t="str">
        <f>"883"</f>
        <v>883</v>
      </c>
      <c r="B887" t="str">
        <f t="shared" si="47"/>
        <v>2</v>
      </c>
      <c r="C887" t="str">
        <f t="shared" si="49"/>
        <v>36</v>
      </c>
      <c r="D887" t="str">
        <f>"16"</f>
        <v>16</v>
      </c>
      <c r="E887" t="str">
        <f>"2-36-16"</f>
        <v>2-36-16</v>
      </c>
      <c r="F887" t="s">
        <v>72</v>
      </c>
      <c r="G887" t="s">
        <v>73</v>
      </c>
      <c r="H887" t="s">
        <v>71</v>
      </c>
      <c r="S887">
        <v>0</v>
      </c>
      <c r="T887">
        <v>1</v>
      </c>
      <c r="U887">
        <v>0</v>
      </c>
      <c r="V887">
        <v>0</v>
      </c>
      <c r="W887">
        <v>1</v>
      </c>
      <c r="X887">
        <v>0</v>
      </c>
      <c r="Y887">
        <v>0</v>
      </c>
      <c r="Z887">
        <v>1</v>
      </c>
      <c r="AA887">
        <v>0</v>
      </c>
      <c r="AB887">
        <v>1</v>
      </c>
      <c r="AC887">
        <v>0</v>
      </c>
      <c r="AD887">
        <v>1</v>
      </c>
      <c r="AE887">
        <v>1</v>
      </c>
      <c r="AF887">
        <v>1</v>
      </c>
      <c r="AG887">
        <v>1</v>
      </c>
      <c r="AH887">
        <v>1</v>
      </c>
      <c r="AI887">
        <v>1</v>
      </c>
      <c r="AJ887">
        <v>0</v>
      </c>
      <c r="AK887">
        <v>1</v>
      </c>
      <c r="AL887">
        <v>1</v>
      </c>
      <c r="AM887">
        <v>1</v>
      </c>
      <c r="AN887">
        <v>1</v>
      </c>
      <c r="AO887">
        <v>1</v>
      </c>
      <c r="AP887">
        <v>1</v>
      </c>
    </row>
    <row r="888" spans="1:42" x14ac:dyDescent="0.25">
      <c r="A888" t="str">
        <f>"884"</f>
        <v>884</v>
      </c>
      <c r="B888" t="str">
        <f t="shared" si="47"/>
        <v>2</v>
      </c>
      <c r="C888" t="str">
        <f t="shared" si="49"/>
        <v>36</v>
      </c>
      <c r="D888" t="str">
        <f>"15"</f>
        <v>15</v>
      </c>
      <c r="E888" t="str">
        <f>"2-36-15"</f>
        <v>2-36-15</v>
      </c>
      <c r="F888" t="s">
        <v>72</v>
      </c>
      <c r="G888" t="s">
        <v>73</v>
      </c>
      <c r="H888" t="s">
        <v>70</v>
      </c>
      <c r="I888">
        <v>1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</row>
    <row r="889" spans="1:42" x14ac:dyDescent="0.25">
      <c r="A889" t="str">
        <f>"885"</f>
        <v>885</v>
      </c>
      <c r="B889" t="str">
        <f t="shared" si="47"/>
        <v>2</v>
      </c>
      <c r="C889" t="str">
        <f t="shared" si="49"/>
        <v>36</v>
      </c>
      <c r="D889" t="str">
        <f>"10"</f>
        <v>10</v>
      </c>
      <c r="E889" t="str">
        <f>"2-36-10"</f>
        <v>2-36-10</v>
      </c>
      <c r="F889" t="s">
        <v>72</v>
      </c>
      <c r="G889" t="s">
        <v>73</v>
      </c>
      <c r="H889" t="s">
        <v>71</v>
      </c>
      <c r="S889">
        <v>1</v>
      </c>
      <c r="T889">
        <v>0</v>
      </c>
      <c r="U889">
        <v>0</v>
      </c>
      <c r="V889">
        <v>0</v>
      </c>
      <c r="W889">
        <v>0</v>
      </c>
      <c r="X889">
        <v>1</v>
      </c>
      <c r="Y889">
        <v>1</v>
      </c>
      <c r="Z889">
        <v>0</v>
      </c>
      <c r="AA889">
        <v>0</v>
      </c>
      <c r="AB889">
        <v>1</v>
      </c>
      <c r="AC889">
        <v>0</v>
      </c>
      <c r="AD889">
        <v>0</v>
      </c>
      <c r="AE889">
        <v>0</v>
      </c>
      <c r="AF889">
        <v>0</v>
      </c>
      <c r="AG889">
        <v>0</v>
      </c>
      <c r="AH889">
        <v>0</v>
      </c>
      <c r="AI889">
        <v>0</v>
      </c>
      <c r="AJ889">
        <v>1</v>
      </c>
      <c r="AK889">
        <v>0</v>
      </c>
      <c r="AL889">
        <v>0</v>
      </c>
      <c r="AM889">
        <v>0</v>
      </c>
      <c r="AN889">
        <v>0</v>
      </c>
      <c r="AO889">
        <v>0</v>
      </c>
      <c r="AP889">
        <v>0</v>
      </c>
    </row>
    <row r="890" spans="1:42" x14ac:dyDescent="0.25">
      <c r="A890" t="str">
        <f>"886"</f>
        <v>886</v>
      </c>
      <c r="B890" t="str">
        <f t="shared" si="47"/>
        <v>2</v>
      </c>
      <c r="C890" t="str">
        <f t="shared" si="49"/>
        <v>36</v>
      </c>
      <c r="D890" t="str">
        <f>"6"</f>
        <v>6</v>
      </c>
      <c r="E890" t="str">
        <f>"2-36-6"</f>
        <v>2-36-6</v>
      </c>
      <c r="F890" t="s">
        <v>72</v>
      </c>
      <c r="G890" t="s">
        <v>73</v>
      </c>
      <c r="H890" t="s">
        <v>71</v>
      </c>
      <c r="S890">
        <v>1</v>
      </c>
      <c r="T890">
        <v>0</v>
      </c>
      <c r="U890">
        <v>0</v>
      </c>
      <c r="V890">
        <v>0</v>
      </c>
      <c r="W890">
        <v>0</v>
      </c>
      <c r="X890">
        <v>1</v>
      </c>
      <c r="Y890">
        <v>0</v>
      </c>
      <c r="Z890">
        <v>1</v>
      </c>
      <c r="AA890">
        <v>1</v>
      </c>
      <c r="AB890">
        <v>0</v>
      </c>
      <c r="AC890">
        <v>0</v>
      </c>
      <c r="AD890">
        <v>1</v>
      </c>
      <c r="AE890">
        <v>1</v>
      </c>
      <c r="AF890">
        <v>1</v>
      </c>
      <c r="AG890">
        <v>1</v>
      </c>
      <c r="AH890">
        <v>1</v>
      </c>
      <c r="AI890">
        <v>1</v>
      </c>
      <c r="AJ890">
        <v>1</v>
      </c>
      <c r="AK890">
        <v>0</v>
      </c>
      <c r="AL890">
        <v>1</v>
      </c>
      <c r="AM890">
        <v>1</v>
      </c>
      <c r="AN890">
        <v>1</v>
      </c>
      <c r="AO890">
        <v>1</v>
      </c>
      <c r="AP890">
        <v>1</v>
      </c>
    </row>
    <row r="891" spans="1:42" x14ac:dyDescent="0.25">
      <c r="A891" t="str">
        <f>"887"</f>
        <v>887</v>
      </c>
      <c r="B891" t="str">
        <f t="shared" si="47"/>
        <v>2</v>
      </c>
      <c r="C891" t="str">
        <f t="shared" si="49"/>
        <v>36</v>
      </c>
      <c r="D891" t="str">
        <f>"1"</f>
        <v>1</v>
      </c>
      <c r="E891" t="str">
        <f>"2-36-1"</f>
        <v>2-36-1</v>
      </c>
      <c r="F891" t="s">
        <v>72</v>
      </c>
      <c r="G891" t="s">
        <v>73</v>
      </c>
      <c r="H891" t="s">
        <v>70</v>
      </c>
      <c r="I891">
        <v>0</v>
      </c>
      <c r="J891">
        <v>0</v>
      </c>
      <c r="K891">
        <v>0</v>
      </c>
      <c r="L891">
        <v>1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</row>
    <row r="892" spans="1:42" x14ac:dyDescent="0.25">
      <c r="A892" t="str">
        <f>"888"</f>
        <v>888</v>
      </c>
      <c r="B892" t="str">
        <f t="shared" si="47"/>
        <v>2</v>
      </c>
      <c r="C892" t="str">
        <f t="shared" si="49"/>
        <v>36</v>
      </c>
      <c r="D892" t="str">
        <f>"20"</f>
        <v>20</v>
      </c>
      <c r="E892" t="str">
        <f>"2-36-20"</f>
        <v>2-36-20</v>
      </c>
      <c r="F892" t="s">
        <v>72</v>
      </c>
      <c r="G892" t="s">
        <v>73</v>
      </c>
      <c r="H892" t="s">
        <v>71</v>
      </c>
      <c r="S892">
        <v>1</v>
      </c>
      <c r="T892">
        <v>0</v>
      </c>
      <c r="U892">
        <v>0</v>
      </c>
      <c r="V892">
        <v>0</v>
      </c>
      <c r="W892">
        <v>0</v>
      </c>
      <c r="X892">
        <v>1</v>
      </c>
      <c r="Y892">
        <v>0</v>
      </c>
      <c r="Z892">
        <v>1</v>
      </c>
      <c r="AA892">
        <v>0</v>
      </c>
      <c r="AB892">
        <v>0</v>
      </c>
      <c r="AC892">
        <v>1</v>
      </c>
      <c r="AD892">
        <v>1</v>
      </c>
      <c r="AE892">
        <v>1</v>
      </c>
      <c r="AF892">
        <v>1</v>
      </c>
      <c r="AG892">
        <v>1</v>
      </c>
      <c r="AH892">
        <v>1</v>
      </c>
      <c r="AI892">
        <v>1</v>
      </c>
      <c r="AJ892">
        <v>0</v>
      </c>
      <c r="AK892">
        <v>1</v>
      </c>
      <c r="AL892">
        <v>1</v>
      </c>
      <c r="AM892">
        <v>1</v>
      </c>
      <c r="AN892">
        <v>1</v>
      </c>
      <c r="AO892">
        <v>1</v>
      </c>
      <c r="AP892">
        <v>1</v>
      </c>
    </row>
    <row r="893" spans="1:42" x14ac:dyDescent="0.25">
      <c r="A893" t="str">
        <f>"889"</f>
        <v>889</v>
      </c>
      <c r="B893" t="str">
        <f t="shared" si="47"/>
        <v>2</v>
      </c>
      <c r="C893" t="str">
        <f t="shared" si="49"/>
        <v>36</v>
      </c>
      <c r="D893" t="str">
        <f>"14"</f>
        <v>14</v>
      </c>
      <c r="E893" t="str">
        <f>"2-36-14"</f>
        <v>2-36-14</v>
      </c>
      <c r="F893" t="s">
        <v>72</v>
      </c>
      <c r="G893" t="s">
        <v>73</v>
      </c>
      <c r="H893" t="s">
        <v>70</v>
      </c>
      <c r="I893">
        <v>1</v>
      </c>
      <c r="J893">
        <v>0</v>
      </c>
      <c r="K893">
        <v>1</v>
      </c>
      <c r="L893">
        <v>1</v>
      </c>
      <c r="M893">
        <v>1</v>
      </c>
      <c r="N893">
        <v>1</v>
      </c>
      <c r="O893">
        <v>1</v>
      </c>
      <c r="P893">
        <v>1</v>
      </c>
      <c r="Q893">
        <v>1</v>
      </c>
      <c r="R893">
        <v>1</v>
      </c>
    </row>
    <row r="894" spans="1:42" x14ac:dyDescent="0.25">
      <c r="A894" t="str">
        <f>"890"</f>
        <v>890</v>
      </c>
      <c r="B894" t="str">
        <f t="shared" si="47"/>
        <v>2</v>
      </c>
      <c r="C894" t="str">
        <f t="shared" si="49"/>
        <v>36</v>
      </c>
      <c r="D894" t="str">
        <f>"7"</f>
        <v>7</v>
      </c>
      <c r="E894" t="str">
        <f>"2-36-7"</f>
        <v>2-36-7</v>
      </c>
      <c r="F894" t="s">
        <v>72</v>
      </c>
      <c r="G894" t="s">
        <v>73</v>
      </c>
      <c r="H894" t="s">
        <v>71</v>
      </c>
      <c r="S894">
        <v>0</v>
      </c>
      <c r="T894">
        <v>1</v>
      </c>
      <c r="U894">
        <v>0</v>
      </c>
      <c r="V894">
        <v>0</v>
      </c>
      <c r="W894">
        <v>1</v>
      </c>
      <c r="X894">
        <v>0</v>
      </c>
      <c r="Y894">
        <v>0</v>
      </c>
      <c r="Z894">
        <v>1</v>
      </c>
      <c r="AA894">
        <v>0</v>
      </c>
      <c r="AB894">
        <v>0</v>
      </c>
      <c r="AC894">
        <v>1</v>
      </c>
      <c r="AD894">
        <v>1</v>
      </c>
      <c r="AE894">
        <v>1</v>
      </c>
      <c r="AF894">
        <v>1</v>
      </c>
      <c r="AG894">
        <v>1</v>
      </c>
      <c r="AH894">
        <v>1</v>
      </c>
      <c r="AI894">
        <v>1</v>
      </c>
      <c r="AJ894">
        <v>1</v>
      </c>
      <c r="AK894">
        <v>0</v>
      </c>
      <c r="AL894">
        <v>1</v>
      </c>
      <c r="AM894">
        <v>1</v>
      </c>
      <c r="AN894">
        <v>1</v>
      </c>
      <c r="AO894">
        <v>1</v>
      </c>
      <c r="AP894">
        <v>1</v>
      </c>
    </row>
    <row r="895" spans="1:42" x14ac:dyDescent="0.25">
      <c r="A895" t="str">
        <f>"891"</f>
        <v>891</v>
      </c>
      <c r="B895" t="str">
        <f t="shared" si="47"/>
        <v>2</v>
      </c>
      <c r="C895" t="str">
        <f t="shared" si="49"/>
        <v>36</v>
      </c>
      <c r="D895" t="str">
        <f>"3"</f>
        <v>3</v>
      </c>
      <c r="E895" t="str">
        <f>"2-36-3"</f>
        <v>2-36-3</v>
      </c>
      <c r="F895" t="s">
        <v>72</v>
      </c>
      <c r="G895" t="s">
        <v>73</v>
      </c>
      <c r="H895" t="s">
        <v>71</v>
      </c>
      <c r="S895">
        <v>1</v>
      </c>
      <c r="T895">
        <v>0</v>
      </c>
      <c r="U895">
        <v>0</v>
      </c>
      <c r="V895">
        <v>0</v>
      </c>
      <c r="W895">
        <v>0</v>
      </c>
      <c r="X895">
        <v>1</v>
      </c>
      <c r="Y895">
        <v>0</v>
      </c>
      <c r="Z895">
        <v>1</v>
      </c>
      <c r="AA895">
        <v>0</v>
      </c>
      <c r="AB895">
        <v>0</v>
      </c>
      <c r="AC895">
        <v>1</v>
      </c>
      <c r="AD895">
        <v>1</v>
      </c>
      <c r="AE895">
        <v>1</v>
      </c>
      <c r="AF895">
        <v>1</v>
      </c>
      <c r="AG895">
        <v>1</v>
      </c>
      <c r="AH895">
        <v>1</v>
      </c>
      <c r="AI895">
        <v>1</v>
      </c>
      <c r="AJ895">
        <v>1</v>
      </c>
      <c r="AK895">
        <v>0</v>
      </c>
      <c r="AL895">
        <v>1</v>
      </c>
      <c r="AM895">
        <v>1</v>
      </c>
      <c r="AN895">
        <v>1</v>
      </c>
      <c r="AO895">
        <v>1</v>
      </c>
      <c r="AP895">
        <v>1</v>
      </c>
    </row>
    <row r="896" spans="1:42" x14ac:dyDescent="0.25">
      <c r="A896" t="str">
        <f>"892"</f>
        <v>892</v>
      </c>
      <c r="B896" t="str">
        <f t="shared" si="47"/>
        <v>2</v>
      </c>
      <c r="C896" t="str">
        <f t="shared" si="49"/>
        <v>36</v>
      </c>
      <c r="D896" t="str">
        <f>"25"</f>
        <v>25</v>
      </c>
      <c r="E896" t="str">
        <f>"2-36-25"</f>
        <v>2-36-25</v>
      </c>
      <c r="F896" t="s">
        <v>72</v>
      </c>
      <c r="G896" t="s">
        <v>73</v>
      </c>
      <c r="H896" t="s">
        <v>71</v>
      </c>
      <c r="S896">
        <v>1</v>
      </c>
      <c r="T896">
        <v>0</v>
      </c>
      <c r="U896">
        <v>0</v>
      </c>
      <c r="V896">
        <v>0</v>
      </c>
      <c r="W896">
        <v>1</v>
      </c>
      <c r="X896">
        <v>0</v>
      </c>
      <c r="Y896">
        <v>1</v>
      </c>
      <c r="Z896">
        <v>0</v>
      </c>
      <c r="AA896">
        <v>0</v>
      </c>
      <c r="AB896">
        <v>1</v>
      </c>
      <c r="AC896">
        <v>0</v>
      </c>
      <c r="AD896">
        <v>1</v>
      </c>
      <c r="AE896">
        <v>1</v>
      </c>
      <c r="AF896">
        <v>1</v>
      </c>
      <c r="AG896">
        <v>1</v>
      </c>
      <c r="AH896">
        <v>1</v>
      </c>
      <c r="AI896">
        <v>1</v>
      </c>
      <c r="AJ896">
        <v>1</v>
      </c>
      <c r="AK896">
        <v>0</v>
      </c>
      <c r="AL896">
        <v>1</v>
      </c>
      <c r="AM896">
        <v>1</v>
      </c>
      <c r="AN896">
        <v>1</v>
      </c>
      <c r="AO896">
        <v>1</v>
      </c>
      <c r="AP896">
        <v>1</v>
      </c>
    </row>
    <row r="897" spans="1:42" x14ac:dyDescent="0.25">
      <c r="A897" t="str">
        <f>"893"</f>
        <v>893</v>
      </c>
      <c r="B897" t="str">
        <f t="shared" si="47"/>
        <v>2</v>
      </c>
      <c r="C897" t="str">
        <f t="shared" si="49"/>
        <v>36</v>
      </c>
      <c r="D897" t="str">
        <f>"18"</f>
        <v>18</v>
      </c>
      <c r="E897" t="str">
        <f>"2-36-18"</f>
        <v>2-36-18</v>
      </c>
      <c r="F897" t="s">
        <v>72</v>
      </c>
      <c r="G897" t="s">
        <v>73</v>
      </c>
      <c r="H897" t="s">
        <v>71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1</v>
      </c>
      <c r="Y897">
        <v>1</v>
      </c>
      <c r="Z897">
        <v>0</v>
      </c>
      <c r="AA897">
        <v>0</v>
      </c>
      <c r="AB897">
        <v>1</v>
      </c>
      <c r="AC897">
        <v>0</v>
      </c>
      <c r="AD897">
        <v>1</v>
      </c>
      <c r="AE897">
        <v>1</v>
      </c>
      <c r="AF897">
        <v>1</v>
      </c>
      <c r="AG897">
        <v>1</v>
      </c>
      <c r="AH897">
        <v>1</v>
      </c>
      <c r="AI897">
        <v>0</v>
      </c>
      <c r="AJ897">
        <v>1</v>
      </c>
      <c r="AK897">
        <v>0</v>
      </c>
      <c r="AL897">
        <v>1</v>
      </c>
      <c r="AM897">
        <v>1</v>
      </c>
      <c r="AN897">
        <v>1</v>
      </c>
      <c r="AO897">
        <v>1</v>
      </c>
      <c r="AP897">
        <v>0</v>
      </c>
    </row>
    <row r="898" spans="1:42" x14ac:dyDescent="0.25">
      <c r="A898" t="str">
        <f>"894"</f>
        <v>894</v>
      </c>
      <c r="B898" t="str">
        <f t="shared" si="47"/>
        <v>2</v>
      </c>
      <c r="C898" t="str">
        <f t="shared" si="49"/>
        <v>36</v>
      </c>
      <c r="D898" t="str">
        <f>"17"</f>
        <v>17</v>
      </c>
      <c r="E898" t="str">
        <f>"2-36-17"</f>
        <v>2-36-17</v>
      </c>
      <c r="F898" t="s">
        <v>72</v>
      </c>
      <c r="G898" t="s">
        <v>73</v>
      </c>
      <c r="H898" t="s">
        <v>71</v>
      </c>
      <c r="S898">
        <v>1</v>
      </c>
      <c r="T898">
        <v>0</v>
      </c>
      <c r="U898">
        <v>0</v>
      </c>
      <c r="V898">
        <v>0</v>
      </c>
      <c r="W898">
        <v>0</v>
      </c>
      <c r="X898">
        <v>1</v>
      </c>
      <c r="Y898">
        <v>1</v>
      </c>
      <c r="Z898">
        <v>0</v>
      </c>
      <c r="AA898">
        <v>0</v>
      </c>
      <c r="AB898">
        <v>1</v>
      </c>
      <c r="AC898">
        <v>0</v>
      </c>
      <c r="AD898">
        <v>1</v>
      </c>
      <c r="AE898">
        <v>1</v>
      </c>
      <c r="AF898">
        <v>1</v>
      </c>
      <c r="AG898">
        <v>1</v>
      </c>
      <c r="AH898">
        <v>1</v>
      </c>
      <c r="AI898">
        <v>1</v>
      </c>
      <c r="AJ898">
        <v>1</v>
      </c>
      <c r="AK898">
        <v>0</v>
      </c>
      <c r="AL898">
        <v>1</v>
      </c>
      <c r="AM898">
        <v>1</v>
      </c>
      <c r="AN898">
        <v>1</v>
      </c>
      <c r="AO898">
        <v>1</v>
      </c>
      <c r="AP898">
        <v>1</v>
      </c>
    </row>
    <row r="899" spans="1:42" x14ac:dyDescent="0.25">
      <c r="A899" t="str">
        <f>"895"</f>
        <v>895</v>
      </c>
      <c r="B899" t="str">
        <f t="shared" si="47"/>
        <v>2</v>
      </c>
      <c r="C899" t="str">
        <f t="shared" si="49"/>
        <v>36</v>
      </c>
      <c r="D899" t="str">
        <f>"13"</f>
        <v>13</v>
      </c>
      <c r="E899" t="str">
        <f>"2-36-13"</f>
        <v>2-36-13</v>
      </c>
      <c r="F899" t="s">
        <v>72</v>
      </c>
      <c r="G899" t="s">
        <v>73</v>
      </c>
      <c r="H899" t="s">
        <v>71</v>
      </c>
      <c r="S899">
        <v>1</v>
      </c>
      <c r="T899">
        <v>0</v>
      </c>
      <c r="U899">
        <v>0</v>
      </c>
      <c r="V899">
        <v>0</v>
      </c>
      <c r="W899">
        <v>0</v>
      </c>
      <c r="X899">
        <v>1</v>
      </c>
      <c r="Y899">
        <v>0</v>
      </c>
      <c r="Z899">
        <v>1</v>
      </c>
      <c r="AA899">
        <v>0</v>
      </c>
      <c r="AB899">
        <v>1</v>
      </c>
      <c r="AC899">
        <v>0</v>
      </c>
      <c r="AD899">
        <v>1</v>
      </c>
      <c r="AE899">
        <v>1</v>
      </c>
      <c r="AF899">
        <v>1</v>
      </c>
      <c r="AG899">
        <v>1</v>
      </c>
      <c r="AH899">
        <v>1</v>
      </c>
      <c r="AI899">
        <v>1</v>
      </c>
      <c r="AJ899">
        <v>0</v>
      </c>
      <c r="AK899">
        <v>1</v>
      </c>
      <c r="AL899">
        <v>1</v>
      </c>
      <c r="AM899">
        <v>1</v>
      </c>
      <c r="AN899">
        <v>1</v>
      </c>
      <c r="AO899">
        <v>1</v>
      </c>
      <c r="AP899">
        <v>1</v>
      </c>
    </row>
    <row r="900" spans="1:42" x14ac:dyDescent="0.25">
      <c r="A900" t="str">
        <f>"896"</f>
        <v>896</v>
      </c>
      <c r="B900" t="str">
        <f t="shared" si="47"/>
        <v>2</v>
      </c>
      <c r="C900" t="str">
        <f t="shared" si="49"/>
        <v>36</v>
      </c>
      <c r="D900" t="str">
        <f>"9"</f>
        <v>9</v>
      </c>
      <c r="E900" t="str">
        <f>"2-36-9"</f>
        <v>2-36-9</v>
      </c>
      <c r="F900" t="s">
        <v>72</v>
      </c>
      <c r="G900" t="s">
        <v>73</v>
      </c>
      <c r="H900" t="s">
        <v>71</v>
      </c>
      <c r="S900">
        <v>0</v>
      </c>
      <c r="T900">
        <v>1</v>
      </c>
      <c r="U900">
        <v>0</v>
      </c>
      <c r="V900">
        <v>0</v>
      </c>
      <c r="W900">
        <v>1</v>
      </c>
      <c r="X900">
        <v>0</v>
      </c>
      <c r="Y900">
        <v>0</v>
      </c>
      <c r="Z900">
        <v>1</v>
      </c>
      <c r="AA900">
        <v>0</v>
      </c>
      <c r="AB900">
        <v>0</v>
      </c>
      <c r="AC900">
        <v>1</v>
      </c>
      <c r="AD900">
        <v>1</v>
      </c>
      <c r="AE900">
        <v>1</v>
      </c>
      <c r="AF900">
        <v>1</v>
      </c>
      <c r="AG900">
        <v>1</v>
      </c>
      <c r="AH900">
        <v>1</v>
      </c>
      <c r="AI900">
        <v>1</v>
      </c>
      <c r="AJ900">
        <v>1</v>
      </c>
      <c r="AK900">
        <v>0</v>
      </c>
      <c r="AL900">
        <v>1</v>
      </c>
      <c r="AM900">
        <v>1</v>
      </c>
      <c r="AN900">
        <v>1</v>
      </c>
      <c r="AO900">
        <v>1</v>
      </c>
      <c r="AP900">
        <v>1</v>
      </c>
    </row>
    <row r="901" spans="1:42" x14ac:dyDescent="0.25">
      <c r="A901" t="str">
        <f>"897"</f>
        <v>897</v>
      </c>
      <c r="B901" t="str">
        <f t="shared" ref="B901:B964" si="50">"2"</f>
        <v>2</v>
      </c>
      <c r="C901" t="str">
        <f t="shared" si="49"/>
        <v>36</v>
      </c>
      <c r="D901" t="str">
        <f>"4"</f>
        <v>4</v>
      </c>
      <c r="E901" t="str">
        <f>"2-36-4"</f>
        <v>2-36-4</v>
      </c>
      <c r="F901" t="s">
        <v>72</v>
      </c>
      <c r="G901" t="s">
        <v>73</v>
      </c>
      <c r="H901" t="s">
        <v>71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1</v>
      </c>
      <c r="Z901">
        <v>0</v>
      </c>
      <c r="AA901">
        <v>0</v>
      </c>
      <c r="AB901">
        <v>1</v>
      </c>
      <c r="AC901">
        <v>0</v>
      </c>
      <c r="AD901">
        <v>1</v>
      </c>
      <c r="AE901">
        <v>1</v>
      </c>
      <c r="AF901">
        <v>1</v>
      </c>
      <c r="AG901">
        <v>0</v>
      </c>
      <c r="AH901">
        <v>1</v>
      </c>
      <c r="AI901">
        <v>1</v>
      </c>
      <c r="AJ901">
        <v>0</v>
      </c>
      <c r="AK901">
        <v>1</v>
      </c>
      <c r="AL901">
        <v>1</v>
      </c>
      <c r="AM901">
        <v>1</v>
      </c>
      <c r="AN901">
        <v>1</v>
      </c>
      <c r="AO901">
        <v>1</v>
      </c>
      <c r="AP901">
        <v>1</v>
      </c>
    </row>
    <row r="902" spans="1:42" x14ac:dyDescent="0.25">
      <c r="A902" t="str">
        <f>"898"</f>
        <v>898</v>
      </c>
      <c r="B902" t="str">
        <f t="shared" si="50"/>
        <v>2</v>
      </c>
      <c r="C902" t="str">
        <f t="shared" si="49"/>
        <v>36</v>
      </c>
      <c r="D902" t="str">
        <f>"21"</f>
        <v>21</v>
      </c>
      <c r="E902" t="str">
        <f>"2-36-21"</f>
        <v>2-36-21</v>
      </c>
      <c r="F902" t="s">
        <v>72</v>
      </c>
      <c r="G902" t="s">
        <v>73</v>
      </c>
      <c r="H902" t="s">
        <v>71</v>
      </c>
      <c r="S902">
        <v>1</v>
      </c>
      <c r="T902">
        <v>0</v>
      </c>
      <c r="U902">
        <v>0</v>
      </c>
      <c r="V902">
        <v>0</v>
      </c>
      <c r="W902">
        <v>0</v>
      </c>
      <c r="X902">
        <v>1</v>
      </c>
      <c r="Y902">
        <v>1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1</v>
      </c>
      <c r="AK902">
        <v>0</v>
      </c>
      <c r="AL902">
        <v>0</v>
      </c>
      <c r="AM902">
        <v>0</v>
      </c>
      <c r="AN902">
        <v>0</v>
      </c>
      <c r="AO902">
        <v>0</v>
      </c>
      <c r="AP902">
        <v>0</v>
      </c>
    </row>
    <row r="903" spans="1:42" x14ac:dyDescent="0.25">
      <c r="A903" t="str">
        <f>"899"</f>
        <v>899</v>
      </c>
      <c r="B903" t="str">
        <f t="shared" si="50"/>
        <v>2</v>
      </c>
      <c r="C903" t="str">
        <f t="shared" si="49"/>
        <v>36</v>
      </c>
      <c r="D903" t="str">
        <f>"23"</f>
        <v>23</v>
      </c>
      <c r="E903" t="str">
        <f>"2-36-23"</f>
        <v>2-36-23</v>
      </c>
      <c r="F903" t="s">
        <v>72</v>
      </c>
      <c r="G903" t="s">
        <v>73</v>
      </c>
      <c r="H903" t="s">
        <v>71</v>
      </c>
      <c r="S903">
        <v>1</v>
      </c>
      <c r="T903">
        <v>0</v>
      </c>
      <c r="U903">
        <v>0</v>
      </c>
      <c r="V903">
        <v>0</v>
      </c>
      <c r="W903">
        <v>0</v>
      </c>
      <c r="X903">
        <v>1</v>
      </c>
      <c r="Y903">
        <v>0</v>
      </c>
      <c r="Z903">
        <v>1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  <c r="AG903">
        <v>0</v>
      </c>
      <c r="AH903">
        <v>0</v>
      </c>
      <c r="AI903">
        <v>0</v>
      </c>
      <c r="AJ903">
        <v>1</v>
      </c>
      <c r="AK903">
        <v>0</v>
      </c>
      <c r="AL903">
        <v>0</v>
      </c>
      <c r="AM903">
        <v>0</v>
      </c>
      <c r="AN903">
        <v>0</v>
      </c>
      <c r="AO903">
        <v>0</v>
      </c>
      <c r="AP903">
        <v>0</v>
      </c>
    </row>
    <row r="904" spans="1:42" x14ac:dyDescent="0.25">
      <c r="A904" t="str">
        <f>"900"</f>
        <v>900</v>
      </c>
      <c r="B904" t="str">
        <f t="shared" si="50"/>
        <v>2</v>
      </c>
      <c r="C904" t="str">
        <f t="shared" si="49"/>
        <v>36</v>
      </c>
      <c r="D904" t="str">
        <f>"19"</f>
        <v>19</v>
      </c>
      <c r="E904" t="str">
        <f>"2-36-19"</f>
        <v>2-36-19</v>
      </c>
      <c r="F904" t="s">
        <v>72</v>
      </c>
      <c r="G904" t="s">
        <v>73</v>
      </c>
      <c r="H904" t="s">
        <v>71</v>
      </c>
      <c r="S904">
        <v>1</v>
      </c>
      <c r="T904">
        <v>0</v>
      </c>
      <c r="U904">
        <v>0</v>
      </c>
      <c r="V904">
        <v>0</v>
      </c>
      <c r="W904">
        <v>1</v>
      </c>
      <c r="X904">
        <v>0</v>
      </c>
      <c r="Y904">
        <v>1</v>
      </c>
      <c r="Z904">
        <v>0</v>
      </c>
      <c r="AA904">
        <v>0</v>
      </c>
      <c r="AB904">
        <v>0</v>
      </c>
      <c r="AC904">
        <v>0</v>
      </c>
      <c r="AD904">
        <v>1</v>
      </c>
      <c r="AE904">
        <v>1</v>
      </c>
      <c r="AF904">
        <v>1</v>
      </c>
      <c r="AG904">
        <v>1</v>
      </c>
      <c r="AH904">
        <v>1</v>
      </c>
      <c r="AI904">
        <v>1</v>
      </c>
      <c r="AJ904">
        <v>0</v>
      </c>
      <c r="AK904">
        <v>0</v>
      </c>
      <c r="AL904">
        <v>1</v>
      </c>
      <c r="AM904">
        <v>1</v>
      </c>
      <c r="AN904">
        <v>1</v>
      </c>
      <c r="AO904">
        <v>1</v>
      </c>
      <c r="AP904">
        <v>1</v>
      </c>
    </row>
    <row r="905" spans="1:42" x14ac:dyDescent="0.25">
      <c r="A905" t="str">
        <f>"901"</f>
        <v>901</v>
      </c>
      <c r="B905" t="str">
        <f t="shared" si="50"/>
        <v>2</v>
      </c>
      <c r="C905" t="str">
        <f t="shared" ref="C905:C929" si="51">"37"</f>
        <v>37</v>
      </c>
      <c r="D905" t="str">
        <f>"25"</f>
        <v>25</v>
      </c>
      <c r="E905" t="str">
        <f>"2-37-25"</f>
        <v>2-37-25</v>
      </c>
      <c r="F905" t="s">
        <v>72</v>
      </c>
      <c r="G905" t="s">
        <v>73</v>
      </c>
      <c r="H905" t="s">
        <v>71</v>
      </c>
      <c r="S905">
        <v>0</v>
      </c>
      <c r="T905">
        <v>1</v>
      </c>
      <c r="U905">
        <v>0</v>
      </c>
      <c r="V905">
        <v>0</v>
      </c>
      <c r="W905">
        <v>0</v>
      </c>
      <c r="X905">
        <v>1</v>
      </c>
      <c r="Y905">
        <v>0</v>
      </c>
      <c r="Z905">
        <v>1</v>
      </c>
      <c r="AA905">
        <v>0</v>
      </c>
      <c r="AB905">
        <v>1</v>
      </c>
      <c r="AC905">
        <v>0</v>
      </c>
      <c r="AD905">
        <v>1</v>
      </c>
      <c r="AE905">
        <v>1</v>
      </c>
      <c r="AF905">
        <v>1</v>
      </c>
      <c r="AG905">
        <v>1</v>
      </c>
      <c r="AH905">
        <v>1</v>
      </c>
      <c r="AI905">
        <v>1</v>
      </c>
      <c r="AJ905">
        <v>1</v>
      </c>
      <c r="AK905">
        <v>0</v>
      </c>
      <c r="AL905">
        <v>1</v>
      </c>
      <c r="AM905">
        <v>1</v>
      </c>
      <c r="AN905">
        <v>1</v>
      </c>
      <c r="AO905">
        <v>1</v>
      </c>
      <c r="AP905">
        <v>1</v>
      </c>
    </row>
    <row r="906" spans="1:42" x14ac:dyDescent="0.25">
      <c r="A906" t="str">
        <f>"902"</f>
        <v>902</v>
      </c>
      <c r="B906" t="str">
        <f t="shared" si="50"/>
        <v>2</v>
      </c>
      <c r="C906" t="str">
        <f t="shared" si="51"/>
        <v>37</v>
      </c>
      <c r="D906" t="str">
        <f>"16"</f>
        <v>16</v>
      </c>
      <c r="E906" t="str">
        <f>"2-37-16"</f>
        <v>2-37-16</v>
      </c>
      <c r="F906" t="s">
        <v>72</v>
      </c>
      <c r="G906" t="s">
        <v>73</v>
      </c>
      <c r="H906" t="s">
        <v>71</v>
      </c>
      <c r="S906">
        <v>0</v>
      </c>
      <c r="T906">
        <v>1</v>
      </c>
      <c r="U906">
        <v>0</v>
      </c>
      <c r="V906">
        <v>0</v>
      </c>
      <c r="W906">
        <v>0</v>
      </c>
      <c r="X906">
        <v>1</v>
      </c>
      <c r="Y906">
        <v>0</v>
      </c>
      <c r="Z906">
        <v>1</v>
      </c>
      <c r="AA906">
        <v>0</v>
      </c>
      <c r="AB906">
        <v>0</v>
      </c>
      <c r="AC906">
        <v>1</v>
      </c>
      <c r="AD906">
        <v>1</v>
      </c>
      <c r="AE906">
        <v>1</v>
      </c>
      <c r="AF906">
        <v>1</v>
      </c>
      <c r="AG906">
        <v>1</v>
      </c>
      <c r="AH906">
        <v>1</v>
      </c>
      <c r="AI906">
        <v>1</v>
      </c>
      <c r="AJ906">
        <v>0</v>
      </c>
      <c r="AK906">
        <v>1</v>
      </c>
      <c r="AL906">
        <v>1</v>
      </c>
      <c r="AM906">
        <v>1</v>
      </c>
      <c r="AN906">
        <v>1</v>
      </c>
      <c r="AO906">
        <v>1</v>
      </c>
      <c r="AP906">
        <v>1</v>
      </c>
    </row>
    <row r="907" spans="1:42" x14ac:dyDescent="0.25">
      <c r="A907" t="str">
        <f>"903"</f>
        <v>903</v>
      </c>
      <c r="B907" t="str">
        <f t="shared" si="50"/>
        <v>2</v>
      </c>
      <c r="C907" t="str">
        <f t="shared" si="51"/>
        <v>37</v>
      </c>
      <c r="D907" t="str">
        <f>"15"</f>
        <v>15</v>
      </c>
      <c r="E907" t="str">
        <f>"2-37-15"</f>
        <v>2-37-15</v>
      </c>
      <c r="F907" t="s">
        <v>72</v>
      </c>
      <c r="G907" t="s">
        <v>73</v>
      </c>
      <c r="H907" t="s">
        <v>71</v>
      </c>
      <c r="S907">
        <v>1</v>
      </c>
      <c r="T907">
        <v>0</v>
      </c>
      <c r="U907">
        <v>0</v>
      </c>
      <c r="V907">
        <v>0</v>
      </c>
      <c r="W907">
        <v>1</v>
      </c>
      <c r="X907">
        <v>0</v>
      </c>
      <c r="Y907">
        <v>1</v>
      </c>
      <c r="Z907">
        <v>0</v>
      </c>
      <c r="AA907">
        <v>0</v>
      </c>
      <c r="AB907">
        <v>0</v>
      </c>
      <c r="AC907">
        <v>1</v>
      </c>
      <c r="AD907">
        <v>0</v>
      </c>
      <c r="AE907">
        <v>0</v>
      </c>
      <c r="AF907">
        <v>0</v>
      </c>
      <c r="AG907">
        <v>0</v>
      </c>
      <c r="AH907">
        <v>0</v>
      </c>
      <c r="AI907">
        <v>0</v>
      </c>
      <c r="AJ907">
        <v>1</v>
      </c>
      <c r="AK907">
        <v>0</v>
      </c>
      <c r="AL907">
        <v>1</v>
      </c>
      <c r="AM907">
        <v>1</v>
      </c>
      <c r="AN907">
        <v>1</v>
      </c>
      <c r="AO907">
        <v>1</v>
      </c>
      <c r="AP907">
        <v>1</v>
      </c>
    </row>
    <row r="908" spans="1:42" x14ac:dyDescent="0.25">
      <c r="A908" t="str">
        <f>"904"</f>
        <v>904</v>
      </c>
      <c r="B908" t="str">
        <f t="shared" si="50"/>
        <v>2</v>
      </c>
      <c r="C908" t="str">
        <f t="shared" si="51"/>
        <v>37</v>
      </c>
      <c r="D908" t="str">
        <f>"9"</f>
        <v>9</v>
      </c>
      <c r="E908" t="str">
        <f>"2-37-9"</f>
        <v>2-37-9</v>
      </c>
      <c r="F908" t="s">
        <v>72</v>
      </c>
      <c r="G908" t="s">
        <v>73</v>
      </c>
      <c r="H908" t="s">
        <v>70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</row>
    <row r="909" spans="1:42" x14ac:dyDescent="0.25">
      <c r="A909" t="str">
        <f>"905"</f>
        <v>905</v>
      </c>
      <c r="B909" t="str">
        <f t="shared" si="50"/>
        <v>2</v>
      </c>
      <c r="C909" t="str">
        <f t="shared" si="51"/>
        <v>37</v>
      </c>
      <c r="D909" t="str">
        <f>"5"</f>
        <v>5</v>
      </c>
      <c r="E909" t="str">
        <f>"2-37-5"</f>
        <v>2-37-5</v>
      </c>
      <c r="F909" t="s">
        <v>72</v>
      </c>
      <c r="G909" t="s">
        <v>73</v>
      </c>
      <c r="H909" t="s">
        <v>71</v>
      </c>
      <c r="S909">
        <v>0</v>
      </c>
      <c r="T909">
        <v>1</v>
      </c>
      <c r="U909">
        <v>0</v>
      </c>
      <c r="V909">
        <v>0</v>
      </c>
      <c r="W909">
        <v>1</v>
      </c>
      <c r="X909">
        <v>0</v>
      </c>
      <c r="Y909">
        <v>0</v>
      </c>
      <c r="Z909">
        <v>1</v>
      </c>
      <c r="AA909">
        <v>0</v>
      </c>
      <c r="AB909">
        <v>1</v>
      </c>
      <c r="AC909">
        <v>0</v>
      </c>
      <c r="AD909">
        <v>1</v>
      </c>
      <c r="AE909">
        <v>1</v>
      </c>
      <c r="AF909">
        <v>1</v>
      </c>
      <c r="AG909">
        <v>1</v>
      </c>
      <c r="AH909">
        <v>1</v>
      </c>
      <c r="AI909">
        <v>1</v>
      </c>
      <c r="AJ909">
        <v>1</v>
      </c>
      <c r="AK909">
        <v>0</v>
      </c>
      <c r="AL909">
        <v>1</v>
      </c>
      <c r="AM909">
        <v>1</v>
      </c>
      <c r="AN909">
        <v>1</v>
      </c>
      <c r="AO909">
        <v>1</v>
      </c>
      <c r="AP909">
        <v>1</v>
      </c>
    </row>
    <row r="910" spans="1:42" x14ac:dyDescent="0.25">
      <c r="A910" t="str">
        <f>"906"</f>
        <v>906</v>
      </c>
      <c r="B910" t="str">
        <f t="shared" si="50"/>
        <v>2</v>
      </c>
      <c r="C910" t="str">
        <f t="shared" si="51"/>
        <v>37</v>
      </c>
      <c r="D910" t="str">
        <f>"4"</f>
        <v>4</v>
      </c>
      <c r="E910" t="str">
        <f>"2-37-4"</f>
        <v>2-37-4</v>
      </c>
      <c r="F910" t="s">
        <v>72</v>
      </c>
      <c r="G910" t="s">
        <v>73</v>
      </c>
      <c r="H910" t="s">
        <v>71</v>
      </c>
      <c r="S910">
        <v>1</v>
      </c>
      <c r="T910">
        <v>0</v>
      </c>
      <c r="U910">
        <v>0</v>
      </c>
      <c r="V910">
        <v>0</v>
      </c>
      <c r="W910">
        <v>0</v>
      </c>
      <c r="X910">
        <v>1</v>
      </c>
      <c r="Y910">
        <v>1</v>
      </c>
      <c r="Z910">
        <v>0</v>
      </c>
      <c r="AA910">
        <v>1</v>
      </c>
      <c r="AB910">
        <v>0</v>
      </c>
      <c r="AC910">
        <v>0</v>
      </c>
      <c r="AD910">
        <v>1</v>
      </c>
      <c r="AE910">
        <v>1</v>
      </c>
      <c r="AF910">
        <v>1</v>
      </c>
      <c r="AG910">
        <v>1</v>
      </c>
      <c r="AH910">
        <v>1</v>
      </c>
      <c r="AI910">
        <v>1</v>
      </c>
      <c r="AJ910">
        <v>0</v>
      </c>
      <c r="AK910">
        <v>1</v>
      </c>
      <c r="AL910">
        <v>1</v>
      </c>
      <c r="AM910">
        <v>1</v>
      </c>
      <c r="AN910">
        <v>1</v>
      </c>
      <c r="AO910">
        <v>1</v>
      </c>
      <c r="AP910">
        <v>1</v>
      </c>
    </row>
    <row r="911" spans="1:42" x14ac:dyDescent="0.25">
      <c r="A911" t="str">
        <f>"907"</f>
        <v>907</v>
      </c>
      <c r="B911" t="str">
        <f t="shared" si="50"/>
        <v>2</v>
      </c>
      <c r="C911" t="str">
        <f t="shared" si="51"/>
        <v>37</v>
      </c>
      <c r="D911" t="str">
        <f>"22"</f>
        <v>22</v>
      </c>
      <c r="E911" t="str">
        <f>"2-37-22"</f>
        <v>2-37-22</v>
      </c>
      <c r="F911" t="s">
        <v>72</v>
      </c>
      <c r="G911" t="s">
        <v>73</v>
      </c>
      <c r="H911" t="s">
        <v>71</v>
      </c>
      <c r="S911">
        <v>0</v>
      </c>
      <c r="T911">
        <v>1</v>
      </c>
      <c r="U911">
        <v>0</v>
      </c>
      <c r="V911">
        <v>0</v>
      </c>
      <c r="W911">
        <v>0</v>
      </c>
      <c r="X911">
        <v>1</v>
      </c>
      <c r="Y911">
        <v>0</v>
      </c>
      <c r="Z911">
        <v>1</v>
      </c>
      <c r="AA911">
        <v>0</v>
      </c>
      <c r="AB911">
        <v>0</v>
      </c>
      <c r="AC911">
        <v>1</v>
      </c>
      <c r="AD911">
        <v>1</v>
      </c>
      <c r="AE911">
        <v>1</v>
      </c>
      <c r="AF911">
        <v>1</v>
      </c>
      <c r="AG911">
        <v>1</v>
      </c>
      <c r="AH911">
        <v>1</v>
      </c>
      <c r="AI911">
        <v>1</v>
      </c>
      <c r="AJ911">
        <v>0</v>
      </c>
      <c r="AK911">
        <v>1</v>
      </c>
      <c r="AL911">
        <v>1</v>
      </c>
      <c r="AM911">
        <v>1</v>
      </c>
      <c r="AN911">
        <v>1</v>
      </c>
      <c r="AO911">
        <v>1</v>
      </c>
      <c r="AP911">
        <v>1</v>
      </c>
    </row>
    <row r="912" spans="1:42" x14ac:dyDescent="0.25">
      <c r="A912" t="str">
        <f>"908"</f>
        <v>908</v>
      </c>
      <c r="B912" t="str">
        <f t="shared" si="50"/>
        <v>2</v>
      </c>
      <c r="C912" t="str">
        <f t="shared" si="51"/>
        <v>37</v>
      </c>
      <c r="D912" t="str">
        <f>"21"</f>
        <v>21</v>
      </c>
      <c r="E912" t="str">
        <f>"2-37-21"</f>
        <v>2-37-21</v>
      </c>
      <c r="F912" t="s">
        <v>72</v>
      </c>
      <c r="G912" t="s">
        <v>73</v>
      </c>
      <c r="H912" t="s">
        <v>71</v>
      </c>
      <c r="S912">
        <v>0</v>
      </c>
      <c r="T912">
        <v>1</v>
      </c>
      <c r="U912">
        <v>0</v>
      </c>
      <c r="V912">
        <v>0</v>
      </c>
      <c r="W912">
        <v>1</v>
      </c>
      <c r="X912">
        <v>0</v>
      </c>
      <c r="Y912">
        <v>0</v>
      </c>
      <c r="Z912">
        <v>1</v>
      </c>
      <c r="AA912">
        <v>0</v>
      </c>
      <c r="AB912">
        <v>0</v>
      </c>
      <c r="AC912">
        <v>1</v>
      </c>
      <c r="AD912">
        <v>1</v>
      </c>
      <c r="AE912">
        <v>1</v>
      </c>
      <c r="AF912">
        <v>1</v>
      </c>
      <c r="AG912">
        <v>1</v>
      </c>
      <c r="AH912">
        <v>1</v>
      </c>
      <c r="AI912">
        <v>1</v>
      </c>
      <c r="AJ912">
        <v>0</v>
      </c>
      <c r="AK912">
        <v>1</v>
      </c>
      <c r="AL912">
        <v>1</v>
      </c>
      <c r="AM912">
        <v>1</v>
      </c>
      <c r="AN912">
        <v>0</v>
      </c>
      <c r="AO912">
        <v>1</v>
      </c>
      <c r="AP912">
        <v>1</v>
      </c>
    </row>
    <row r="913" spans="1:42" x14ac:dyDescent="0.25">
      <c r="A913" t="str">
        <f>"909"</f>
        <v>909</v>
      </c>
      <c r="B913" t="str">
        <f t="shared" si="50"/>
        <v>2</v>
      </c>
      <c r="C913" t="str">
        <f t="shared" si="51"/>
        <v>37</v>
      </c>
      <c r="D913" t="str">
        <f>"14"</f>
        <v>14</v>
      </c>
      <c r="E913" t="str">
        <f>"2-37-14"</f>
        <v>2-37-14</v>
      </c>
      <c r="F913" t="s">
        <v>72</v>
      </c>
      <c r="G913" t="s">
        <v>73</v>
      </c>
      <c r="H913" t="s">
        <v>71</v>
      </c>
      <c r="S913">
        <v>1</v>
      </c>
      <c r="T913">
        <v>0</v>
      </c>
      <c r="U913">
        <v>0</v>
      </c>
      <c r="V913">
        <v>0</v>
      </c>
      <c r="W913">
        <v>0</v>
      </c>
      <c r="X913">
        <v>1</v>
      </c>
      <c r="Y913">
        <v>1</v>
      </c>
      <c r="Z913">
        <v>0</v>
      </c>
      <c r="AA913">
        <v>1</v>
      </c>
      <c r="AB913">
        <v>0</v>
      </c>
      <c r="AC913">
        <v>0</v>
      </c>
      <c r="AD913">
        <v>1</v>
      </c>
      <c r="AE913">
        <v>0</v>
      </c>
      <c r="AF913">
        <v>0</v>
      </c>
      <c r="AG913">
        <v>1</v>
      </c>
      <c r="AH913">
        <v>1</v>
      </c>
      <c r="AI913">
        <v>1</v>
      </c>
      <c r="AJ913">
        <v>1</v>
      </c>
      <c r="AK913">
        <v>0</v>
      </c>
      <c r="AL913">
        <v>0</v>
      </c>
      <c r="AM913">
        <v>1</v>
      </c>
      <c r="AN913">
        <v>0</v>
      </c>
      <c r="AO913">
        <v>1</v>
      </c>
      <c r="AP913">
        <v>0</v>
      </c>
    </row>
    <row r="914" spans="1:42" x14ac:dyDescent="0.25">
      <c r="A914" t="str">
        <f>"910"</f>
        <v>910</v>
      </c>
      <c r="B914" t="str">
        <f t="shared" si="50"/>
        <v>2</v>
      </c>
      <c r="C914" t="str">
        <f t="shared" si="51"/>
        <v>37</v>
      </c>
      <c r="D914" t="str">
        <f>"13"</f>
        <v>13</v>
      </c>
      <c r="E914" t="str">
        <f>"2-37-13"</f>
        <v>2-37-13</v>
      </c>
      <c r="F914" t="s">
        <v>72</v>
      </c>
      <c r="G914" t="s">
        <v>73</v>
      </c>
      <c r="H914" t="s">
        <v>71</v>
      </c>
      <c r="S914">
        <v>1</v>
      </c>
      <c r="T914">
        <v>0</v>
      </c>
      <c r="U914">
        <v>0</v>
      </c>
      <c r="V914">
        <v>0</v>
      </c>
      <c r="W914">
        <v>0</v>
      </c>
      <c r="X914">
        <v>1</v>
      </c>
      <c r="Y914">
        <v>1</v>
      </c>
      <c r="Z914">
        <v>0</v>
      </c>
      <c r="AA914">
        <v>1</v>
      </c>
      <c r="AB914">
        <v>0</v>
      </c>
      <c r="AC914">
        <v>0</v>
      </c>
      <c r="AD914">
        <v>1</v>
      </c>
      <c r="AE914">
        <v>1</v>
      </c>
      <c r="AF914">
        <v>1</v>
      </c>
      <c r="AG914">
        <v>1</v>
      </c>
      <c r="AH914">
        <v>1</v>
      </c>
      <c r="AI914">
        <v>1</v>
      </c>
      <c r="AJ914">
        <v>1</v>
      </c>
      <c r="AK914">
        <v>0</v>
      </c>
      <c r="AL914">
        <v>1</v>
      </c>
      <c r="AM914">
        <v>1</v>
      </c>
      <c r="AN914">
        <v>1</v>
      </c>
      <c r="AO914">
        <v>1</v>
      </c>
      <c r="AP914">
        <v>1</v>
      </c>
    </row>
    <row r="915" spans="1:42" x14ac:dyDescent="0.25">
      <c r="A915" t="str">
        <f>"911"</f>
        <v>911</v>
      </c>
      <c r="B915" t="str">
        <f t="shared" si="50"/>
        <v>2</v>
      </c>
      <c r="C915" t="str">
        <f t="shared" si="51"/>
        <v>37</v>
      </c>
      <c r="D915" t="str">
        <f>"10"</f>
        <v>10</v>
      </c>
      <c r="E915" t="str">
        <f>"2-37-10"</f>
        <v>2-37-10</v>
      </c>
      <c r="F915" t="s">
        <v>72</v>
      </c>
      <c r="G915" t="s">
        <v>73</v>
      </c>
      <c r="H915" t="s">
        <v>71</v>
      </c>
      <c r="S915">
        <v>0</v>
      </c>
      <c r="T915">
        <v>1</v>
      </c>
      <c r="U915">
        <v>0</v>
      </c>
      <c r="V915">
        <v>0</v>
      </c>
      <c r="W915">
        <v>0</v>
      </c>
      <c r="X915">
        <v>1</v>
      </c>
      <c r="Y915">
        <v>0</v>
      </c>
      <c r="Z915">
        <v>1</v>
      </c>
      <c r="AA915">
        <v>0</v>
      </c>
      <c r="AB915">
        <v>0</v>
      </c>
      <c r="AC915">
        <v>1</v>
      </c>
      <c r="AD915">
        <v>1</v>
      </c>
      <c r="AE915">
        <v>1</v>
      </c>
      <c r="AF915">
        <v>1</v>
      </c>
      <c r="AG915">
        <v>1</v>
      </c>
      <c r="AH915">
        <v>1</v>
      </c>
      <c r="AI915">
        <v>1</v>
      </c>
      <c r="AJ915">
        <v>1</v>
      </c>
      <c r="AK915">
        <v>0</v>
      </c>
      <c r="AL915">
        <v>1</v>
      </c>
      <c r="AM915">
        <v>1</v>
      </c>
      <c r="AN915">
        <v>0</v>
      </c>
      <c r="AO915">
        <v>1</v>
      </c>
      <c r="AP915">
        <v>1</v>
      </c>
    </row>
    <row r="916" spans="1:42" x14ac:dyDescent="0.25">
      <c r="A916" t="str">
        <f>"912"</f>
        <v>912</v>
      </c>
      <c r="B916" t="str">
        <f t="shared" si="50"/>
        <v>2</v>
      </c>
      <c r="C916" t="str">
        <f t="shared" si="51"/>
        <v>37</v>
      </c>
      <c r="D916" t="str">
        <f>"6"</f>
        <v>6</v>
      </c>
      <c r="E916" t="str">
        <f>"2-37-6"</f>
        <v>2-37-6</v>
      </c>
      <c r="F916" t="s">
        <v>72</v>
      </c>
      <c r="G916" t="s">
        <v>73</v>
      </c>
      <c r="H916" t="s">
        <v>71</v>
      </c>
      <c r="S916">
        <v>0</v>
      </c>
      <c r="T916">
        <v>1</v>
      </c>
      <c r="U916">
        <v>0</v>
      </c>
      <c r="V916">
        <v>0</v>
      </c>
      <c r="W916">
        <v>0</v>
      </c>
      <c r="X916">
        <v>1</v>
      </c>
      <c r="Y916">
        <v>1</v>
      </c>
      <c r="Z916">
        <v>0</v>
      </c>
      <c r="AA916">
        <v>1</v>
      </c>
      <c r="AB916">
        <v>0</v>
      </c>
      <c r="AC916">
        <v>0</v>
      </c>
      <c r="AD916">
        <v>1</v>
      </c>
      <c r="AE916">
        <v>1</v>
      </c>
      <c r="AF916">
        <v>1</v>
      </c>
      <c r="AG916">
        <v>1</v>
      </c>
      <c r="AH916">
        <v>1</v>
      </c>
      <c r="AI916">
        <v>1</v>
      </c>
      <c r="AJ916">
        <v>1</v>
      </c>
      <c r="AK916">
        <v>0</v>
      </c>
      <c r="AL916">
        <v>1</v>
      </c>
      <c r="AM916">
        <v>1</v>
      </c>
      <c r="AN916">
        <v>1</v>
      </c>
      <c r="AO916">
        <v>1</v>
      </c>
      <c r="AP916">
        <v>1</v>
      </c>
    </row>
    <row r="917" spans="1:42" x14ac:dyDescent="0.25">
      <c r="A917" t="str">
        <f>"913"</f>
        <v>913</v>
      </c>
      <c r="B917" t="str">
        <f t="shared" si="50"/>
        <v>2</v>
      </c>
      <c r="C917" t="str">
        <f t="shared" si="51"/>
        <v>37</v>
      </c>
      <c r="D917" t="str">
        <f>"3"</f>
        <v>3</v>
      </c>
      <c r="E917" t="str">
        <f>"2-37-3"</f>
        <v>2-37-3</v>
      </c>
      <c r="F917" t="s">
        <v>72</v>
      </c>
      <c r="G917" t="s">
        <v>73</v>
      </c>
      <c r="H917" t="s">
        <v>71</v>
      </c>
      <c r="S917">
        <v>0</v>
      </c>
      <c r="T917">
        <v>1</v>
      </c>
      <c r="U917">
        <v>0</v>
      </c>
      <c r="V917">
        <v>0</v>
      </c>
      <c r="W917">
        <v>0</v>
      </c>
      <c r="X917">
        <v>1</v>
      </c>
      <c r="Y917">
        <v>1</v>
      </c>
      <c r="Z917">
        <v>0</v>
      </c>
      <c r="AA917">
        <v>1</v>
      </c>
      <c r="AB917">
        <v>0</v>
      </c>
      <c r="AC917">
        <v>0</v>
      </c>
      <c r="AD917">
        <v>1</v>
      </c>
      <c r="AE917">
        <v>1</v>
      </c>
      <c r="AF917">
        <v>1</v>
      </c>
      <c r="AG917">
        <v>1</v>
      </c>
      <c r="AH917">
        <v>1</v>
      </c>
      <c r="AI917">
        <v>1</v>
      </c>
      <c r="AJ917">
        <v>0</v>
      </c>
      <c r="AK917">
        <v>1</v>
      </c>
      <c r="AL917">
        <v>1</v>
      </c>
      <c r="AM917">
        <v>0</v>
      </c>
      <c r="AN917">
        <v>1</v>
      </c>
      <c r="AO917">
        <v>1</v>
      </c>
      <c r="AP917">
        <v>1</v>
      </c>
    </row>
    <row r="918" spans="1:42" x14ac:dyDescent="0.25">
      <c r="A918" t="str">
        <f>"914"</f>
        <v>914</v>
      </c>
      <c r="B918" t="str">
        <f t="shared" si="50"/>
        <v>2</v>
      </c>
      <c r="C918" t="str">
        <f t="shared" si="51"/>
        <v>37</v>
      </c>
      <c r="D918" t="str">
        <f>"24"</f>
        <v>24</v>
      </c>
      <c r="E918" t="str">
        <f>"2-37-24"</f>
        <v>2-37-24</v>
      </c>
      <c r="F918" t="s">
        <v>72</v>
      </c>
      <c r="G918" t="s">
        <v>73</v>
      </c>
      <c r="H918" t="s">
        <v>71</v>
      </c>
      <c r="S918">
        <v>1</v>
      </c>
      <c r="T918">
        <v>0</v>
      </c>
      <c r="U918">
        <v>0</v>
      </c>
      <c r="V918">
        <v>0</v>
      </c>
      <c r="W918">
        <v>0</v>
      </c>
      <c r="X918">
        <v>1</v>
      </c>
      <c r="Y918">
        <v>1</v>
      </c>
      <c r="Z918">
        <v>0</v>
      </c>
      <c r="AA918">
        <v>0</v>
      </c>
      <c r="AB918">
        <v>0</v>
      </c>
      <c r="AC918">
        <v>1</v>
      </c>
      <c r="AD918">
        <v>1</v>
      </c>
      <c r="AE918">
        <v>1</v>
      </c>
      <c r="AF918">
        <v>1</v>
      </c>
      <c r="AG918">
        <v>1</v>
      </c>
      <c r="AH918">
        <v>1</v>
      </c>
      <c r="AI918">
        <v>1</v>
      </c>
      <c r="AJ918">
        <v>0</v>
      </c>
      <c r="AK918">
        <v>1</v>
      </c>
      <c r="AL918">
        <v>1</v>
      </c>
      <c r="AM918">
        <v>1</v>
      </c>
      <c r="AN918">
        <v>1</v>
      </c>
      <c r="AO918">
        <v>1</v>
      </c>
      <c r="AP918">
        <v>1</v>
      </c>
    </row>
    <row r="919" spans="1:42" x14ac:dyDescent="0.25">
      <c r="A919" t="str">
        <f>"915"</f>
        <v>915</v>
      </c>
      <c r="B919" t="str">
        <f t="shared" si="50"/>
        <v>2</v>
      </c>
      <c r="C919" t="str">
        <f t="shared" si="51"/>
        <v>37</v>
      </c>
      <c r="D919" t="str">
        <f>"23"</f>
        <v>23</v>
      </c>
      <c r="E919" t="str">
        <f>"2-37-23"</f>
        <v>2-37-23</v>
      </c>
      <c r="F919" t="s">
        <v>72</v>
      </c>
      <c r="G919" t="s">
        <v>73</v>
      </c>
      <c r="H919" t="s">
        <v>71</v>
      </c>
      <c r="S919">
        <v>0</v>
      </c>
      <c r="T919">
        <v>1</v>
      </c>
      <c r="U919">
        <v>0</v>
      </c>
      <c r="V919">
        <v>0</v>
      </c>
      <c r="W919">
        <v>0</v>
      </c>
      <c r="X919">
        <v>1</v>
      </c>
      <c r="Y919">
        <v>0</v>
      </c>
      <c r="Z919">
        <v>1</v>
      </c>
      <c r="AA919">
        <v>0</v>
      </c>
      <c r="AB919">
        <v>0</v>
      </c>
      <c r="AC919">
        <v>1</v>
      </c>
      <c r="AD919">
        <v>1</v>
      </c>
      <c r="AE919">
        <v>1</v>
      </c>
      <c r="AF919">
        <v>1</v>
      </c>
      <c r="AG919">
        <v>1</v>
      </c>
      <c r="AH919">
        <v>1</v>
      </c>
      <c r="AI919">
        <v>1</v>
      </c>
      <c r="AJ919">
        <v>0</v>
      </c>
      <c r="AK919">
        <v>1</v>
      </c>
      <c r="AL919">
        <v>1</v>
      </c>
      <c r="AM919">
        <v>1</v>
      </c>
      <c r="AN919">
        <v>1</v>
      </c>
      <c r="AO919">
        <v>1</v>
      </c>
      <c r="AP919">
        <v>1</v>
      </c>
    </row>
    <row r="920" spans="1:42" x14ac:dyDescent="0.25">
      <c r="A920" t="str">
        <f>"916"</f>
        <v>916</v>
      </c>
      <c r="B920" t="str">
        <f t="shared" si="50"/>
        <v>2</v>
      </c>
      <c r="C920" t="str">
        <f t="shared" si="51"/>
        <v>37</v>
      </c>
      <c r="D920" t="str">
        <f>"18"</f>
        <v>18</v>
      </c>
      <c r="E920" t="str">
        <f>"2-37-18"</f>
        <v>2-37-18</v>
      </c>
      <c r="F920" t="s">
        <v>72</v>
      </c>
      <c r="G920" t="s">
        <v>73</v>
      </c>
      <c r="H920" t="s">
        <v>71</v>
      </c>
      <c r="S920">
        <v>0</v>
      </c>
      <c r="T920">
        <v>1</v>
      </c>
      <c r="U920">
        <v>0</v>
      </c>
      <c r="V920">
        <v>0</v>
      </c>
      <c r="W920">
        <v>0</v>
      </c>
      <c r="X920">
        <v>1</v>
      </c>
      <c r="Y920">
        <v>0</v>
      </c>
      <c r="Z920">
        <v>1</v>
      </c>
      <c r="AA920">
        <v>0</v>
      </c>
      <c r="AB920">
        <v>0</v>
      </c>
      <c r="AC920">
        <v>1</v>
      </c>
      <c r="AD920">
        <v>1</v>
      </c>
      <c r="AE920">
        <v>1</v>
      </c>
      <c r="AF920">
        <v>1</v>
      </c>
      <c r="AG920">
        <v>1</v>
      </c>
      <c r="AH920">
        <v>1</v>
      </c>
      <c r="AI920">
        <v>1</v>
      </c>
      <c r="AJ920">
        <v>1</v>
      </c>
      <c r="AK920">
        <v>0</v>
      </c>
      <c r="AL920">
        <v>1</v>
      </c>
      <c r="AM920">
        <v>1</v>
      </c>
      <c r="AN920">
        <v>0</v>
      </c>
      <c r="AO920">
        <v>1</v>
      </c>
      <c r="AP920">
        <v>1</v>
      </c>
    </row>
    <row r="921" spans="1:42" x14ac:dyDescent="0.25">
      <c r="A921" t="str">
        <f>"917"</f>
        <v>917</v>
      </c>
      <c r="B921" t="str">
        <f t="shared" si="50"/>
        <v>2</v>
      </c>
      <c r="C921" t="str">
        <f t="shared" si="51"/>
        <v>37</v>
      </c>
      <c r="D921" t="str">
        <f>"17"</f>
        <v>17</v>
      </c>
      <c r="E921" t="str">
        <f>"2-37-17"</f>
        <v>2-37-17</v>
      </c>
      <c r="F921" t="s">
        <v>72</v>
      </c>
      <c r="G921" t="s">
        <v>73</v>
      </c>
      <c r="H921" t="s">
        <v>70</v>
      </c>
      <c r="I921">
        <v>1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1</v>
      </c>
      <c r="P921">
        <v>0</v>
      </c>
      <c r="Q921">
        <v>0</v>
      </c>
      <c r="R921">
        <v>0</v>
      </c>
    </row>
    <row r="922" spans="1:42" x14ac:dyDescent="0.25">
      <c r="A922" t="str">
        <f>"918"</f>
        <v>918</v>
      </c>
      <c r="B922" t="str">
        <f t="shared" si="50"/>
        <v>2</v>
      </c>
      <c r="C922" t="str">
        <f t="shared" si="51"/>
        <v>37</v>
      </c>
      <c r="D922" t="str">
        <f>"11"</f>
        <v>11</v>
      </c>
      <c r="E922" t="str">
        <f>"2-37-11"</f>
        <v>2-37-11</v>
      </c>
      <c r="F922" t="s">
        <v>72</v>
      </c>
      <c r="G922" t="s">
        <v>73</v>
      </c>
      <c r="H922" t="s">
        <v>71</v>
      </c>
      <c r="S922">
        <v>1</v>
      </c>
      <c r="T922">
        <v>0</v>
      </c>
      <c r="U922">
        <v>0</v>
      </c>
      <c r="V922">
        <v>0</v>
      </c>
      <c r="W922">
        <v>0</v>
      </c>
      <c r="X922">
        <v>1</v>
      </c>
      <c r="Y922">
        <v>1</v>
      </c>
      <c r="Z922">
        <v>0</v>
      </c>
      <c r="AA922">
        <v>1</v>
      </c>
      <c r="AB922">
        <v>0</v>
      </c>
      <c r="AC922">
        <v>0</v>
      </c>
      <c r="AD922">
        <v>1</v>
      </c>
      <c r="AE922">
        <v>1</v>
      </c>
      <c r="AF922">
        <v>1</v>
      </c>
      <c r="AG922">
        <v>1</v>
      </c>
      <c r="AH922">
        <v>1</v>
      </c>
      <c r="AI922">
        <v>1</v>
      </c>
      <c r="AJ922">
        <v>1</v>
      </c>
      <c r="AK922">
        <v>0</v>
      </c>
      <c r="AL922">
        <v>1</v>
      </c>
      <c r="AM922">
        <v>1</v>
      </c>
      <c r="AN922">
        <v>1</v>
      </c>
      <c r="AO922">
        <v>1</v>
      </c>
      <c r="AP922">
        <v>1</v>
      </c>
    </row>
    <row r="923" spans="1:42" x14ac:dyDescent="0.25">
      <c r="A923" t="str">
        <f>"919"</f>
        <v>919</v>
      </c>
      <c r="B923" t="str">
        <f t="shared" si="50"/>
        <v>2</v>
      </c>
      <c r="C923" t="str">
        <f t="shared" si="51"/>
        <v>37</v>
      </c>
      <c r="D923" t="str">
        <f>"7"</f>
        <v>7</v>
      </c>
      <c r="E923" t="str">
        <f>"2-37-7"</f>
        <v>2-37-7</v>
      </c>
      <c r="F923" t="s">
        <v>72</v>
      </c>
      <c r="G923" t="s">
        <v>73</v>
      </c>
      <c r="H923" t="s">
        <v>70</v>
      </c>
      <c r="I923">
        <v>1</v>
      </c>
      <c r="J923">
        <v>1</v>
      </c>
      <c r="K923">
        <v>1</v>
      </c>
      <c r="L923">
        <v>1</v>
      </c>
      <c r="M923">
        <v>1</v>
      </c>
      <c r="N923">
        <v>1</v>
      </c>
      <c r="O923">
        <v>1</v>
      </c>
      <c r="P923">
        <v>1</v>
      </c>
      <c r="Q923">
        <v>1</v>
      </c>
      <c r="R923">
        <v>1</v>
      </c>
    </row>
    <row r="924" spans="1:42" x14ac:dyDescent="0.25">
      <c r="A924" t="str">
        <f>"920"</f>
        <v>920</v>
      </c>
      <c r="B924" t="str">
        <f t="shared" si="50"/>
        <v>2</v>
      </c>
      <c r="C924" t="str">
        <f t="shared" si="51"/>
        <v>37</v>
      </c>
      <c r="D924" t="str">
        <f>"1"</f>
        <v>1</v>
      </c>
      <c r="E924" t="str">
        <f>"2-37-1"</f>
        <v>2-37-1</v>
      </c>
      <c r="F924" t="s">
        <v>72</v>
      </c>
      <c r="G924" t="s">
        <v>73</v>
      </c>
      <c r="H924" t="s">
        <v>71</v>
      </c>
      <c r="S924">
        <v>1</v>
      </c>
      <c r="T924">
        <v>0</v>
      </c>
      <c r="U924">
        <v>0</v>
      </c>
      <c r="V924">
        <v>0</v>
      </c>
      <c r="W924">
        <v>0</v>
      </c>
      <c r="X924">
        <v>1</v>
      </c>
      <c r="Y924">
        <v>1</v>
      </c>
      <c r="Z924">
        <v>0</v>
      </c>
      <c r="AA924">
        <v>1</v>
      </c>
      <c r="AB924">
        <v>0</v>
      </c>
      <c r="AC924">
        <v>0</v>
      </c>
      <c r="AD924">
        <v>1</v>
      </c>
      <c r="AE924">
        <v>1</v>
      </c>
      <c r="AF924">
        <v>1</v>
      </c>
      <c r="AG924">
        <v>1</v>
      </c>
      <c r="AH924">
        <v>1</v>
      </c>
      <c r="AI924">
        <v>1</v>
      </c>
      <c r="AJ924">
        <v>1</v>
      </c>
      <c r="AK924">
        <v>0</v>
      </c>
      <c r="AL924">
        <v>1</v>
      </c>
      <c r="AM924">
        <v>1</v>
      </c>
      <c r="AN924">
        <v>1</v>
      </c>
      <c r="AO924">
        <v>1</v>
      </c>
      <c r="AP924">
        <v>1</v>
      </c>
    </row>
    <row r="925" spans="1:42" x14ac:dyDescent="0.25">
      <c r="A925" t="str">
        <f>"921"</f>
        <v>921</v>
      </c>
      <c r="B925" t="str">
        <f t="shared" si="50"/>
        <v>2</v>
      </c>
      <c r="C925" t="str">
        <f t="shared" si="51"/>
        <v>37</v>
      </c>
      <c r="D925" t="str">
        <f>"20"</f>
        <v>20</v>
      </c>
      <c r="E925" t="str">
        <f>"2-37-20"</f>
        <v>2-37-20</v>
      </c>
      <c r="F925" t="s">
        <v>72</v>
      </c>
      <c r="G925" t="s">
        <v>73</v>
      </c>
      <c r="H925" t="s">
        <v>71</v>
      </c>
      <c r="S925">
        <v>1</v>
      </c>
      <c r="T925">
        <v>0</v>
      </c>
      <c r="U925">
        <v>0</v>
      </c>
      <c r="V925">
        <v>0</v>
      </c>
      <c r="W925">
        <v>1</v>
      </c>
      <c r="X925">
        <v>0</v>
      </c>
      <c r="Y925">
        <v>0</v>
      </c>
      <c r="Z925">
        <v>1</v>
      </c>
      <c r="AA925">
        <v>1</v>
      </c>
      <c r="AB925">
        <v>0</v>
      </c>
      <c r="AC925">
        <v>0</v>
      </c>
      <c r="AD925">
        <v>1</v>
      </c>
      <c r="AE925">
        <v>1</v>
      </c>
      <c r="AF925">
        <v>1</v>
      </c>
      <c r="AG925">
        <v>1</v>
      </c>
      <c r="AH925">
        <v>1</v>
      </c>
      <c r="AI925">
        <v>1</v>
      </c>
      <c r="AJ925">
        <v>0</v>
      </c>
      <c r="AK925">
        <v>1</v>
      </c>
      <c r="AL925">
        <v>1</v>
      </c>
      <c r="AM925">
        <v>1</v>
      </c>
      <c r="AN925">
        <v>1</v>
      </c>
      <c r="AO925">
        <v>1</v>
      </c>
      <c r="AP925">
        <v>1</v>
      </c>
    </row>
    <row r="926" spans="1:42" x14ac:dyDescent="0.25">
      <c r="A926" t="str">
        <f>"922"</f>
        <v>922</v>
      </c>
      <c r="B926" t="str">
        <f t="shared" si="50"/>
        <v>2</v>
      </c>
      <c r="C926" t="str">
        <f t="shared" si="51"/>
        <v>37</v>
      </c>
      <c r="D926" t="str">
        <f>"19"</f>
        <v>19</v>
      </c>
      <c r="E926" t="str">
        <f>"2-37-19"</f>
        <v>2-37-19</v>
      </c>
      <c r="F926" t="s">
        <v>72</v>
      </c>
      <c r="G926" t="s">
        <v>73</v>
      </c>
      <c r="H926" t="s">
        <v>71</v>
      </c>
      <c r="S926">
        <v>1</v>
      </c>
      <c r="T926">
        <v>0</v>
      </c>
      <c r="U926">
        <v>0</v>
      </c>
      <c r="V926">
        <v>0</v>
      </c>
      <c r="W926">
        <v>0</v>
      </c>
      <c r="X926">
        <v>1</v>
      </c>
      <c r="Y926">
        <v>1</v>
      </c>
      <c r="Z926">
        <v>0</v>
      </c>
      <c r="AA926">
        <v>1</v>
      </c>
      <c r="AB926">
        <v>0</v>
      </c>
      <c r="AC926">
        <v>0</v>
      </c>
      <c r="AD926">
        <v>1</v>
      </c>
      <c r="AE926">
        <v>1</v>
      </c>
      <c r="AF926">
        <v>1</v>
      </c>
      <c r="AG926">
        <v>1</v>
      </c>
      <c r="AH926">
        <v>1</v>
      </c>
      <c r="AI926">
        <v>1</v>
      </c>
      <c r="AJ926">
        <v>1</v>
      </c>
      <c r="AK926">
        <v>0</v>
      </c>
      <c r="AL926">
        <v>1</v>
      </c>
      <c r="AM926">
        <v>1</v>
      </c>
      <c r="AN926">
        <v>1</v>
      </c>
      <c r="AO926">
        <v>1</v>
      </c>
      <c r="AP926">
        <v>1</v>
      </c>
    </row>
    <row r="927" spans="1:42" x14ac:dyDescent="0.25">
      <c r="A927" t="str">
        <f>"923"</f>
        <v>923</v>
      </c>
      <c r="B927" t="str">
        <f t="shared" si="50"/>
        <v>2</v>
      </c>
      <c r="C927" t="str">
        <f t="shared" si="51"/>
        <v>37</v>
      </c>
      <c r="D927" t="str">
        <f>"2"</f>
        <v>2</v>
      </c>
      <c r="E927" t="str">
        <f>"2-37-2"</f>
        <v>2-37-2</v>
      </c>
      <c r="F927" t="s">
        <v>72</v>
      </c>
      <c r="G927" t="s">
        <v>73</v>
      </c>
      <c r="H927" t="s">
        <v>71</v>
      </c>
      <c r="S927">
        <v>0</v>
      </c>
      <c r="T927">
        <v>1</v>
      </c>
      <c r="U927">
        <v>0</v>
      </c>
      <c r="V927">
        <v>0</v>
      </c>
      <c r="W927">
        <v>0</v>
      </c>
      <c r="X927">
        <v>1</v>
      </c>
      <c r="Y927">
        <v>1</v>
      </c>
      <c r="Z927">
        <v>0</v>
      </c>
      <c r="AA927">
        <v>0</v>
      </c>
      <c r="AB927">
        <v>1</v>
      </c>
      <c r="AC927">
        <v>0</v>
      </c>
      <c r="AD927">
        <v>0</v>
      </c>
      <c r="AE927">
        <v>1</v>
      </c>
      <c r="AF927">
        <v>0</v>
      </c>
      <c r="AG927">
        <v>0</v>
      </c>
      <c r="AH927">
        <v>0</v>
      </c>
      <c r="AI927">
        <v>0</v>
      </c>
      <c r="AJ927">
        <v>1</v>
      </c>
      <c r="AK927">
        <v>0</v>
      </c>
      <c r="AL927">
        <v>1</v>
      </c>
      <c r="AM927">
        <v>1</v>
      </c>
      <c r="AN927">
        <v>1</v>
      </c>
      <c r="AO927">
        <v>1</v>
      </c>
      <c r="AP927">
        <v>1</v>
      </c>
    </row>
    <row r="928" spans="1:42" x14ac:dyDescent="0.25">
      <c r="A928" t="str">
        <f>"924"</f>
        <v>924</v>
      </c>
      <c r="B928" t="str">
        <f t="shared" si="50"/>
        <v>2</v>
      </c>
      <c r="C928" t="str">
        <f t="shared" si="51"/>
        <v>37</v>
      </c>
      <c r="D928" t="str">
        <f>"8"</f>
        <v>8</v>
      </c>
      <c r="E928" t="str">
        <f>"2-37-8"</f>
        <v>2-37-8</v>
      </c>
      <c r="F928" t="s">
        <v>72</v>
      </c>
      <c r="G928" t="s">
        <v>73</v>
      </c>
      <c r="H928" t="s">
        <v>71</v>
      </c>
      <c r="S928">
        <v>0</v>
      </c>
      <c r="T928">
        <v>1</v>
      </c>
      <c r="U928">
        <v>0</v>
      </c>
      <c r="V928">
        <v>0</v>
      </c>
      <c r="W928">
        <v>0</v>
      </c>
      <c r="X928">
        <v>1</v>
      </c>
      <c r="Y928">
        <v>0</v>
      </c>
      <c r="Z928">
        <v>1</v>
      </c>
      <c r="AA928">
        <v>0</v>
      </c>
      <c r="AB928">
        <v>0</v>
      </c>
      <c r="AC928">
        <v>0</v>
      </c>
      <c r="AD928">
        <v>1</v>
      </c>
      <c r="AE928">
        <v>1</v>
      </c>
      <c r="AF928">
        <v>1</v>
      </c>
      <c r="AG928">
        <v>1</v>
      </c>
      <c r="AH928">
        <v>1</v>
      </c>
      <c r="AI928">
        <v>1</v>
      </c>
      <c r="AJ928">
        <v>1</v>
      </c>
      <c r="AK928">
        <v>0</v>
      </c>
      <c r="AL928">
        <v>1</v>
      </c>
      <c r="AM928">
        <v>1</v>
      </c>
      <c r="AN928">
        <v>0</v>
      </c>
      <c r="AO928">
        <v>1</v>
      </c>
      <c r="AP928">
        <v>1</v>
      </c>
    </row>
    <row r="929" spans="1:42" x14ac:dyDescent="0.25">
      <c r="A929" t="str">
        <f>"925"</f>
        <v>925</v>
      </c>
      <c r="B929" t="str">
        <f t="shared" si="50"/>
        <v>2</v>
      </c>
      <c r="C929" t="str">
        <f t="shared" si="51"/>
        <v>37</v>
      </c>
      <c r="D929" t="str">
        <f>"12"</f>
        <v>12</v>
      </c>
      <c r="E929" t="str">
        <f>"2-37-12"</f>
        <v>2-37-12</v>
      </c>
      <c r="F929" t="s">
        <v>72</v>
      </c>
      <c r="G929" t="s">
        <v>73</v>
      </c>
      <c r="H929" t="s">
        <v>71</v>
      </c>
      <c r="S929">
        <v>1</v>
      </c>
      <c r="T929">
        <v>0</v>
      </c>
      <c r="U929">
        <v>0</v>
      </c>
      <c r="V929">
        <v>0</v>
      </c>
      <c r="W929">
        <v>1</v>
      </c>
      <c r="X929">
        <v>0</v>
      </c>
      <c r="Y929">
        <v>1</v>
      </c>
      <c r="Z929">
        <v>0</v>
      </c>
      <c r="AA929">
        <v>0</v>
      </c>
      <c r="AB929">
        <v>0</v>
      </c>
      <c r="AC929">
        <v>0</v>
      </c>
      <c r="AD929">
        <v>1</v>
      </c>
      <c r="AE929">
        <v>1</v>
      </c>
      <c r="AF929">
        <v>1</v>
      </c>
      <c r="AG929">
        <v>1</v>
      </c>
      <c r="AH929">
        <v>1</v>
      </c>
      <c r="AI929">
        <v>1</v>
      </c>
      <c r="AJ929">
        <v>1</v>
      </c>
      <c r="AK929">
        <v>0</v>
      </c>
      <c r="AL929">
        <v>1</v>
      </c>
      <c r="AM929">
        <v>1</v>
      </c>
      <c r="AN929">
        <v>1</v>
      </c>
      <c r="AO929">
        <v>1</v>
      </c>
      <c r="AP929">
        <v>1</v>
      </c>
    </row>
    <row r="930" spans="1:42" x14ac:dyDescent="0.25">
      <c r="A930" t="str">
        <f>"926"</f>
        <v>926</v>
      </c>
      <c r="B930" t="str">
        <f t="shared" si="50"/>
        <v>2</v>
      </c>
      <c r="C930" t="str">
        <f t="shared" ref="C930:C954" si="52">"38"</f>
        <v>38</v>
      </c>
      <c r="D930" t="str">
        <f>"22"</f>
        <v>22</v>
      </c>
      <c r="E930" t="str">
        <f>"2-38-22"</f>
        <v>2-38-22</v>
      </c>
      <c r="F930" t="s">
        <v>72</v>
      </c>
      <c r="G930" t="s">
        <v>73</v>
      </c>
      <c r="H930" t="s">
        <v>71</v>
      </c>
      <c r="S930">
        <v>1</v>
      </c>
      <c r="T930">
        <v>0</v>
      </c>
      <c r="U930">
        <v>0</v>
      </c>
      <c r="V930">
        <v>0</v>
      </c>
      <c r="W930">
        <v>0</v>
      </c>
      <c r="X930">
        <v>1</v>
      </c>
      <c r="Y930">
        <v>1</v>
      </c>
      <c r="Z930">
        <v>0</v>
      </c>
      <c r="AA930">
        <v>0</v>
      </c>
      <c r="AB930">
        <v>1</v>
      </c>
      <c r="AC930">
        <v>0</v>
      </c>
      <c r="AD930">
        <v>1</v>
      </c>
      <c r="AE930">
        <v>1</v>
      </c>
      <c r="AF930">
        <v>1</v>
      </c>
      <c r="AG930">
        <v>1</v>
      </c>
      <c r="AH930">
        <v>1</v>
      </c>
      <c r="AI930">
        <v>1</v>
      </c>
      <c r="AJ930">
        <v>1</v>
      </c>
      <c r="AK930">
        <v>0</v>
      </c>
      <c r="AL930">
        <v>1</v>
      </c>
      <c r="AM930">
        <v>1</v>
      </c>
      <c r="AN930">
        <v>1</v>
      </c>
      <c r="AO930">
        <v>1</v>
      </c>
      <c r="AP930">
        <v>1</v>
      </c>
    </row>
    <row r="931" spans="1:42" x14ac:dyDescent="0.25">
      <c r="A931" t="str">
        <f>"927"</f>
        <v>927</v>
      </c>
      <c r="B931" t="str">
        <f t="shared" si="50"/>
        <v>2</v>
      </c>
      <c r="C931" t="str">
        <f t="shared" si="52"/>
        <v>38</v>
      </c>
      <c r="D931" t="str">
        <f>"21"</f>
        <v>21</v>
      </c>
      <c r="E931" t="str">
        <f>"2-38-21"</f>
        <v>2-38-21</v>
      </c>
      <c r="F931" t="s">
        <v>72</v>
      </c>
      <c r="G931" t="s">
        <v>73</v>
      </c>
      <c r="H931" t="s">
        <v>71</v>
      </c>
      <c r="S931">
        <v>0</v>
      </c>
      <c r="T931">
        <v>1</v>
      </c>
      <c r="U931">
        <v>0</v>
      </c>
      <c r="V931">
        <v>0</v>
      </c>
      <c r="W931">
        <v>0</v>
      </c>
      <c r="X931">
        <v>1</v>
      </c>
      <c r="Y931">
        <v>0</v>
      </c>
      <c r="Z931">
        <v>1</v>
      </c>
      <c r="AA931">
        <v>0</v>
      </c>
      <c r="AB931">
        <v>0</v>
      </c>
      <c r="AC931">
        <v>1</v>
      </c>
      <c r="AD931">
        <v>1</v>
      </c>
      <c r="AE931">
        <v>1</v>
      </c>
      <c r="AF931">
        <v>1</v>
      </c>
      <c r="AG931">
        <v>1</v>
      </c>
      <c r="AH931">
        <v>1</v>
      </c>
      <c r="AI931">
        <v>1</v>
      </c>
      <c r="AJ931">
        <v>1</v>
      </c>
      <c r="AK931">
        <v>0</v>
      </c>
      <c r="AL931">
        <v>1</v>
      </c>
      <c r="AM931">
        <v>0</v>
      </c>
      <c r="AN931">
        <v>1</v>
      </c>
      <c r="AO931">
        <v>1</v>
      </c>
      <c r="AP931">
        <v>1</v>
      </c>
    </row>
    <row r="932" spans="1:42" x14ac:dyDescent="0.25">
      <c r="A932" t="str">
        <f>"928"</f>
        <v>928</v>
      </c>
      <c r="B932" t="str">
        <f t="shared" si="50"/>
        <v>2</v>
      </c>
      <c r="C932" t="str">
        <f t="shared" si="52"/>
        <v>38</v>
      </c>
      <c r="D932" t="str">
        <f>"14"</f>
        <v>14</v>
      </c>
      <c r="E932" t="str">
        <f>"2-38-14"</f>
        <v>2-38-14</v>
      </c>
      <c r="F932" t="s">
        <v>72</v>
      </c>
      <c r="G932" t="s">
        <v>73</v>
      </c>
      <c r="H932" t="s">
        <v>71</v>
      </c>
      <c r="S932">
        <v>0</v>
      </c>
      <c r="T932">
        <v>1</v>
      </c>
      <c r="U932">
        <v>0</v>
      </c>
      <c r="V932">
        <v>0</v>
      </c>
      <c r="W932">
        <v>0</v>
      </c>
      <c r="X932">
        <v>1</v>
      </c>
      <c r="Y932">
        <v>1</v>
      </c>
      <c r="Z932">
        <v>0</v>
      </c>
      <c r="AA932">
        <v>0</v>
      </c>
      <c r="AB932">
        <v>1</v>
      </c>
      <c r="AC932">
        <v>0</v>
      </c>
      <c r="AD932">
        <v>1</v>
      </c>
      <c r="AE932">
        <v>1</v>
      </c>
      <c r="AF932">
        <v>1</v>
      </c>
      <c r="AG932">
        <v>1</v>
      </c>
      <c r="AH932">
        <v>1</v>
      </c>
      <c r="AI932">
        <v>1</v>
      </c>
      <c r="AJ932">
        <v>1</v>
      </c>
      <c r="AK932">
        <v>0</v>
      </c>
      <c r="AL932">
        <v>1</v>
      </c>
      <c r="AM932">
        <v>1</v>
      </c>
      <c r="AN932">
        <v>1</v>
      </c>
      <c r="AO932">
        <v>1</v>
      </c>
      <c r="AP932">
        <v>1</v>
      </c>
    </row>
    <row r="933" spans="1:42" x14ac:dyDescent="0.25">
      <c r="A933" t="str">
        <f>"929"</f>
        <v>929</v>
      </c>
      <c r="B933" t="str">
        <f t="shared" si="50"/>
        <v>2</v>
      </c>
      <c r="C933" t="str">
        <f t="shared" si="52"/>
        <v>38</v>
      </c>
      <c r="D933" t="str">
        <f>"13"</f>
        <v>13</v>
      </c>
      <c r="E933" t="str">
        <f>"2-38-13"</f>
        <v>2-38-13</v>
      </c>
      <c r="F933" t="s">
        <v>72</v>
      </c>
      <c r="G933" t="s">
        <v>73</v>
      </c>
      <c r="H933" t="s">
        <v>71</v>
      </c>
      <c r="S933">
        <v>1</v>
      </c>
      <c r="T933">
        <v>0</v>
      </c>
      <c r="U933">
        <v>0</v>
      </c>
      <c r="V933">
        <v>0</v>
      </c>
      <c r="W933">
        <v>0</v>
      </c>
      <c r="X933">
        <v>1</v>
      </c>
      <c r="Y933">
        <v>1</v>
      </c>
      <c r="Z933">
        <v>0</v>
      </c>
      <c r="AA933">
        <v>1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0</v>
      </c>
      <c r="AJ933">
        <v>1</v>
      </c>
      <c r="AK933">
        <v>0</v>
      </c>
      <c r="AL933">
        <v>0</v>
      </c>
      <c r="AM933">
        <v>0</v>
      </c>
      <c r="AN933">
        <v>0</v>
      </c>
      <c r="AO933">
        <v>0</v>
      </c>
      <c r="AP933">
        <v>0</v>
      </c>
    </row>
    <row r="934" spans="1:42" x14ac:dyDescent="0.25">
      <c r="A934" t="str">
        <f>"930"</f>
        <v>930</v>
      </c>
      <c r="B934" t="str">
        <f t="shared" si="50"/>
        <v>2</v>
      </c>
      <c r="C934" t="str">
        <f t="shared" si="52"/>
        <v>38</v>
      </c>
      <c r="D934" t="str">
        <f>"9"</f>
        <v>9</v>
      </c>
      <c r="E934" t="str">
        <f>"2-38-9"</f>
        <v>2-38-9</v>
      </c>
      <c r="F934" t="s">
        <v>72</v>
      </c>
      <c r="G934" t="s">
        <v>73</v>
      </c>
      <c r="H934" t="s">
        <v>71</v>
      </c>
      <c r="S934">
        <v>0</v>
      </c>
      <c r="T934">
        <v>1</v>
      </c>
      <c r="U934">
        <v>0</v>
      </c>
      <c r="V934">
        <v>0</v>
      </c>
      <c r="W934">
        <v>0</v>
      </c>
      <c r="X934">
        <v>1</v>
      </c>
      <c r="Y934">
        <v>1</v>
      </c>
      <c r="Z934">
        <v>0</v>
      </c>
      <c r="AA934">
        <v>0</v>
      </c>
      <c r="AB934">
        <v>0</v>
      </c>
      <c r="AC934">
        <v>1</v>
      </c>
      <c r="AD934">
        <v>1</v>
      </c>
      <c r="AE934">
        <v>1</v>
      </c>
      <c r="AF934">
        <v>1</v>
      </c>
      <c r="AG934">
        <v>1</v>
      </c>
      <c r="AH934">
        <v>1</v>
      </c>
      <c r="AI934">
        <v>1</v>
      </c>
      <c r="AJ934">
        <v>0</v>
      </c>
      <c r="AK934">
        <v>1</v>
      </c>
      <c r="AL934">
        <v>1</v>
      </c>
      <c r="AM934">
        <v>1</v>
      </c>
      <c r="AN934">
        <v>1</v>
      </c>
      <c r="AO934">
        <v>1</v>
      </c>
      <c r="AP934">
        <v>1</v>
      </c>
    </row>
    <row r="935" spans="1:42" x14ac:dyDescent="0.25">
      <c r="A935" t="str">
        <f>"931"</f>
        <v>931</v>
      </c>
      <c r="B935" t="str">
        <f t="shared" si="50"/>
        <v>2</v>
      </c>
      <c r="C935" t="str">
        <f t="shared" si="52"/>
        <v>38</v>
      </c>
      <c r="D935" t="str">
        <f>"5"</f>
        <v>5</v>
      </c>
      <c r="E935" t="str">
        <f>"2-38-5"</f>
        <v>2-38-5</v>
      </c>
      <c r="F935" t="s">
        <v>72</v>
      </c>
      <c r="G935" t="s">
        <v>73</v>
      </c>
      <c r="H935" t="s">
        <v>71</v>
      </c>
      <c r="S935">
        <v>0</v>
      </c>
      <c r="T935">
        <v>1</v>
      </c>
      <c r="U935">
        <v>0</v>
      </c>
      <c r="V935">
        <v>0</v>
      </c>
      <c r="W935">
        <v>0</v>
      </c>
      <c r="X935">
        <v>1</v>
      </c>
      <c r="Y935">
        <v>1</v>
      </c>
      <c r="Z935">
        <v>0</v>
      </c>
      <c r="AA935">
        <v>0</v>
      </c>
      <c r="AB935">
        <v>1</v>
      </c>
      <c r="AC935">
        <v>0</v>
      </c>
      <c r="AD935">
        <v>0</v>
      </c>
      <c r="AE935">
        <v>1</v>
      </c>
      <c r="AF935">
        <v>1</v>
      </c>
      <c r="AG935">
        <v>0</v>
      </c>
      <c r="AH935">
        <v>1</v>
      </c>
      <c r="AI935">
        <v>1</v>
      </c>
      <c r="AJ935">
        <v>1</v>
      </c>
      <c r="AK935">
        <v>0</v>
      </c>
      <c r="AL935">
        <v>1</v>
      </c>
      <c r="AM935">
        <v>1</v>
      </c>
      <c r="AN935">
        <v>1</v>
      </c>
      <c r="AO935">
        <v>1</v>
      </c>
      <c r="AP935">
        <v>1</v>
      </c>
    </row>
    <row r="936" spans="1:42" x14ac:dyDescent="0.25">
      <c r="A936" t="str">
        <f>"932"</f>
        <v>932</v>
      </c>
      <c r="B936" t="str">
        <f t="shared" si="50"/>
        <v>2</v>
      </c>
      <c r="C936" t="str">
        <f t="shared" si="52"/>
        <v>38</v>
      </c>
      <c r="D936" t="str">
        <f>"4"</f>
        <v>4</v>
      </c>
      <c r="E936" t="str">
        <f>"2-38-4"</f>
        <v>2-38-4</v>
      </c>
      <c r="F936" t="s">
        <v>72</v>
      </c>
      <c r="G936" t="s">
        <v>73</v>
      </c>
      <c r="H936" t="s">
        <v>71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</v>
      </c>
      <c r="Y936">
        <v>0</v>
      </c>
      <c r="Z936">
        <v>1</v>
      </c>
      <c r="AA936">
        <v>0</v>
      </c>
      <c r="AB936">
        <v>0</v>
      </c>
      <c r="AC936">
        <v>1</v>
      </c>
      <c r="AD936">
        <v>1</v>
      </c>
      <c r="AE936">
        <v>1</v>
      </c>
      <c r="AF936">
        <v>1</v>
      </c>
      <c r="AG936">
        <v>1</v>
      </c>
      <c r="AH936">
        <v>1</v>
      </c>
      <c r="AI936">
        <v>1</v>
      </c>
      <c r="AJ936">
        <v>1</v>
      </c>
      <c r="AK936">
        <v>0</v>
      </c>
      <c r="AL936">
        <v>1</v>
      </c>
      <c r="AM936">
        <v>1</v>
      </c>
      <c r="AN936">
        <v>1</v>
      </c>
      <c r="AO936">
        <v>1</v>
      </c>
      <c r="AP936">
        <v>1</v>
      </c>
    </row>
    <row r="937" spans="1:42" x14ac:dyDescent="0.25">
      <c r="A937" t="str">
        <f>"933"</f>
        <v>933</v>
      </c>
      <c r="B937" t="str">
        <f t="shared" si="50"/>
        <v>2</v>
      </c>
      <c r="C937" t="str">
        <f t="shared" si="52"/>
        <v>38</v>
      </c>
      <c r="D937" t="str">
        <f>"24"</f>
        <v>24</v>
      </c>
      <c r="E937" t="str">
        <f>"2-38-24"</f>
        <v>2-38-24</v>
      </c>
      <c r="F937" t="s">
        <v>72</v>
      </c>
      <c r="G937" t="s">
        <v>73</v>
      </c>
      <c r="H937" t="s">
        <v>70</v>
      </c>
      <c r="I937">
        <v>1</v>
      </c>
      <c r="J937">
        <v>1</v>
      </c>
      <c r="K937">
        <v>1</v>
      </c>
      <c r="L937">
        <v>1</v>
      </c>
      <c r="M937">
        <v>1</v>
      </c>
      <c r="N937">
        <v>1</v>
      </c>
      <c r="O937">
        <v>1</v>
      </c>
      <c r="P937">
        <v>1</v>
      </c>
      <c r="Q937">
        <v>1</v>
      </c>
      <c r="R937">
        <v>1</v>
      </c>
    </row>
    <row r="938" spans="1:42" x14ac:dyDescent="0.25">
      <c r="A938" t="str">
        <f>"934"</f>
        <v>934</v>
      </c>
      <c r="B938" t="str">
        <f t="shared" si="50"/>
        <v>2</v>
      </c>
      <c r="C938" t="str">
        <f t="shared" si="52"/>
        <v>38</v>
      </c>
      <c r="D938" t="str">
        <f>"23"</f>
        <v>23</v>
      </c>
      <c r="E938" t="str">
        <f>"2-38-23"</f>
        <v>2-38-23</v>
      </c>
      <c r="F938" t="s">
        <v>72</v>
      </c>
      <c r="G938" t="s">
        <v>73</v>
      </c>
      <c r="H938" t="s">
        <v>71</v>
      </c>
      <c r="S938">
        <v>0</v>
      </c>
      <c r="T938">
        <v>1</v>
      </c>
      <c r="U938">
        <v>0</v>
      </c>
      <c r="V938">
        <v>0</v>
      </c>
      <c r="W938">
        <v>0</v>
      </c>
      <c r="X938">
        <v>1</v>
      </c>
      <c r="Y938">
        <v>1</v>
      </c>
      <c r="Z938">
        <v>0</v>
      </c>
      <c r="AA938">
        <v>0</v>
      </c>
      <c r="AB938">
        <v>0</v>
      </c>
      <c r="AC938">
        <v>1</v>
      </c>
      <c r="AD938">
        <v>1</v>
      </c>
      <c r="AE938">
        <v>1</v>
      </c>
      <c r="AF938">
        <v>1</v>
      </c>
      <c r="AG938">
        <v>1</v>
      </c>
      <c r="AH938">
        <v>1</v>
      </c>
      <c r="AI938">
        <v>1</v>
      </c>
      <c r="AJ938">
        <v>1</v>
      </c>
      <c r="AK938">
        <v>0</v>
      </c>
      <c r="AL938">
        <v>1</v>
      </c>
      <c r="AM938">
        <v>1</v>
      </c>
      <c r="AN938">
        <v>1</v>
      </c>
      <c r="AO938">
        <v>1</v>
      </c>
      <c r="AP938">
        <v>1</v>
      </c>
    </row>
    <row r="939" spans="1:42" x14ac:dyDescent="0.25">
      <c r="A939" t="str">
        <f>"935"</f>
        <v>935</v>
      </c>
      <c r="B939" t="str">
        <f t="shared" si="50"/>
        <v>2</v>
      </c>
      <c r="C939" t="str">
        <f t="shared" si="52"/>
        <v>38</v>
      </c>
      <c r="D939" t="str">
        <f>"18"</f>
        <v>18</v>
      </c>
      <c r="E939" t="str">
        <f>"2-38-18"</f>
        <v>2-38-18</v>
      </c>
      <c r="F939" t="s">
        <v>72</v>
      </c>
      <c r="G939" t="s">
        <v>73</v>
      </c>
      <c r="H939" t="s">
        <v>71</v>
      </c>
      <c r="S939">
        <v>0</v>
      </c>
      <c r="T939">
        <v>1</v>
      </c>
      <c r="U939">
        <v>0</v>
      </c>
      <c r="V939">
        <v>0</v>
      </c>
      <c r="W939">
        <v>0</v>
      </c>
      <c r="X939">
        <v>1</v>
      </c>
      <c r="Y939">
        <v>0</v>
      </c>
      <c r="Z939">
        <v>1</v>
      </c>
      <c r="AA939">
        <v>0</v>
      </c>
      <c r="AB939">
        <v>0</v>
      </c>
      <c r="AC939">
        <v>1</v>
      </c>
      <c r="AD939">
        <v>1</v>
      </c>
      <c r="AE939">
        <v>1</v>
      </c>
      <c r="AF939">
        <v>1</v>
      </c>
      <c r="AG939">
        <v>1</v>
      </c>
      <c r="AH939">
        <v>1</v>
      </c>
      <c r="AI939">
        <v>1</v>
      </c>
      <c r="AJ939">
        <v>1</v>
      </c>
      <c r="AK939">
        <v>0</v>
      </c>
      <c r="AL939">
        <v>1</v>
      </c>
      <c r="AM939">
        <v>1</v>
      </c>
      <c r="AN939">
        <v>1</v>
      </c>
      <c r="AO939">
        <v>1</v>
      </c>
      <c r="AP939">
        <v>1</v>
      </c>
    </row>
    <row r="940" spans="1:42" x14ac:dyDescent="0.25">
      <c r="A940" t="str">
        <f>"936"</f>
        <v>936</v>
      </c>
      <c r="B940" t="str">
        <f t="shared" si="50"/>
        <v>2</v>
      </c>
      <c r="C940" t="str">
        <f t="shared" si="52"/>
        <v>38</v>
      </c>
      <c r="D940" t="str">
        <f>"17"</f>
        <v>17</v>
      </c>
      <c r="E940" t="str">
        <f>"2-38-17"</f>
        <v>2-38-17</v>
      </c>
      <c r="F940" t="s">
        <v>72</v>
      </c>
      <c r="G940" t="s">
        <v>73</v>
      </c>
      <c r="H940" t="s">
        <v>71</v>
      </c>
      <c r="S940">
        <v>1</v>
      </c>
      <c r="T940">
        <v>0</v>
      </c>
      <c r="U940">
        <v>0</v>
      </c>
      <c r="V940">
        <v>0</v>
      </c>
      <c r="W940">
        <v>0</v>
      </c>
      <c r="X940">
        <v>1</v>
      </c>
      <c r="Y940">
        <v>1</v>
      </c>
      <c r="Z940">
        <v>0</v>
      </c>
      <c r="AA940">
        <v>0</v>
      </c>
      <c r="AB940">
        <v>0</v>
      </c>
      <c r="AC940">
        <v>1</v>
      </c>
      <c r="AD940">
        <v>1</v>
      </c>
      <c r="AE940">
        <v>1</v>
      </c>
      <c r="AF940">
        <v>0</v>
      </c>
      <c r="AG940">
        <v>1</v>
      </c>
      <c r="AH940">
        <v>1</v>
      </c>
      <c r="AI940">
        <v>1</v>
      </c>
      <c r="AJ940">
        <v>1</v>
      </c>
      <c r="AK940">
        <v>0</v>
      </c>
      <c r="AL940">
        <v>1</v>
      </c>
      <c r="AM940">
        <v>1</v>
      </c>
      <c r="AN940">
        <v>0</v>
      </c>
      <c r="AO940">
        <v>1</v>
      </c>
      <c r="AP940">
        <v>1</v>
      </c>
    </row>
    <row r="941" spans="1:42" x14ac:dyDescent="0.25">
      <c r="A941" t="str">
        <f>"937"</f>
        <v>937</v>
      </c>
      <c r="B941" t="str">
        <f t="shared" si="50"/>
        <v>2</v>
      </c>
      <c r="C941" t="str">
        <f t="shared" si="52"/>
        <v>38</v>
      </c>
      <c r="D941" t="str">
        <f>"11"</f>
        <v>11</v>
      </c>
      <c r="E941" t="str">
        <f>"2-38-11"</f>
        <v>2-38-11</v>
      </c>
      <c r="F941" t="s">
        <v>72</v>
      </c>
      <c r="G941" t="s">
        <v>73</v>
      </c>
      <c r="H941" t="s">
        <v>71</v>
      </c>
      <c r="S941">
        <v>0</v>
      </c>
      <c r="T941">
        <v>1</v>
      </c>
      <c r="U941">
        <v>0</v>
      </c>
      <c r="V941">
        <v>0</v>
      </c>
      <c r="W941">
        <v>0</v>
      </c>
      <c r="X941">
        <v>1</v>
      </c>
      <c r="Y941">
        <v>0</v>
      </c>
      <c r="Z941">
        <v>0</v>
      </c>
      <c r="AA941">
        <v>0</v>
      </c>
      <c r="AB941">
        <v>1</v>
      </c>
      <c r="AC941">
        <v>0</v>
      </c>
      <c r="AD941">
        <v>1</v>
      </c>
      <c r="AE941">
        <v>1</v>
      </c>
      <c r="AF941">
        <v>1</v>
      </c>
      <c r="AG941">
        <v>1</v>
      </c>
      <c r="AH941">
        <v>1</v>
      </c>
      <c r="AI941">
        <v>1</v>
      </c>
      <c r="AJ941">
        <v>1</v>
      </c>
      <c r="AK941">
        <v>0</v>
      </c>
      <c r="AL941">
        <v>1</v>
      </c>
      <c r="AM941">
        <v>1</v>
      </c>
      <c r="AN941">
        <v>1</v>
      </c>
      <c r="AO941">
        <v>1</v>
      </c>
      <c r="AP941">
        <v>1</v>
      </c>
    </row>
    <row r="942" spans="1:42" x14ac:dyDescent="0.25">
      <c r="A942" t="str">
        <f>"938"</f>
        <v>938</v>
      </c>
      <c r="B942" t="str">
        <f t="shared" si="50"/>
        <v>2</v>
      </c>
      <c r="C942" t="str">
        <f t="shared" si="52"/>
        <v>38</v>
      </c>
      <c r="D942" t="str">
        <f>"6"</f>
        <v>6</v>
      </c>
      <c r="E942" t="str">
        <f>"2-38-6"</f>
        <v>2-38-6</v>
      </c>
      <c r="F942" t="s">
        <v>72</v>
      </c>
      <c r="G942" t="s">
        <v>73</v>
      </c>
      <c r="H942" t="s">
        <v>71</v>
      </c>
      <c r="S942">
        <v>1</v>
      </c>
      <c r="T942">
        <v>0</v>
      </c>
      <c r="U942">
        <v>0</v>
      </c>
      <c r="V942">
        <v>0</v>
      </c>
      <c r="W942">
        <v>0</v>
      </c>
      <c r="X942">
        <v>1</v>
      </c>
      <c r="Y942">
        <v>1</v>
      </c>
      <c r="Z942">
        <v>0</v>
      </c>
      <c r="AA942">
        <v>1</v>
      </c>
      <c r="AB942">
        <v>0</v>
      </c>
      <c r="AC942">
        <v>0</v>
      </c>
      <c r="AD942">
        <v>0</v>
      </c>
      <c r="AE942">
        <v>0</v>
      </c>
      <c r="AF942">
        <v>0</v>
      </c>
      <c r="AG942">
        <v>0</v>
      </c>
      <c r="AH942">
        <v>0</v>
      </c>
      <c r="AI942">
        <v>0</v>
      </c>
      <c r="AJ942">
        <v>1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0</v>
      </c>
    </row>
    <row r="943" spans="1:42" x14ac:dyDescent="0.25">
      <c r="A943" t="str">
        <f>"939"</f>
        <v>939</v>
      </c>
      <c r="B943" t="str">
        <f t="shared" si="50"/>
        <v>2</v>
      </c>
      <c r="C943" t="str">
        <f t="shared" si="52"/>
        <v>38</v>
      </c>
      <c r="D943" t="str">
        <f>"2"</f>
        <v>2</v>
      </c>
      <c r="E943" t="str">
        <f>"2-38-2"</f>
        <v>2-38-2</v>
      </c>
      <c r="F943" t="s">
        <v>72</v>
      </c>
      <c r="G943" t="s">
        <v>73</v>
      </c>
      <c r="H943" t="s">
        <v>71</v>
      </c>
      <c r="S943">
        <v>1</v>
      </c>
      <c r="T943">
        <v>0</v>
      </c>
      <c r="U943">
        <v>0</v>
      </c>
      <c r="V943">
        <v>0</v>
      </c>
      <c r="W943">
        <v>0</v>
      </c>
      <c r="X943">
        <v>1</v>
      </c>
      <c r="Y943">
        <v>0</v>
      </c>
      <c r="Z943">
        <v>1</v>
      </c>
      <c r="AA943">
        <v>0</v>
      </c>
      <c r="AB943">
        <v>1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1</v>
      </c>
      <c r="AK943">
        <v>0</v>
      </c>
      <c r="AL943">
        <v>0</v>
      </c>
      <c r="AM943">
        <v>0</v>
      </c>
      <c r="AN943">
        <v>0</v>
      </c>
      <c r="AO943">
        <v>0</v>
      </c>
      <c r="AP943">
        <v>0</v>
      </c>
    </row>
    <row r="944" spans="1:42" x14ac:dyDescent="0.25">
      <c r="A944" t="str">
        <f>"940"</f>
        <v>940</v>
      </c>
      <c r="B944" t="str">
        <f t="shared" si="50"/>
        <v>2</v>
      </c>
      <c r="C944" t="str">
        <f t="shared" si="52"/>
        <v>38</v>
      </c>
      <c r="D944" t="str">
        <f>"25"</f>
        <v>25</v>
      </c>
      <c r="E944" t="str">
        <f>"2-38-25"</f>
        <v>2-38-25</v>
      </c>
      <c r="F944" t="s">
        <v>72</v>
      </c>
      <c r="G944" t="s">
        <v>73</v>
      </c>
      <c r="H944" t="s">
        <v>71</v>
      </c>
      <c r="S944">
        <v>0</v>
      </c>
      <c r="T944">
        <v>1</v>
      </c>
      <c r="U944">
        <v>0</v>
      </c>
      <c r="V944">
        <v>0</v>
      </c>
      <c r="W944">
        <v>0</v>
      </c>
      <c r="X944">
        <v>1</v>
      </c>
      <c r="Y944">
        <v>0</v>
      </c>
      <c r="Z944">
        <v>1</v>
      </c>
      <c r="AA944">
        <v>1</v>
      </c>
      <c r="AB944">
        <v>0</v>
      </c>
      <c r="AC944">
        <v>0</v>
      </c>
      <c r="AD944">
        <v>1</v>
      </c>
      <c r="AE944">
        <v>1</v>
      </c>
      <c r="AF944">
        <v>1</v>
      </c>
      <c r="AG944">
        <v>1</v>
      </c>
      <c r="AH944">
        <v>1</v>
      </c>
      <c r="AI944">
        <v>1</v>
      </c>
      <c r="AJ944">
        <v>1</v>
      </c>
      <c r="AK944">
        <v>0</v>
      </c>
      <c r="AL944">
        <v>1</v>
      </c>
      <c r="AM944">
        <v>1</v>
      </c>
      <c r="AN944">
        <v>1</v>
      </c>
      <c r="AO944">
        <v>1</v>
      </c>
      <c r="AP944">
        <v>1</v>
      </c>
    </row>
    <row r="945" spans="1:42" x14ac:dyDescent="0.25">
      <c r="A945" t="str">
        <f>"941"</f>
        <v>941</v>
      </c>
      <c r="B945" t="str">
        <f t="shared" si="50"/>
        <v>2</v>
      </c>
      <c r="C945" t="str">
        <f t="shared" si="52"/>
        <v>38</v>
      </c>
      <c r="D945" t="str">
        <f>"16"</f>
        <v>16</v>
      </c>
      <c r="E945" t="str">
        <f>"2-38-16"</f>
        <v>2-38-16</v>
      </c>
      <c r="F945" t="s">
        <v>72</v>
      </c>
      <c r="G945" t="s">
        <v>73</v>
      </c>
      <c r="H945" t="s">
        <v>71</v>
      </c>
      <c r="S945">
        <v>1</v>
      </c>
      <c r="T945">
        <v>0</v>
      </c>
      <c r="U945">
        <v>0</v>
      </c>
      <c r="V945">
        <v>0</v>
      </c>
      <c r="W945">
        <v>0</v>
      </c>
      <c r="X945">
        <v>1</v>
      </c>
      <c r="Y945">
        <v>0</v>
      </c>
      <c r="Z945">
        <v>1</v>
      </c>
      <c r="AA945">
        <v>1</v>
      </c>
      <c r="AB945">
        <v>0</v>
      </c>
      <c r="AC945">
        <v>0</v>
      </c>
      <c r="AD945">
        <v>1</v>
      </c>
      <c r="AE945">
        <v>1</v>
      </c>
      <c r="AF945">
        <v>1</v>
      </c>
      <c r="AG945">
        <v>1</v>
      </c>
      <c r="AH945">
        <v>1</v>
      </c>
      <c r="AI945">
        <v>1</v>
      </c>
      <c r="AJ945">
        <v>0</v>
      </c>
      <c r="AK945">
        <v>1</v>
      </c>
      <c r="AL945">
        <v>1</v>
      </c>
      <c r="AM945">
        <v>1</v>
      </c>
      <c r="AN945">
        <v>1</v>
      </c>
      <c r="AO945">
        <v>1</v>
      </c>
      <c r="AP945">
        <v>1</v>
      </c>
    </row>
    <row r="946" spans="1:42" x14ac:dyDescent="0.25">
      <c r="A946" t="str">
        <f>"942"</f>
        <v>942</v>
      </c>
      <c r="B946" t="str">
        <f t="shared" si="50"/>
        <v>2</v>
      </c>
      <c r="C946" t="str">
        <f t="shared" si="52"/>
        <v>38</v>
      </c>
      <c r="D946" t="str">
        <f>"15"</f>
        <v>15</v>
      </c>
      <c r="E946" t="str">
        <f>"2-38-15"</f>
        <v>2-38-15</v>
      </c>
      <c r="F946" t="s">
        <v>72</v>
      </c>
      <c r="G946" t="s">
        <v>73</v>
      </c>
      <c r="H946" t="s">
        <v>71</v>
      </c>
      <c r="S946">
        <v>1</v>
      </c>
      <c r="T946">
        <v>0</v>
      </c>
      <c r="U946">
        <v>0</v>
      </c>
      <c r="V946">
        <v>0</v>
      </c>
      <c r="W946">
        <v>1</v>
      </c>
      <c r="X946">
        <v>0</v>
      </c>
      <c r="Y946">
        <v>0</v>
      </c>
      <c r="Z946">
        <v>1</v>
      </c>
      <c r="AA946">
        <v>0</v>
      </c>
      <c r="AB946">
        <v>1</v>
      </c>
      <c r="AC946">
        <v>0</v>
      </c>
      <c r="AD946">
        <v>1</v>
      </c>
      <c r="AE946">
        <v>1</v>
      </c>
      <c r="AF946">
        <v>1</v>
      </c>
      <c r="AG946">
        <v>1</v>
      </c>
      <c r="AH946">
        <v>1</v>
      </c>
      <c r="AI946">
        <v>1</v>
      </c>
      <c r="AJ946">
        <v>0</v>
      </c>
      <c r="AK946">
        <v>1</v>
      </c>
      <c r="AL946">
        <v>1</v>
      </c>
      <c r="AM946">
        <v>1</v>
      </c>
      <c r="AN946">
        <v>1</v>
      </c>
      <c r="AO946">
        <v>1</v>
      </c>
      <c r="AP946">
        <v>1</v>
      </c>
    </row>
    <row r="947" spans="1:42" x14ac:dyDescent="0.25">
      <c r="A947" t="str">
        <f>"943"</f>
        <v>943</v>
      </c>
      <c r="B947" t="str">
        <f t="shared" si="50"/>
        <v>2</v>
      </c>
      <c r="C947" t="str">
        <f t="shared" si="52"/>
        <v>38</v>
      </c>
      <c r="D947" t="str">
        <f>"10"</f>
        <v>10</v>
      </c>
      <c r="E947" t="str">
        <f>"2-38-10"</f>
        <v>2-38-10</v>
      </c>
      <c r="F947" t="s">
        <v>72</v>
      </c>
      <c r="G947" t="s">
        <v>73</v>
      </c>
      <c r="H947" t="s">
        <v>71</v>
      </c>
      <c r="S947">
        <v>1</v>
      </c>
      <c r="T947">
        <v>0</v>
      </c>
      <c r="U947">
        <v>0</v>
      </c>
      <c r="V947">
        <v>0</v>
      </c>
      <c r="W947">
        <v>0</v>
      </c>
      <c r="X947">
        <v>1</v>
      </c>
      <c r="Y947">
        <v>1</v>
      </c>
      <c r="Z947">
        <v>0</v>
      </c>
      <c r="AA947">
        <v>1</v>
      </c>
      <c r="AB947">
        <v>0</v>
      </c>
      <c r="AC947">
        <v>0</v>
      </c>
      <c r="AD947">
        <v>1</v>
      </c>
      <c r="AE947">
        <v>1</v>
      </c>
      <c r="AF947">
        <v>1</v>
      </c>
      <c r="AG947">
        <v>1</v>
      </c>
      <c r="AH947">
        <v>1</v>
      </c>
      <c r="AI947">
        <v>1</v>
      </c>
      <c r="AJ947">
        <v>0</v>
      </c>
      <c r="AK947">
        <v>1</v>
      </c>
      <c r="AL947">
        <v>1</v>
      </c>
      <c r="AM947">
        <v>1</v>
      </c>
      <c r="AN947">
        <v>1</v>
      </c>
      <c r="AO947">
        <v>1</v>
      </c>
      <c r="AP947">
        <v>1</v>
      </c>
    </row>
    <row r="948" spans="1:42" x14ac:dyDescent="0.25">
      <c r="A948" t="str">
        <f>"944"</f>
        <v>944</v>
      </c>
      <c r="B948" t="str">
        <f t="shared" si="50"/>
        <v>2</v>
      </c>
      <c r="C948" t="str">
        <f t="shared" si="52"/>
        <v>38</v>
      </c>
      <c r="D948" t="str">
        <f>"7"</f>
        <v>7</v>
      </c>
      <c r="E948" t="str">
        <f>"2-38-7"</f>
        <v>2-38-7</v>
      </c>
      <c r="F948" t="s">
        <v>72</v>
      </c>
      <c r="G948" t="s">
        <v>73</v>
      </c>
      <c r="H948" t="s">
        <v>71</v>
      </c>
      <c r="S948">
        <v>1</v>
      </c>
      <c r="T948">
        <v>0</v>
      </c>
      <c r="U948">
        <v>0</v>
      </c>
      <c r="V948">
        <v>0</v>
      </c>
      <c r="W948">
        <v>0</v>
      </c>
      <c r="X948">
        <v>1</v>
      </c>
      <c r="Y948">
        <v>1</v>
      </c>
      <c r="Z948">
        <v>0</v>
      </c>
      <c r="AA948">
        <v>1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0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0</v>
      </c>
      <c r="AP948">
        <v>0</v>
      </c>
    </row>
    <row r="949" spans="1:42" x14ac:dyDescent="0.25">
      <c r="A949" t="str">
        <f>"945"</f>
        <v>945</v>
      </c>
      <c r="B949" t="str">
        <f t="shared" si="50"/>
        <v>2</v>
      </c>
      <c r="C949" t="str">
        <f t="shared" si="52"/>
        <v>38</v>
      </c>
      <c r="D949" t="str">
        <f>"3"</f>
        <v>3</v>
      </c>
      <c r="E949" t="str">
        <f>"2-38-3"</f>
        <v>2-38-3</v>
      </c>
      <c r="F949" t="s">
        <v>72</v>
      </c>
      <c r="G949" t="s">
        <v>73</v>
      </c>
      <c r="H949" t="s">
        <v>71</v>
      </c>
      <c r="S949">
        <v>0</v>
      </c>
      <c r="T949">
        <v>1</v>
      </c>
      <c r="U949">
        <v>0</v>
      </c>
      <c r="V949">
        <v>0</v>
      </c>
      <c r="W949">
        <v>1</v>
      </c>
      <c r="X949">
        <v>0</v>
      </c>
      <c r="Y949">
        <v>0</v>
      </c>
      <c r="Z949">
        <v>1</v>
      </c>
      <c r="AA949">
        <v>0</v>
      </c>
      <c r="AB949">
        <v>1</v>
      </c>
      <c r="AC949">
        <v>0</v>
      </c>
      <c r="AD949">
        <v>1</v>
      </c>
      <c r="AE949">
        <v>1</v>
      </c>
      <c r="AF949">
        <v>1</v>
      </c>
      <c r="AG949">
        <v>1</v>
      </c>
      <c r="AH949">
        <v>1</v>
      </c>
      <c r="AI949">
        <v>1</v>
      </c>
      <c r="AJ949">
        <v>0</v>
      </c>
      <c r="AK949">
        <v>1</v>
      </c>
      <c r="AL949">
        <v>1</v>
      </c>
      <c r="AM949">
        <v>1</v>
      </c>
      <c r="AN949">
        <v>1</v>
      </c>
      <c r="AO949">
        <v>1</v>
      </c>
      <c r="AP949">
        <v>1</v>
      </c>
    </row>
    <row r="950" spans="1:42" x14ac:dyDescent="0.25">
      <c r="A950" t="str">
        <f>"946"</f>
        <v>946</v>
      </c>
      <c r="B950" t="str">
        <f t="shared" si="50"/>
        <v>2</v>
      </c>
      <c r="C950" t="str">
        <f t="shared" si="52"/>
        <v>38</v>
      </c>
      <c r="D950" t="str">
        <f>"20"</f>
        <v>20</v>
      </c>
      <c r="E950" t="str">
        <f>"2-38-20"</f>
        <v>2-38-20</v>
      </c>
      <c r="F950" t="s">
        <v>72</v>
      </c>
      <c r="G950" t="s">
        <v>73</v>
      </c>
      <c r="H950" t="s">
        <v>71</v>
      </c>
      <c r="S950">
        <v>0</v>
      </c>
      <c r="T950">
        <v>1</v>
      </c>
      <c r="U950">
        <v>0</v>
      </c>
      <c r="V950">
        <v>0</v>
      </c>
      <c r="W950">
        <v>1</v>
      </c>
      <c r="X950">
        <v>0</v>
      </c>
      <c r="Y950">
        <v>1</v>
      </c>
      <c r="Z950">
        <v>0</v>
      </c>
      <c r="AA950">
        <v>0</v>
      </c>
      <c r="AB950">
        <v>0</v>
      </c>
      <c r="AC950">
        <v>1</v>
      </c>
      <c r="AD950">
        <v>0</v>
      </c>
      <c r="AE950">
        <v>0</v>
      </c>
      <c r="AF950">
        <v>0</v>
      </c>
      <c r="AG950">
        <v>0</v>
      </c>
      <c r="AH950">
        <v>0</v>
      </c>
      <c r="AI950">
        <v>0</v>
      </c>
      <c r="AJ950">
        <v>0</v>
      </c>
      <c r="AK950">
        <v>1</v>
      </c>
      <c r="AL950">
        <v>0</v>
      </c>
      <c r="AM950">
        <v>0</v>
      </c>
      <c r="AN950">
        <v>0</v>
      </c>
      <c r="AO950">
        <v>0</v>
      </c>
      <c r="AP950">
        <v>1</v>
      </c>
    </row>
    <row r="951" spans="1:42" x14ac:dyDescent="0.25">
      <c r="A951" t="str">
        <f>"947"</f>
        <v>947</v>
      </c>
      <c r="B951" t="str">
        <f t="shared" si="50"/>
        <v>2</v>
      </c>
      <c r="C951" t="str">
        <f t="shared" si="52"/>
        <v>38</v>
      </c>
      <c r="D951" t="str">
        <f>"19"</f>
        <v>19</v>
      </c>
      <c r="E951" t="str">
        <f>"2-38-19"</f>
        <v>2-38-19</v>
      </c>
      <c r="F951" t="s">
        <v>72</v>
      </c>
      <c r="G951" t="s">
        <v>73</v>
      </c>
      <c r="H951" t="s">
        <v>71</v>
      </c>
      <c r="S951">
        <v>0</v>
      </c>
      <c r="T951">
        <v>1</v>
      </c>
      <c r="U951">
        <v>0</v>
      </c>
      <c r="V951">
        <v>0</v>
      </c>
      <c r="W951">
        <v>0</v>
      </c>
      <c r="X951">
        <v>0</v>
      </c>
      <c r="Y951">
        <v>1</v>
      </c>
      <c r="Z951">
        <v>0</v>
      </c>
      <c r="AA951">
        <v>0</v>
      </c>
      <c r="AB951">
        <v>1</v>
      </c>
      <c r="AC951">
        <v>0</v>
      </c>
      <c r="AD951">
        <v>1</v>
      </c>
      <c r="AE951">
        <v>1</v>
      </c>
      <c r="AF951">
        <v>1</v>
      </c>
      <c r="AG951">
        <v>1</v>
      </c>
      <c r="AH951">
        <v>1</v>
      </c>
      <c r="AI951">
        <v>1</v>
      </c>
      <c r="AJ951">
        <v>1</v>
      </c>
      <c r="AK951">
        <v>0</v>
      </c>
      <c r="AL951">
        <v>1</v>
      </c>
      <c r="AM951">
        <v>1</v>
      </c>
      <c r="AN951">
        <v>1</v>
      </c>
      <c r="AO951">
        <v>1</v>
      </c>
      <c r="AP951">
        <v>1</v>
      </c>
    </row>
    <row r="952" spans="1:42" x14ac:dyDescent="0.25">
      <c r="A952" t="str">
        <f>"948"</f>
        <v>948</v>
      </c>
      <c r="B952" t="str">
        <f t="shared" si="50"/>
        <v>2</v>
      </c>
      <c r="C952" t="str">
        <f t="shared" si="52"/>
        <v>38</v>
      </c>
      <c r="D952" t="str">
        <f>"12"</f>
        <v>12</v>
      </c>
      <c r="E952" t="str">
        <f>"2-38-12"</f>
        <v>2-38-12</v>
      </c>
      <c r="F952" t="s">
        <v>72</v>
      </c>
      <c r="G952" t="s">
        <v>73</v>
      </c>
      <c r="H952" t="s">
        <v>71</v>
      </c>
      <c r="S952">
        <v>0</v>
      </c>
      <c r="T952">
        <v>1</v>
      </c>
      <c r="U952">
        <v>0</v>
      </c>
      <c r="V952">
        <v>0</v>
      </c>
      <c r="W952">
        <v>0</v>
      </c>
      <c r="X952">
        <v>1</v>
      </c>
      <c r="Y952">
        <v>1</v>
      </c>
      <c r="Z952">
        <v>0</v>
      </c>
      <c r="AA952">
        <v>0</v>
      </c>
      <c r="AB952">
        <v>0</v>
      </c>
      <c r="AC952">
        <v>1</v>
      </c>
      <c r="AD952">
        <v>0</v>
      </c>
      <c r="AE952">
        <v>0</v>
      </c>
      <c r="AF952">
        <v>0</v>
      </c>
      <c r="AG952">
        <v>0</v>
      </c>
      <c r="AH952">
        <v>0</v>
      </c>
      <c r="AI952">
        <v>0</v>
      </c>
      <c r="AJ952">
        <v>1</v>
      </c>
      <c r="AK952">
        <v>0</v>
      </c>
      <c r="AL952">
        <v>1</v>
      </c>
      <c r="AM952">
        <v>1</v>
      </c>
      <c r="AN952">
        <v>1</v>
      </c>
      <c r="AO952">
        <v>1</v>
      </c>
      <c r="AP952">
        <v>1</v>
      </c>
    </row>
    <row r="953" spans="1:42" x14ac:dyDescent="0.25">
      <c r="A953" t="str">
        <f>"949"</f>
        <v>949</v>
      </c>
      <c r="B953" t="str">
        <f t="shared" si="50"/>
        <v>2</v>
      </c>
      <c r="C953" t="str">
        <f t="shared" si="52"/>
        <v>38</v>
      </c>
      <c r="D953" t="str">
        <f>"8"</f>
        <v>8</v>
      </c>
      <c r="E953" t="str">
        <f>"2-38-8"</f>
        <v>2-38-8</v>
      </c>
      <c r="F953" t="s">
        <v>72</v>
      </c>
      <c r="G953" t="s">
        <v>73</v>
      </c>
      <c r="H953" t="s">
        <v>71</v>
      </c>
      <c r="S953">
        <v>0</v>
      </c>
      <c r="T953">
        <v>1</v>
      </c>
      <c r="U953">
        <v>0</v>
      </c>
      <c r="V953">
        <v>0</v>
      </c>
      <c r="W953">
        <v>0</v>
      </c>
      <c r="X953">
        <v>1</v>
      </c>
      <c r="Y953">
        <v>1</v>
      </c>
      <c r="Z953">
        <v>0</v>
      </c>
      <c r="AA953">
        <v>0</v>
      </c>
      <c r="AB953">
        <v>0</v>
      </c>
      <c r="AC953">
        <v>1</v>
      </c>
      <c r="AD953">
        <v>1</v>
      </c>
      <c r="AE953">
        <v>0</v>
      </c>
      <c r="AF953">
        <v>0</v>
      </c>
      <c r="AG953">
        <v>0</v>
      </c>
      <c r="AH953">
        <v>0</v>
      </c>
      <c r="AI953">
        <v>0</v>
      </c>
      <c r="AJ953">
        <v>1</v>
      </c>
      <c r="AK953">
        <v>0</v>
      </c>
      <c r="AL953">
        <v>1</v>
      </c>
      <c r="AM953">
        <v>1</v>
      </c>
      <c r="AN953">
        <v>1</v>
      </c>
      <c r="AO953">
        <v>1</v>
      </c>
      <c r="AP953">
        <v>1</v>
      </c>
    </row>
    <row r="954" spans="1:42" x14ac:dyDescent="0.25">
      <c r="A954" t="str">
        <f>"950"</f>
        <v>950</v>
      </c>
      <c r="B954" t="str">
        <f t="shared" si="50"/>
        <v>2</v>
      </c>
      <c r="C954" t="str">
        <f t="shared" si="52"/>
        <v>38</v>
      </c>
      <c r="D954" t="str">
        <f>"1"</f>
        <v>1</v>
      </c>
      <c r="E954" t="str">
        <f>"2-38-1"</f>
        <v>2-38-1</v>
      </c>
      <c r="F954" t="s">
        <v>72</v>
      </c>
      <c r="G954" t="s">
        <v>73</v>
      </c>
      <c r="H954" t="s">
        <v>71</v>
      </c>
      <c r="S954">
        <v>0</v>
      </c>
      <c r="T954">
        <v>1</v>
      </c>
      <c r="U954">
        <v>0</v>
      </c>
      <c r="V954">
        <v>0</v>
      </c>
      <c r="W954">
        <v>0</v>
      </c>
      <c r="X954">
        <v>1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0</v>
      </c>
      <c r="AG954">
        <v>0</v>
      </c>
      <c r="AH954">
        <v>0</v>
      </c>
      <c r="AI954">
        <v>0</v>
      </c>
      <c r="AJ954">
        <v>1</v>
      </c>
      <c r="AK954">
        <v>0</v>
      </c>
      <c r="AL954">
        <v>1</v>
      </c>
      <c r="AM954">
        <v>1</v>
      </c>
      <c r="AN954">
        <v>1</v>
      </c>
      <c r="AO954">
        <v>1</v>
      </c>
      <c r="AP954">
        <v>1</v>
      </c>
    </row>
    <row r="955" spans="1:42" x14ac:dyDescent="0.25">
      <c r="A955" t="str">
        <f>"951"</f>
        <v>951</v>
      </c>
      <c r="B955" t="str">
        <f t="shared" si="50"/>
        <v>2</v>
      </c>
      <c r="C955" t="str">
        <f t="shared" ref="C955:C979" si="53">"39"</f>
        <v>39</v>
      </c>
      <c r="D955" t="str">
        <f>"22"</f>
        <v>22</v>
      </c>
      <c r="E955" t="str">
        <f>"2-39-22"</f>
        <v>2-39-22</v>
      </c>
      <c r="F955" t="s">
        <v>72</v>
      </c>
      <c r="G955" t="s">
        <v>73</v>
      </c>
      <c r="H955" t="s">
        <v>71</v>
      </c>
      <c r="S955">
        <v>0</v>
      </c>
      <c r="T955">
        <v>1</v>
      </c>
      <c r="U955">
        <v>0</v>
      </c>
      <c r="V955">
        <v>0</v>
      </c>
      <c r="W955">
        <v>0</v>
      </c>
      <c r="X955">
        <v>1</v>
      </c>
      <c r="Y955">
        <v>1</v>
      </c>
      <c r="Z955">
        <v>0</v>
      </c>
      <c r="AA955">
        <v>1</v>
      </c>
      <c r="AB955">
        <v>0</v>
      </c>
      <c r="AC955">
        <v>0</v>
      </c>
      <c r="AD955">
        <v>1</v>
      </c>
      <c r="AE955">
        <v>1</v>
      </c>
      <c r="AF955">
        <v>1</v>
      </c>
      <c r="AG955">
        <v>1</v>
      </c>
      <c r="AH955">
        <v>1</v>
      </c>
      <c r="AI955">
        <v>1</v>
      </c>
      <c r="AJ955">
        <v>1</v>
      </c>
      <c r="AK955">
        <v>0</v>
      </c>
      <c r="AL955">
        <v>1</v>
      </c>
      <c r="AM955">
        <v>1</v>
      </c>
      <c r="AN955">
        <v>1</v>
      </c>
      <c r="AO955">
        <v>1</v>
      </c>
      <c r="AP955">
        <v>1</v>
      </c>
    </row>
    <row r="956" spans="1:42" x14ac:dyDescent="0.25">
      <c r="A956" t="str">
        <f>"952"</f>
        <v>952</v>
      </c>
      <c r="B956" t="str">
        <f t="shared" si="50"/>
        <v>2</v>
      </c>
      <c r="C956" t="str">
        <f t="shared" si="53"/>
        <v>39</v>
      </c>
      <c r="D956" t="str">
        <f>"21"</f>
        <v>21</v>
      </c>
      <c r="E956" t="str">
        <f>"2-39-21"</f>
        <v>2-39-21</v>
      </c>
      <c r="F956" t="s">
        <v>72</v>
      </c>
      <c r="G956" t="s">
        <v>73</v>
      </c>
      <c r="H956" t="s">
        <v>71</v>
      </c>
      <c r="S956">
        <v>1</v>
      </c>
      <c r="T956">
        <v>0</v>
      </c>
      <c r="U956">
        <v>0</v>
      </c>
      <c r="V956">
        <v>0</v>
      </c>
      <c r="W956">
        <v>0</v>
      </c>
      <c r="X956">
        <v>1</v>
      </c>
      <c r="Y956">
        <v>1</v>
      </c>
      <c r="Z956">
        <v>0</v>
      </c>
      <c r="AA956">
        <v>0</v>
      </c>
      <c r="AB956">
        <v>1</v>
      </c>
      <c r="AC956">
        <v>0</v>
      </c>
      <c r="AD956">
        <v>1</v>
      </c>
      <c r="AE956">
        <v>1</v>
      </c>
      <c r="AF956">
        <v>1</v>
      </c>
      <c r="AG956">
        <v>1</v>
      </c>
      <c r="AH956">
        <v>1</v>
      </c>
      <c r="AI956">
        <v>1</v>
      </c>
      <c r="AJ956">
        <v>0</v>
      </c>
      <c r="AK956">
        <v>1</v>
      </c>
      <c r="AL956">
        <v>1</v>
      </c>
      <c r="AM956">
        <v>1</v>
      </c>
      <c r="AN956">
        <v>1</v>
      </c>
      <c r="AO956">
        <v>1</v>
      </c>
      <c r="AP956">
        <v>1</v>
      </c>
    </row>
    <row r="957" spans="1:42" x14ac:dyDescent="0.25">
      <c r="A957" t="str">
        <f>"953"</f>
        <v>953</v>
      </c>
      <c r="B957" t="str">
        <f t="shared" si="50"/>
        <v>2</v>
      </c>
      <c r="C957" t="str">
        <f t="shared" si="53"/>
        <v>39</v>
      </c>
      <c r="D957" t="str">
        <f>"14"</f>
        <v>14</v>
      </c>
      <c r="E957" t="str">
        <f>"2-39-14"</f>
        <v>2-39-14</v>
      </c>
      <c r="F957" t="s">
        <v>72</v>
      </c>
      <c r="G957" t="s">
        <v>73</v>
      </c>
      <c r="H957" t="s">
        <v>71</v>
      </c>
      <c r="S957">
        <v>1</v>
      </c>
      <c r="T957">
        <v>0</v>
      </c>
      <c r="U957">
        <v>0</v>
      </c>
      <c r="V957">
        <v>0</v>
      </c>
      <c r="W957">
        <v>0</v>
      </c>
      <c r="X957">
        <v>1</v>
      </c>
      <c r="Y957">
        <v>1</v>
      </c>
      <c r="Z957">
        <v>0</v>
      </c>
      <c r="AA957">
        <v>1</v>
      </c>
      <c r="AB957">
        <v>0</v>
      </c>
      <c r="AC957">
        <v>0</v>
      </c>
      <c r="AD957">
        <v>1</v>
      </c>
      <c r="AE957">
        <v>1</v>
      </c>
      <c r="AF957">
        <v>1</v>
      </c>
      <c r="AG957">
        <v>1</v>
      </c>
      <c r="AH957">
        <v>1</v>
      </c>
      <c r="AI957">
        <v>1</v>
      </c>
      <c r="AJ957">
        <v>1</v>
      </c>
      <c r="AK957">
        <v>0</v>
      </c>
      <c r="AL957">
        <v>1</v>
      </c>
      <c r="AM957">
        <v>1</v>
      </c>
      <c r="AN957">
        <v>1</v>
      </c>
      <c r="AO957">
        <v>1</v>
      </c>
      <c r="AP957">
        <v>1</v>
      </c>
    </row>
    <row r="958" spans="1:42" x14ac:dyDescent="0.25">
      <c r="A958" t="str">
        <f>"954"</f>
        <v>954</v>
      </c>
      <c r="B958" t="str">
        <f t="shared" si="50"/>
        <v>2</v>
      </c>
      <c r="C958" t="str">
        <f t="shared" si="53"/>
        <v>39</v>
      </c>
      <c r="D958" t="str">
        <f>"13"</f>
        <v>13</v>
      </c>
      <c r="E958" t="str">
        <f>"2-39-13"</f>
        <v>2-39-13</v>
      </c>
      <c r="F958" t="s">
        <v>72</v>
      </c>
      <c r="G958" t="s">
        <v>73</v>
      </c>
      <c r="H958" t="s">
        <v>71</v>
      </c>
      <c r="S958">
        <v>1</v>
      </c>
      <c r="T958">
        <v>0</v>
      </c>
      <c r="U958">
        <v>0</v>
      </c>
      <c r="V958">
        <v>0</v>
      </c>
      <c r="W958">
        <v>0</v>
      </c>
      <c r="X958">
        <v>1</v>
      </c>
      <c r="Y958">
        <v>1</v>
      </c>
      <c r="Z958">
        <v>0</v>
      </c>
      <c r="AA958">
        <v>0</v>
      </c>
      <c r="AB958">
        <v>1</v>
      </c>
      <c r="AC958">
        <v>0</v>
      </c>
      <c r="AD958">
        <v>1</v>
      </c>
      <c r="AE958">
        <v>1</v>
      </c>
      <c r="AF958">
        <v>1</v>
      </c>
      <c r="AG958">
        <v>1</v>
      </c>
      <c r="AH958">
        <v>1</v>
      </c>
      <c r="AI958">
        <v>1</v>
      </c>
      <c r="AJ958">
        <v>0</v>
      </c>
      <c r="AK958">
        <v>1</v>
      </c>
      <c r="AL958">
        <v>1</v>
      </c>
      <c r="AM958">
        <v>1</v>
      </c>
      <c r="AN958">
        <v>1</v>
      </c>
      <c r="AO958">
        <v>1</v>
      </c>
      <c r="AP958">
        <v>1</v>
      </c>
    </row>
    <row r="959" spans="1:42" x14ac:dyDescent="0.25">
      <c r="A959" t="str">
        <f>"955"</f>
        <v>955</v>
      </c>
      <c r="B959" t="str">
        <f t="shared" si="50"/>
        <v>2</v>
      </c>
      <c r="C959" t="str">
        <f t="shared" si="53"/>
        <v>39</v>
      </c>
      <c r="D959" t="str">
        <f>"9"</f>
        <v>9</v>
      </c>
      <c r="E959" t="str">
        <f>"2-39-9"</f>
        <v>2-39-9</v>
      </c>
      <c r="F959" t="s">
        <v>72</v>
      </c>
      <c r="G959" t="s">
        <v>73</v>
      </c>
      <c r="H959" t="s">
        <v>71</v>
      </c>
      <c r="S959">
        <v>1</v>
      </c>
      <c r="T959">
        <v>0</v>
      </c>
      <c r="U959">
        <v>0</v>
      </c>
      <c r="V959">
        <v>0</v>
      </c>
      <c r="W959">
        <v>1</v>
      </c>
      <c r="X959">
        <v>0</v>
      </c>
      <c r="Y959">
        <v>1</v>
      </c>
      <c r="Z959">
        <v>0</v>
      </c>
      <c r="AA959">
        <v>0</v>
      </c>
      <c r="AB959">
        <v>1</v>
      </c>
      <c r="AC959">
        <v>0</v>
      </c>
      <c r="AD959">
        <v>1</v>
      </c>
      <c r="AE959">
        <v>1</v>
      </c>
      <c r="AF959">
        <v>1</v>
      </c>
      <c r="AG959">
        <v>1</v>
      </c>
      <c r="AH959">
        <v>1</v>
      </c>
      <c r="AI959">
        <v>1</v>
      </c>
      <c r="AJ959">
        <v>1</v>
      </c>
      <c r="AK959">
        <v>0</v>
      </c>
      <c r="AL959">
        <v>1</v>
      </c>
      <c r="AM959">
        <v>1</v>
      </c>
      <c r="AN959">
        <v>1</v>
      </c>
      <c r="AO959">
        <v>1</v>
      </c>
      <c r="AP959">
        <v>1</v>
      </c>
    </row>
    <row r="960" spans="1:42" x14ac:dyDescent="0.25">
      <c r="A960" t="str">
        <f>"956"</f>
        <v>956</v>
      </c>
      <c r="B960" t="str">
        <f t="shared" si="50"/>
        <v>2</v>
      </c>
      <c r="C960" t="str">
        <f t="shared" si="53"/>
        <v>39</v>
      </c>
      <c r="D960" t="str">
        <f>"5"</f>
        <v>5</v>
      </c>
      <c r="E960" t="str">
        <f>"2-39-5"</f>
        <v>2-39-5</v>
      </c>
      <c r="F960" t="s">
        <v>72</v>
      </c>
      <c r="G960" t="s">
        <v>73</v>
      </c>
      <c r="H960" t="s">
        <v>71</v>
      </c>
      <c r="S960">
        <v>0</v>
      </c>
      <c r="T960">
        <v>1</v>
      </c>
      <c r="U960">
        <v>0</v>
      </c>
      <c r="V960">
        <v>0</v>
      </c>
      <c r="W960">
        <v>0</v>
      </c>
      <c r="X960">
        <v>1</v>
      </c>
      <c r="Y960">
        <v>0</v>
      </c>
      <c r="Z960">
        <v>0</v>
      </c>
      <c r="AA960">
        <v>0</v>
      </c>
      <c r="AB960">
        <v>1</v>
      </c>
      <c r="AC960">
        <v>0</v>
      </c>
      <c r="AD960">
        <v>1</v>
      </c>
      <c r="AE960">
        <v>1</v>
      </c>
      <c r="AF960">
        <v>1</v>
      </c>
      <c r="AG960">
        <v>1</v>
      </c>
      <c r="AH960">
        <v>1</v>
      </c>
      <c r="AI960">
        <v>1</v>
      </c>
      <c r="AJ960">
        <v>1</v>
      </c>
      <c r="AK960">
        <v>0</v>
      </c>
      <c r="AL960">
        <v>1</v>
      </c>
      <c r="AM960">
        <v>1</v>
      </c>
      <c r="AN960">
        <v>1</v>
      </c>
      <c r="AO960">
        <v>1</v>
      </c>
      <c r="AP960">
        <v>1</v>
      </c>
    </row>
    <row r="961" spans="1:42" x14ac:dyDescent="0.25">
      <c r="A961" t="str">
        <f>"957"</f>
        <v>957</v>
      </c>
      <c r="B961" t="str">
        <f t="shared" si="50"/>
        <v>2</v>
      </c>
      <c r="C961" t="str">
        <f t="shared" si="53"/>
        <v>39</v>
      </c>
      <c r="D961" t="str">
        <f>"2"</f>
        <v>2</v>
      </c>
      <c r="E961" t="str">
        <f>"2-39-2"</f>
        <v>2-39-2</v>
      </c>
      <c r="F961" t="s">
        <v>72</v>
      </c>
      <c r="G961" t="s">
        <v>73</v>
      </c>
      <c r="H961" t="s">
        <v>71</v>
      </c>
      <c r="S961">
        <v>0</v>
      </c>
      <c r="T961">
        <v>1</v>
      </c>
      <c r="U961">
        <v>0</v>
      </c>
      <c r="V961">
        <v>0</v>
      </c>
      <c r="W961">
        <v>0</v>
      </c>
      <c r="X961">
        <v>1</v>
      </c>
      <c r="Y961">
        <v>0</v>
      </c>
      <c r="Z961">
        <v>0</v>
      </c>
      <c r="AA961">
        <v>1</v>
      </c>
      <c r="AB961">
        <v>0</v>
      </c>
      <c r="AC961">
        <v>0</v>
      </c>
      <c r="AD961">
        <v>1</v>
      </c>
      <c r="AE961">
        <v>1</v>
      </c>
      <c r="AF961">
        <v>1</v>
      </c>
      <c r="AG961">
        <v>1</v>
      </c>
      <c r="AH961">
        <v>1</v>
      </c>
      <c r="AI961">
        <v>1</v>
      </c>
      <c r="AJ961">
        <v>1</v>
      </c>
      <c r="AK961">
        <v>0</v>
      </c>
      <c r="AL961">
        <v>1</v>
      </c>
      <c r="AM961">
        <v>1</v>
      </c>
      <c r="AN961">
        <v>1</v>
      </c>
      <c r="AO961">
        <v>1</v>
      </c>
      <c r="AP961">
        <v>1</v>
      </c>
    </row>
    <row r="962" spans="1:42" x14ac:dyDescent="0.25">
      <c r="A962" t="str">
        <f>"958"</f>
        <v>958</v>
      </c>
      <c r="B962" t="str">
        <f t="shared" si="50"/>
        <v>2</v>
      </c>
      <c r="C962" t="str">
        <f t="shared" si="53"/>
        <v>39</v>
      </c>
      <c r="D962" t="str">
        <f>"24"</f>
        <v>24</v>
      </c>
      <c r="E962" t="str">
        <f>"2-39-24"</f>
        <v>2-39-24</v>
      </c>
      <c r="F962" t="s">
        <v>72</v>
      </c>
      <c r="G962" t="s">
        <v>73</v>
      </c>
      <c r="H962" t="s">
        <v>71</v>
      </c>
      <c r="S962">
        <v>1</v>
      </c>
      <c r="T962">
        <v>0</v>
      </c>
      <c r="U962">
        <v>0</v>
      </c>
      <c r="V962">
        <v>0</v>
      </c>
      <c r="W962">
        <v>1</v>
      </c>
      <c r="X962">
        <v>0</v>
      </c>
      <c r="Y962">
        <v>1</v>
      </c>
      <c r="Z962">
        <v>0</v>
      </c>
      <c r="AA962">
        <v>0</v>
      </c>
      <c r="AB962">
        <v>1</v>
      </c>
      <c r="AC962">
        <v>0</v>
      </c>
      <c r="AD962">
        <v>1</v>
      </c>
      <c r="AE962">
        <v>1</v>
      </c>
      <c r="AF962">
        <v>1</v>
      </c>
      <c r="AG962">
        <v>1</v>
      </c>
      <c r="AH962">
        <v>1</v>
      </c>
      <c r="AI962">
        <v>1</v>
      </c>
      <c r="AJ962">
        <v>1</v>
      </c>
      <c r="AK962">
        <v>0</v>
      </c>
      <c r="AL962">
        <v>1</v>
      </c>
      <c r="AM962">
        <v>1</v>
      </c>
      <c r="AN962">
        <v>1</v>
      </c>
      <c r="AO962">
        <v>1</v>
      </c>
      <c r="AP962">
        <v>1</v>
      </c>
    </row>
    <row r="963" spans="1:42" x14ac:dyDescent="0.25">
      <c r="A963" t="str">
        <f>"959"</f>
        <v>959</v>
      </c>
      <c r="B963" t="str">
        <f t="shared" si="50"/>
        <v>2</v>
      </c>
      <c r="C963" t="str">
        <f t="shared" si="53"/>
        <v>39</v>
      </c>
      <c r="D963" t="str">
        <f>"23"</f>
        <v>23</v>
      </c>
      <c r="E963" t="str">
        <f>"2-39-23"</f>
        <v>2-39-23</v>
      </c>
      <c r="F963" t="s">
        <v>72</v>
      </c>
      <c r="G963" t="s">
        <v>73</v>
      </c>
      <c r="H963" t="s">
        <v>71</v>
      </c>
      <c r="S963">
        <v>0</v>
      </c>
      <c r="T963">
        <v>0</v>
      </c>
      <c r="U963">
        <v>1</v>
      </c>
      <c r="V963">
        <v>0</v>
      </c>
      <c r="W963">
        <v>1</v>
      </c>
      <c r="X963">
        <v>0</v>
      </c>
      <c r="Y963">
        <v>1</v>
      </c>
      <c r="Z963">
        <v>0</v>
      </c>
      <c r="AA963">
        <v>1</v>
      </c>
      <c r="AB963">
        <v>0</v>
      </c>
      <c r="AC963">
        <v>0</v>
      </c>
      <c r="AD963">
        <v>1</v>
      </c>
      <c r="AE963">
        <v>1</v>
      </c>
      <c r="AF963">
        <v>1</v>
      </c>
      <c r="AG963">
        <v>1</v>
      </c>
      <c r="AH963">
        <v>1</v>
      </c>
      <c r="AI963">
        <v>1</v>
      </c>
      <c r="AJ963">
        <v>0</v>
      </c>
      <c r="AK963">
        <v>1</v>
      </c>
      <c r="AL963">
        <v>1</v>
      </c>
      <c r="AM963">
        <v>1</v>
      </c>
      <c r="AN963">
        <v>1</v>
      </c>
      <c r="AO963">
        <v>1</v>
      </c>
      <c r="AP963">
        <v>1</v>
      </c>
    </row>
    <row r="964" spans="1:42" x14ac:dyDescent="0.25">
      <c r="A964" t="str">
        <f>"960"</f>
        <v>960</v>
      </c>
      <c r="B964" t="str">
        <f t="shared" si="50"/>
        <v>2</v>
      </c>
      <c r="C964" t="str">
        <f t="shared" si="53"/>
        <v>39</v>
      </c>
      <c r="D964" t="str">
        <f>"16"</f>
        <v>16</v>
      </c>
      <c r="E964" t="str">
        <f>"2-39-16"</f>
        <v>2-39-16</v>
      </c>
      <c r="F964" t="s">
        <v>72</v>
      </c>
      <c r="G964" t="s">
        <v>73</v>
      </c>
      <c r="H964" t="s">
        <v>71</v>
      </c>
      <c r="S964">
        <v>0</v>
      </c>
      <c r="T964">
        <v>0</v>
      </c>
      <c r="U964">
        <v>1</v>
      </c>
      <c r="V964">
        <v>0</v>
      </c>
      <c r="W964">
        <v>1</v>
      </c>
      <c r="X964">
        <v>0</v>
      </c>
      <c r="Y964">
        <v>1</v>
      </c>
      <c r="Z964">
        <v>0</v>
      </c>
      <c r="AA964">
        <v>1</v>
      </c>
      <c r="AB964">
        <v>0</v>
      </c>
      <c r="AC964">
        <v>0</v>
      </c>
      <c r="AD964">
        <v>1</v>
      </c>
      <c r="AE964">
        <v>1</v>
      </c>
      <c r="AF964">
        <v>1</v>
      </c>
      <c r="AG964">
        <v>1</v>
      </c>
      <c r="AH964">
        <v>1</v>
      </c>
      <c r="AI964">
        <v>1</v>
      </c>
      <c r="AJ964">
        <v>1</v>
      </c>
      <c r="AK964">
        <v>0</v>
      </c>
      <c r="AL964">
        <v>1</v>
      </c>
      <c r="AM964">
        <v>1</v>
      </c>
      <c r="AN964">
        <v>1</v>
      </c>
      <c r="AO964">
        <v>1</v>
      </c>
      <c r="AP964">
        <v>1</v>
      </c>
    </row>
    <row r="965" spans="1:42" x14ac:dyDescent="0.25">
      <c r="A965" t="str">
        <f>"961"</f>
        <v>961</v>
      </c>
      <c r="B965" t="str">
        <f t="shared" ref="B965:B1028" si="54">"2"</f>
        <v>2</v>
      </c>
      <c r="C965" t="str">
        <f t="shared" si="53"/>
        <v>39</v>
      </c>
      <c r="D965" t="str">
        <f>"15"</f>
        <v>15</v>
      </c>
      <c r="E965" t="str">
        <f>"2-39-15"</f>
        <v>2-39-15</v>
      </c>
      <c r="F965" t="s">
        <v>72</v>
      </c>
      <c r="G965" t="s">
        <v>73</v>
      </c>
      <c r="H965" t="s">
        <v>71</v>
      </c>
      <c r="S965">
        <v>1</v>
      </c>
      <c r="T965">
        <v>0</v>
      </c>
      <c r="U965">
        <v>0</v>
      </c>
      <c r="V965">
        <v>0</v>
      </c>
      <c r="W965">
        <v>1</v>
      </c>
      <c r="X965">
        <v>0</v>
      </c>
      <c r="Y965">
        <v>1</v>
      </c>
      <c r="Z965">
        <v>0</v>
      </c>
      <c r="AA965">
        <v>0</v>
      </c>
      <c r="AB965">
        <v>1</v>
      </c>
      <c r="AC965">
        <v>0</v>
      </c>
      <c r="AD965">
        <v>1</v>
      </c>
      <c r="AE965">
        <v>1</v>
      </c>
      <c r="AF965">
        <v>1</v>
      </c>
      <c r="AG965">
        <v>1</v>
      </c>
      <c r="AH965">
        <v>1</v>
      </c>
      <c r="AI965">
        <v>1</v>
      </c>
      <c r="AJ965">
        <v>0</v>
      </c>
      <c r="AK965">
        <v>1</v>
      </c>
      <c r="AL965">
        <v>1</v>
      </c>
      <c r="AM965">
        <v>1</v>
      </c>
      <c r="AN965">
        <v>1</v>
      </c>
      <c r="AO965">
        <v>1</v>
      </c>
      <c r="AP965">
        <v>1</v>
      </c>
    </row>
    <row r="966" spans="1:42" x14ac:dyDescent="0.25">
      <c r="A966" t="str">
        <f>"962"</f>
        <v>962</v>
      </c>
      <c r="B966" t="str">
        <f t="shared" si="54"/>
        <v>2</v>
      </c>
      <c r="C966" t="str">
        <f t="shared" si="53"/>
        <v>39</v>
      </c>
      <c r="D966" t="str">
        <f>"6"</f>
        <v>6</v>
      </c>
      <c r="E966" t="str">
        <f>"2-39-6"</f>
        <v>2-39-6</v>
      </c>
      <c r="F966" t="s">
        <v>72</v>
      </c>
      <c r="G966" t="s">
        <v>73</v>
      </c>
      <c r="H966" t="s">
        <v>71</v>
      </c>
      <c r="S966">
        <v>0</v>
      </c>
      <c r="T966">
        <v>1</v>
      </c>
      <c r="U966">
        <v>0</v>
      </c>
      <c r="V966">
        <v>0</v>
      </c>
      <c r="W966">
        <v>0</v>
      </c>
      <c r="X966">
        <v>1</v>
      </c>
      <c r="Y966">
        <v>0</v>
      </c>
      <c r="Z966">
        <v>1</v>
      </c>
      <c r="AA966">
        <v>0</v>
      </c>
      <c r="AB966">
        <v>0</v>
      </c>
      <c r="AC966">
        <v>1</v>
      </c>
      <c r="AD966">
        <v>1</v>
      </c>
      <c r="AE966">
        <v>1</v>
      </c>
      <c r="AF966">
        <v>1</v>
      </c>
      <c r="AG966">
        <v>1</v>
      </c>
      <c r="AH966">
        <v>1</v>
      </c>
      <c r="AI966">
        <v>1</v>
      </c>
      <c r="AJ966">
        <v>1</v>
      </c>
      <c r="AK966">
        <v>0</v>
      </c>
      <c r="AL966">
        <v>1</v>
      </c>
      <c r="AM966">
        <v>1</v>
      </c>
      <c r="AN966">
        <v>1</v>
      </c>
      <c r="AO966">
        <v>1</v>
      </c>
      <c r="AP966">
        <v>1</v>
      </c>
    </row>
    <row r="967" spans="1:42" x14ac:dyDescent="0.25">
      <c r="A967" t="str">
        <f>"963"</f>
        <v>963</v>
      </c>
      <c r="B967" t="str">
        <f t="shared" si="54"/>
        <v>2</v>
      </c>
      <c r="C967" t="str">
        <f t="shared" si="53"/>
        <v>39</v>
      </c>
      <c r="D967" t="str">
        <f>"1"</f>
        <v>1</v>
      </c>
      <c r="E967" t="str">
        <f>"2-39-1"</f>
        <v>2-39-1</v>
      </c>
      <c r="F967" t="s">
        <v>72</v>
      </c>
      <c r="G967" t="s">
        <v>73</v>
      </c>
      <c r="H967" t="s">
        <v>71</v>
      </c>
      <c r="S967">
        <v>1</v>
      </c>
      <c r="T967">
        <v>0</v>
      </c>
      <c r="U967">
        <v>0</v>
      </c>
      <c r="V967">
        <v>0</v>
      </c>
      <c r="W967">
        <v>0</v>
      </c>
      <c r="X967">
        <v>1</v>
      </c>
      <c r="Y967">
        <v>1</v>
      </c>
      <c r="Z967">
        <v>0</v>
      </c>
      <c r="AA967">
        <v>0</v>
      </c>
      <c r="AB967">
        <v>1</v>
      </c>
      <c r="AC967">
        <v>0</v>
      </c>
      <c r="AD967">
        <v>1</v>
      </c>
      <c r="AE967">
        <v>1</v>
      </c>
      <c r="AF967">
        <v>1</v>
      </c>
      <c r="AG967">
        <v>1</v>
      </c>
      <c r="AH967">
        <v>1</v>
      </c>
      <c r="AI967">
        <v>1</v>
      </c>
      <c r="AJ967">
        <v>1</v>
      </c>
      <c r="AK967">
        <v>0</v>
      </c>
      <c r="AL967">
        <v>1</v>
      </c>
      <c r="AM967">
        <v>1</v>
      </c>
      <c r="AN967">
        <v>1</v>
      </c>
      <c r="AO967">
        <v>1</v>
      </c>
      <c r="AP967">
        <v>1</v>
      </c>
    </row>
    <row r="968" spans="1:42" x14ac:dyDescent="0.25">
      <c r="A968" t="str">
        <f>"964"</f>
        <v>964</v>
      </c>
      <c r="B968" t="str">
        <f t="shared" si="54"/>
        <v>2</v>
      </c>
      <c r="C968" t="str">
        <f t="shared" si="53"/>
        <v>39</v>
      </c>
      <c r="D968" t="str">
        <f>"25"</f>
        <v>25</v>
      </c>
      <c r="E968" t="str">
        <f>"2-39-25"</f>
        <v>2-39-25</v>
      </c>
      <c r="F968" t="s">
        <v>72</v>
      </c>
      <c r="G968" t="s">
        <v>73</v>
      </c>
      <c r="H968" t="s">
        <v>71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1</v>
      </c>
      <c r="Y968">
        <v>1</v>
      </c>
      <c r="Z968">
        <v>0</v>
      </c>
      <c r="AA968">
        <v>0</v>
      </c>
      <c r="AB968">
        <v>0</v>
      </c>
      <c r="AC968">
        <v>1</v>
      </c>
      <c r="AD968">
        <v>1</v>
      </c>
      <c r="AE968">
        <v>1</v>
      </c>
      <c r="AF968">
        <v>1</v>
      </c>
      <c r="AG968">
        <v>1</v>
      </c>
      <c r="AH968">
        <v>1</v>
      </c>
      <c r="AI968">
        <v>1</v>
      </c>
      <c r="AJ968">
        <v>0</v>
      </c>
      <c r="AK968">
        <v>0</v>
      </c>
      <c r="AL968">
        <v>0</v>
      </c>
      <c r="AM968">
        <v>0</v>
      </c>
      <c r="AN968">
        <v>0</v>
      </c>
      <c r="AO968">
        <v>0</v>
      </c>
      <c r="AP968">
        <v>1</v>
      </c>
    </row>
    <row r="969" spans="1:42" x14ac:dyDescent="0.25">
      <c r="A969" t="str">
        <f>"965"</f>
        <v>965</v>
      </c>
      <c r="B969" t="str">
        <f t="shared" si="54"/>
        <v>2</v>
      </c>
      <c r="C969" t="str">
        <f t="shared" si="53"/>
        <v>39</v>
      </c>
      <c r="D969" t="str">
        <f>"18"</f>
        <v>18</v>
      </c>
      <c r="E969" t="str">
        <f>"2-39-18"</f>
        <v>2-39-18</v>
      </c>
      <c r="F969" t="s">
        <v>72</v>
      </c>
      <c r="G969" t="s">
        <v>73</v>
      </c>
      <c r="H969" t="s">
        <v>71</v>
      </c>
      <c r="S969">
        <v>0</v>
      </c>
      <c r="T969">
        <v>1</v>
      </c>
      <c r="U969">
        <v>0</v>
      </c>
      <c r="V969">
        <v>0</v>
      </c>
      <c r="W969">
        <v>0</v>
      </c>
      <c r="X969">
        <v>1</v>
      </c>
      <c r="Y969">
        <v>0</v>
      </c>
      <c r="Z969">
        <v>0</v>
      </c>
      <c r="AA969">
        <v>0</v>
      </c>
      <c r="AB969">
        <v>1</v>
      </c>
      <c r="AC969">
        <v>0</v>
      </c>
      <c r="AD969">
        <v>1</v>
      </c>
      <c r="AE969">
        <v>1</v>
      </c>
      <c r="AF969">
        <v>1</v>
      </c>
      <c r="AG969">
        <v>1</v>
      </c>
      <c r="AH969">
        <v>1</v>
      </c>
      <c r="AI969">
        <v>1</v>
      </c>
      <c r="AJ969">
        <v>1</v>
      </c>
      <c r="AK969">
        <v>0</v>
      </c>
      <c r="AL969">
        <v>1</v>
      </c>
      <c r="AM969">
        <v>0</v>
      </c>
      <c r="AN969">
        <v>0</v>
      </c>
      <c r="AO969">
        <v>1</v>
      </c>
      <c r="AP969">
        <v>1</v>
      </c>
    </row>
    <row r="970" spans="1:42" x14ac:dyDescent="0.25">
      <c r="A970" t="str">
        <f>"966"</f>
        <v>966</v>
      </c>
      <c r="B970" t="str">
        <f t="shared" si="54"/>
        <v>2</v>
      </c>
      <c r="C970" t="str">
        <f t="shared" si="53"/>
        <v>39</v>
      </c>
      <c r="D970" t="str">
        <f>"17"</f>
        <v>17</v>
      </c>
      <c r="E970" t="str">
        <f>"2-39-17"</f>
        <v>2-39-17</v>
      </c>
      <c r="F970" t="s">
        <v>72</v>
      </c>
      <c r="G970" t="s">
        <v>73</v>
      </c>
      <c r="H970" t="s">
        <v>71</v>
      </c>
      <c r="S970">
        <v>1</v>
      </c>
      <c r="T970">
        <v>0</v>
      </c>
      <c r="U970">
        <v>0</v>
      </c>
      <c r="V970">
        <v>0</v>
      </c>
      <c r="W970">
        <v>0</v>
      </c>
      <c r="X970">
        <v>1</v>
      </c>
      <c r="Y970">
        <v>1</v>
      </c>
      <c r="Z970">
        <v>0</v>
      </c>
      <c r="AA970">
        <v>0</v>
      </c>
      <c r="AB970">
        <v>1</v>
      </c>
      <c r="AC970">
        <v>0</v>
      </c>
      <c r="AD970">
        <v>1</v>
      </c>
      <c r="AE970">
        <v>1</v>
      </c>
      <c r="AF970">
        <v>1</v>
      </c>
      <c r="AG970">
        <v>1</v>
      </c>
      <c r="AH970">
        <v>1</v>
      </c>
      <c r="AI970">
        <v>1</v>
      </c>
      <c r="AJ970">
        <v>1</v>
      </c>
      <c r="AK970">
        <v>0</v>
      </c>
      <c r="AL970">
        <v>1</v>
      </c>
      <c r="AM970">
        <v>1</v>
      </c>
      <c r="AN970">
        <v>1</v>
      </c>
      <c r="AO970">
        <v>1</v>
      </c>
      <c r="AP970">
        <v>1</v>
      </c>
    </row>
    <row r="971" spans="1:42" x14ac:dyDescent="0.25">
      <c r="A971" t="str">
        <f>"967"</f>
        <v>967</v>
      </c>
      <c r="B971" t="str">
        <f t="shared" si="54"/>
        <v>2</v>
      </c>
      <c r="C971" t="str">
        <f t="shared" si="53"/>
        <v>39</v>
      </c>
      <c r="D971" t="str">
        <f>"11"</f>
        <v>11</v>
      </c>
      <c r="E971" t="str">
        <f>"2-39-11"</f>
        <v>2-39-11</v>
      </c>
      <c r="F971" t="s">
        <v>72</v>
      </c>
      <c r="G971" t="s">
        <v>73</v>
      </c>
      <c r="H971" t="s">
        <v>71</v>
      </c>
      <c r="S971">
        <v>1</v>
      </c>
      <c r="T971">
        <v>0</v>
      </c>
      <c r="U971">
        <v>0</v>
      </c>
      <c r="V971">
        <v>0</v>
      </c>
      <c r="W971">
        <v>0</v>
      </c>
      <c r="X971">
        <v>1</v>
      </c>
      <c r="Y971">
        <v>1</v>
      </c>
      <c r="Z971">
        <v>0</v>
      </c>
      <c r="AA971">
        <v>0</v>
      </c>
      <c r="AB971">
        <v>0</v>
      </c>
      <c r="AC971">
        <v>1</v>
      </c>
      <c r="AD971">
        <v>1</v>
      </c>
      <c r="AE971">
        <v>1</v>
      </c>
      <c r="AF971">
        <v>1</v>
      </c>
      <c r="AG971">
        <v>1</v>
      </c>
      <c r="AH971">
        <v>1</v>
      </c>
      <c r="AI971">
        <v>0</v>
      </c>
      <c r="AJ971">
        <v>0</v>
      </c>
      <c r="AK971">
        <v>1</v>
      </c>
      <c r="AL971">
        <v>1</v>
      </c>
      <c r="AM971">
        <v>1</v>
      </c>
      <c r="AN971">
        <v>1</v>
      </c>
      <c r="AO971">
        <v>1</v>
      </c>
      <c r="AP971">
        <v>1</v>
      </c>
    </row>
    <row r="972" spans="1:42" x14ac:dyDescent="0.25">
      <c r="A972" t="str">
        <f>"968"</f>
        <v>968</v>
      </c>
      <c r="B972" t="str">
        <f t="shared" si="54"/>
        <v>2</v>
      </c>
      <c r="C972" t="str">
        <f t="shared" si="53"/>
        <v>39</v>
      </c>
      <c r="D972" t="str">
        <f>"7"</f>
        <v>7</v>
      </c>
      <c r="E972" t="str">
        <f>"2-39-7"</f>
        <v>2-39-7</v>
      </c>
      <c r="F972" t="s">
        <v>72</v>
      </c>
      <c r="G972" t="s">
        <v>73</v>
      </c>
      <c r="H972" t="s">
        <v>71</v>
      </c>
      <c r="S972">
        <v>0</v>
      </c>
      <c r="T972">
        <v>1</v>
      </c>
      <c r="U972">
        <v>0</v>
      </c>
      <c r="V972">
        <v>0</v>
      </c>
      <c r="W972">
        <v>0</v>
      </c>
      <c r="X972">
        <v>1</v>
      </c>
      <c r="Y972">
        <v>0</v>
      </c>
      <c r="Z972">
        <v>1</v>
      </c>
      <c r="AA972">
        <v>0</v>
      </c>
      <c r="AB972">
        <v>0</v>
      </c>
      <c r="AC972">
        <v>1</v>
      </c>
      <c r="AD972">
        <v>1</v>
      </c>
      <c r="AE972">
        <v>1</v>
      </c>
      <c r="AF972">
        <v>1</v>
      </c>
      <c r="AG972">
        <v>1</v>
      </c>
      <c r="AH972">
        <v>1</v>
      </c>
      <c r="AI972">
        <v>1</v>
      </c>
      <c r="AJ972">
        <v>0</v>
      </c>
      <c r="AK972">
        <v>1</v>
      </c>
      <c r="AL972">
        <v>1</v>
      </c>
      <c r="AM972">
        <v>0</v>
      </c>
      <c r="AN972">
        <v>1</v>
      </c>
      <c r="AO972">
        <v>1</v>
      </c>
      <c r="AP972">
        <v>1</v>
      </c>
    </row>
    <row r="973" spans="1:42" x14ac:dyDescent="0.25">
      <c r="A973" t="str">
        <f>"969"</f>
        <v>969</v>
      </c>
      <c r="B973" t="str">
        <f t="shared" si="54"/>
        <v>2</v>
      </c>
      <c r="C973" t="str">
        <f t="shared" si="53"/>
        <v>39</v>
      </c>
      <c r="D973" t="str">
        <f>"3"</f>
        <v>3</v>
      </c>
      <c r="E973" t="str">
        <f>"2-39-3"</f>
        <v>2-39-3</v>
      </c>
      <c r="F973" t="s">
        <v>72</v>
      </c>
      <c r="G973" t="s">
        <v>73</v>
      </c>
      <c r="H973" t="s">
        <v>71</v>
      </c>
      <c r="S973">
        <v>1</v>
      </c>
      <c r="T973">
        <v>0</v>
      </c>
      <c r="U973">
        <v>0</v>
      </c>
      <c r="V973">
        <v>0</v>
      </c>
      <c r="W973">
        <v>0</v>
      </c>
      <c r="X973">
        <v>1</v>
      </c>
      <c r="Y973">
        <v>1</v>
      </c>
      <c r="Z973">
        <v>0</v>
      </c>
      <c r="AA973">
        <v>0</v>
      </c>
      <c r="AB973">
        <v>1</v>
      </c>
      <c r="AC973">
        <v>0</v>
      </c>
      <c r="AD973">
        <v>1</v>
      </c>
      <c r="AE973">
        <v>1</v>
      </c>
      <c r="AF973">
        <v>1</v>
      </c>
      <c r="AG973">
        <v>1</v>
      </c>
      <c r="AH973">
        <v>1</v>
      </c>
      <c r="AI973">
        <v>1</v>
      </c>
      <c r="AJ973">
        <v>1</v>
      </c>
      <c r="AK973">
        <v>0</v>
      </c>
      <c r="AL973">
        <v>1</v>
      </c>
      <c r="AM973">
        <v>1</v>
      </c>
      <c r="AN973">
        <v>1</v>
      </c>
      <c r="AO973">
        <v>1</v>
      </c>
      <c r="AP973">
        <v>1</v>
      </c>
    </row>
    <row r="974" spans="1:42" x14ac:dyDescent="0.25">
      <c r="A974" t="str">
        <f>"970"</f>
        <v>970</v>
      </c>
      <c r="B974" t="str">
        <f t="shared" si="54"/>
        <v>2</v>
      </c>
      <c r="C974" t="str">
        <f t="shared" si="53"/>
        <v>39</v>
      </c>
      <c r="D974" t="str">
        <f>"20"</f>
        <v>20</v>
      </c>
      <c r="E974" t="str">
        <f>"2-39-20"</f>
        <v>2-39-20</v>
      </c>
      <c r="F974" t="s">
        <v>72</v>
      </c>
      <c r="G974" t="s">
        <v>73</v>
      </c>
      <c r="H974" t="s">
        <v>71</v>
      </c>
      <c r="S974">
        <v>0</v>
      </c>
      <c r="T974">
        <v>1</v>
      </c>
      <c r="U974">
        <v>0</v>
      </c>
      <c r="V974">
        <v>0</v>
      </c>
      <c r="W974">
        <v>0</v>
      </c>
      <c r="X974">
        <v>1</v>
      </c>
      <c r="Y974">
        <v>0</v>
      </c>
      <c r="Z974">
        <v>1</v>
      </c>
      <c r="AA974">
        <v>0</v>
      </c>
      <c r="AB974">
        <v>0</v>
      </c>
      <c r="AC974">
        <v>1</v>
      </c>
      <c r="AD974">
        <v>1</v>
      </c>
      <c r="AE974">
        <v>1</v>
      </c>
      <c r="AF974">
        <v>1</v>
      </c>
      <c r="AG974">
        <v>1</v>
      </c>
      <c r="AH974">
        <v>1</v>
      </c>
      <c r="AI974">
        <v>1</v>
      </c>
      <c r="AJ974">
        <v>0</v>
      </c>
      <c r="AK974">
        <v>1</v>
      </c>
      <c r="AL974">
        <v>1</v>
      </c>
      <c r="AM974">
        <v>1</v>
      </c>
      <c r="AN974">
        <v>1</v>
      </c>
      <c r="AO974">
        <v>1</v>
      </c>
      <c r="AP974">
        <v>1</v>
      </c>
    </row>
    <row r="975" spans="1:42" x14ac:dyDescent="0.25">
      <c r="A975" t="str">
        <f>"971"</f>
        <v>971</v>
      </c>
      <c r="B975" t="str">
        <f t="shared" si="54"/>
        <v>2</v>
      </c>
      <c r="C975" t="str">
        <f t="shared" si="53"/>
        <v>39</v>
      </c>
      <c r="D975" t="str">
        <f>"19"</f>
        <v>19</v>
      </c>
      <c r="E975" t="str">
        <f>"2-39-19"</f>
        <v>2-39-19</v>
      </c>
      <c r="F975" t="s">
        <v>72</v>
      </c>
      <c r="G975" t="s">
        <v>73</v>
      </c>
      <c r="H975" t="s">
        <v>71</v>
      </c>
      <c r="S975">
        <v>1</v>
      </c>
      <c r="T975">
        <v>0</v>
      </c>
      <c r="U975">
        <v>0</v>
      </c>
      <c r="V975">
        <v>0</v>
      </c>
      <c r="W975">
        <v>0</v>
      </c>
      <c r="X975">
        <v>1</v>
      </c>
      <c r="Y975">
        <v>1</v>
      </c>
      <c r="Z975">
        <v>0</v>
      </c>
      <c r="AA975">
        <v>0</v>
      </c>
      <c r="AB975">
        <v>0</v>
      </c>
      <c r="AC975">
        <v>1</v>
      </c>
      <c r="AD975">
        <v>1</v>
      </c>
      <c r="AE975">
        <v>1</v>
      </c>
      <c r="AF975">
        <v>1</v>
      </c>
      <c r="AG975">
        <v>1</v>
      </c>
      <c r="AH975">
        <v>1</v>
      </c>
      <c r="AI975">
        <v>1</v>
      </c>
      <c r="AJ975">
        <v>0</v>
      </c>
      <c r="AK975">
        <v>1</v>
      </c>
      <c r="AL975">
        <v>1</v>
      </c>
      <c r="AM975">
        <v>1</v>
      </c>
      <c r="AN975">
        <v>1</v>
      </c>
      <c r="AO975">
        <v>1</v>
      </c>
      <c r="AP975">
        <v>1</v>
      </c>
    </row>
    <row r="976" spans="1:42" x14ac:dyDescent="0.25">
      <c r="A976" t="str">
        <f>"972"</f>
        <v>972</v>
      </c>
      <c r="B976" t="str">
        <f t="shared" si="54"/>
        <v>2</v>
      </c>
      <c r="C976" t="str">
        <f t="shared" si="53"/>
        <v>39</v>
      </c>
      <c r="D976" t="str">
        <f>"12"</f>
        <v>12</v>
      </c>
      <c r="E976" t="str">
        <f>"2-39-12"</f>
        <v>2-39-12</v>
      </c>
      <c r="F976" t="s">
        <v>72</v>
      </c>
      <c r="G976" t="s">
        <v>73</v>
      </c>
      <c r="H976" t="s">
        <v>71</v>
      </c>
      <c r="S976">
        <v>1</v>
      </c>
      <c r="T976">
        <v>0</v>
      </c>
      <c r="U976">
        <v>0</v>
      </c>
      <c r="V976">
        <v>0</v>
      </c>
      <c r="W976">
        <v>1</v>
      </c>
      <c r="X976">
        <v>0</v>
      </c>
      <c r="Y976">
        <v>1</v>
      </c>
      <c r="Z976">
        <v>0</v>
      </c>
      <c r="AA976">
        <v>0</v>
      </c>
      <c r="AB976">
        <v>1</v>
      </c>
      <c r="AC976">
        <v>0</v>
      </c>
      <c r="AD976">
        <v>1</v>
      </c>
      <c r="AE976">
        <v>1</v>
      </c>
      <c r="AF976">
        <v>1</v>
      </c>
      <c r="AG976">
        <v>1</v>
      </c>
      <c r="AH976">
        <v>1</v>
      </c>
      <c r="AI976">
        <v>1</v>
      </c>
      <c r="AJ976">
        <v>1</v>
      </c>
      <c r="AK976">
        <v>0</v>
      </c>
      <c r="AL976">
        <v>1</v>
      </c>
      <c r="AM976">
        <v>1</v>
      </c>
      <c r="AN976">
        <v>1</v>
      </c>
      <c r="AO976">
        <v>1</v>
      </c>
      <c r="AP976">
        <v>1</v>
      </c>
    </row>
    <row r="977" spans="1:42" x14ac:dyDescent="0.25">
      <c r="A977" t="str">
        <f>"973"</f>
        <v>973</v>
      </c>
      <c r="B977" t="str">
        <f t="shared" si="54"/>
        <v>2</v>
      </c>
      <c r="C977" t="str">
        <f t="shared" si="53"/>
        <v>39</v>
      </c>
      <c r="D977" t="str">
        <f>"8"</f>
        <v>8</v>
      </c>
      <c r="E977" t="str">
        <f>"2-39-8"</f>
        <v>2-39-8</v>
      </c>
      <c r="F977" t="s">
        <v>72</v>
      </c>
      <c r="G977" t="s">
        <v>73</v>
      </c>
      <c r="H977" t="s">
        <v>71</v>
      </c>
      <c r="S977">
        <v>1</v>
      </c>
      <c r="T977">
        <v>0</v>
      </c>
      <c r="U977">
        <v>0</v>
      </c>
      <c r="V977">
        <v>0</v>
      </c>
      <c r="W977">
        <v>0</v>
      </c>
      <c r="X977">
        <v>1</v>
      </c>
      <c r="Y977">
        <v>0</v>
      </c>
      <c r="Z977">
        <v>1</v>
      </c>
      <c r="AA977">
        <v>0</v>
      </c>
      <c r="AB977">
        <v>0</v>
      </c>
      <c r="AC977">
        <v>1</v>
      </c>
      <c r="AD977">
        <v>1</v>
      </c>
      <c r="AE977">
        <v>1</v>
      </c>
      <c r="AF977">
        <v>1</v>
      </c>
      <c r="AG977">
        <v>1</v>
      </c>
      <c r="AH977">
        <v>1</v>
      </c>
      <c r="AI977">
        <v>1</v>
      </c>
      <c r="AJ977">
        <v>0</v>
      </c>
      <c r="AK977">
        <v>1</v>
      </c>
      <c r="AL977">
        <v>1</v>
      </c>
      <c r="AM977">
        <v>1</v>
      </c>
      <c r="AN977">
        <v>1</v>
      </c>
      <c r="AO977">
        <v>1</v>
      </c>
      <c r="AP977">
        <v>1</v>
      </c>
    </row>
    <row r="978" spans="1:42" x14ac:dyDescent="0.25">
      <c r="A978" t="str">
        <f>"974"</f>
        <v>974</v>
      </c>
      <c r="B978" t="str">
        <f t="shared" si="54"/>
        <v>2</v>
      </c>
      <c r="C978" t="str">
        <f t="shared" si="53"/>
        <v>39</v>
      </c>
      <c r="D978" t="str">
        <f>"4"</f>
        <v>4</v>
      </c>
      <c r="E978" t="str">
        <f>"2-39-4"</f>
        <v>2-39-4</v>
      </c>
      <c r="F978" t="s">
        <v>72</v>
      </c>
      <c r="G978" t="s">
        <v>73</v>
      </c>
      <c r="H978" t="s">
        <v>71</v>
      </c>
      <c r="S978">
        <v>1</v>
      </c>
      <c r="T978">
        <v>0</v>
      </c>
      <c r="U978">
        <v>0</v>
      </c>
      <c r="V978">
        <v>0</v>
      </c>
      <c r="W978">
        <v>1</v>
      </c>
      <c r="X978">
        <v>0</v>
      </c>
      <c r="Y978">
        <v>0</v>
      </c>
      <c r="Z978">
        <v>1</v>
      </c>
      <c r="AA978">
        <v>0</v>
      </c>
      <c r="AB978">
        <v>0</v>
      </c>
      <c r="AC978">
        <v>1</v>
      </c>
      <c r="AD978">
        <v>1</v>
      </c>
      <c r="AE978">
        <v>1</v>
      </c>
      <c r="AF978">
        <v>1</v>
      </c>
      <c r="AG978">
        <v>1</v>
      </c>
      <c r="AH978">
        <v>1</v>
      </c>
      <c r="AI978">
        <v>1</v>
      </c>
      <c r="AJ978">
        <v>1</v>
      </c>
      <c r="AK978">
        <v>0</v>
      </c>
      <c r="AL978">
        <v>1</v>
      </c>
      <c r="AM978">
        <v>1</v>
      </c>
      <c r="AN978">
        <v>1</v>
      </c>
      <c r="AO978">
        <v>1</v>
      </c>
      <c r="AP978">
        <v>1</v>
      </c>
    </row>
    <row r="979" spans="1:42" x14ac:dyDescent="0.25">
      <c r="A979" t="str">
        <f>"975"</f>
        <v>975</v>
      </c>
      <c r="B979" t="str">
        <f t="shared" si="54"/>
        <v>2</v>
      </c>
      <c r="C979" t="str">
        <f t="shared" si="53"/>
        <v>39</v>
      </c>
      <c r="D979" t="str">
        <f>"10"</f>
        <v>10</v>
      </c>
      <c r="E979" t="str">
        <f>"2-39-10"</f>
        <v>2-39-10</v>
      </c>
      <c r="F979" t="s">
        <v>72</v>
      </c>
      <c r="G979" t="s">
        <v>73</v>
      </c>
      <c r="H979" t="s">
        <v>71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1</v>
      </c>
      <c r="Z979">
        <v>0</v>
      </c>
      <c r="AA979">
        <v>0</v>
      </c>
      <c r="AB979">
        <v>0</v>
      </c>
      <c r="AC979">
        <v>0</v>
      </c>
      <c r="AD979">
        <v>1</v>
      </c>
      <c r="AE979">
        <v>1</v>
      </c>
      <c r="AF979">
        <v>1</v>
      </c>
      <c r="AG979">
        <v>1</v>
      </c>
      <c r="AH979">
        <v>1</v>
      </c>
      <c r="AI979">
        <v>1</v>
      </c>
      <c r="AJ979">
        <v>1</v>
      </c>
      <c r="AK979">
        <v>0</v>
      </c>
      <c r="AL979">
        <v>1</v>
      </c>
      <c r="AM979">
        <v>1</v>
      </c>
      <c r="AN979">
        <v>0</v>
      </c>
      <c r="AO979">
        <v>1</v>
      </c>
      <c r="AP979">
        <v>1</v>
      </c>
    </row>
    <row r="980" spans="1:42" x14ac:dyDescent="0.25">
      <c r="A980" t="str">
        <f>"976"</f>
        <v>976</v>
      </c>
      <c r="B980" t="str">
        <f t="shared" si="54"/>
        <v>2</v>
      </c>
      <c r="C980" t="str">
        <f t="shared" ref="C980:C1004" si="55">"40"</f>
        <v>40</v>
      </c>
      <c r="D980" t="str">
        <f>"22"</f>
        <v>22</v>
      </c>
      <c r="E980" t="str">
        <f>"2-40-22"</f>
        <v>2-40-22</v>
      </c>
      <c r="F980" t="s">
        <v>72</v>
      </c>
      <c r="G980" t="s">
        <v>73</v>
      </c>
      <c r="H980" t="s">
        <v>71</v>
      </c>
      <c r="S980">
        <v>1</v>
      </c>
      <c r="T980">
        <v>0</v>
      </c>
      <c r="U980">
        <v>0</v>
      </c>
      <c r="V980">
        <v>0</v>
      </c>
      <c r="W980">
        <v>1</v>
      </c>
      <c r="X980">
        <v>0</v>
      </c>
      <c r="Y980">
        <v>0</v>
      </c>
      <c r="Z980">
        <v>1</v>
      </c>
      <c r="AA980">
        <v>0</v>
      </c>
      <c r="AB980">
        <v>0</v>
      </c>
      <c r="AC980">
        <v>1</v>
      </c>
      <c r="AD980">
        <v>0</v>
      </c>
      <c r="AE980">
        <v>0</v>
      </c>
      <c r="AF980">
        <v>0</v>
      </c>
      <c r="AG980">
        <v>0</v>
      </c>
      <c r="AH980">
        <v>0</v>
      </c>
      <c r="AI980">
        <v>0</v>
      </c>
      <c r="AJ980">
        <v>1</v>
      </c>
      <c r="AK980">
        <v>0</v>
      </c>
      <c r="AL980">
        <v>0</v>
      </c>
      <c r="AM980">
        <v>0</v>
      </c>
      <c r="AN980">
        <v>0</v>
      </c>
      <c r="AO980">
        <v>0</v>
      </c>
      <c r="AP980">
        <v>0</v>
      </c>
    </row>
    <row r="981" spans="1:42" x14ac:dyDescent="0.25">
      <c r="A981" t="str">
        <f>"977"</f>
        <v>977</v>
      </c>
      <c r="B981" t="str">
        <f t="shared" si="54"/>
        <v>2</v>
      </c>
      <c r="C981" t="str">
        <f t="shared" si="55"/>
        <v>40</v>
      </c>
      <c r="D981" t="str">
        <f>"21"</f>
        <v>21</v>
      </c>
      <c r="E981" t="str">
        <f>"2-40-21"</f>
        <v>2-40-21</v>
      </c>
      <c r="F981" t="s">
        <v>72</v>
      </c>
      <c r="G981" t="s">
        <v>73</v>
      </c>
      <c r="H981" t="s">
        <v>71</v>
      </c>
      <c r="S981">
        <v>1</v>
      </c>
      <c r="T981">
        <v>0</v>
      </c>
      <c r="U981">
        <v>0</v>
      </c>
      <c r="V981">
        <v>0</v>
      </c>
      <c r="W981">
        <v>1</v>
      </c>
      <c r="X981">
        <v>0</v>
      </c>
      <c r="Y981">
        <v>1</v>
      </c>
      <c r="Z981">
        <v>0</v>
      </c>
      <c r="AA981">
        <v>0</v>
      </c>
      <c r="AB981">
        <v>1</v>
      </c>
      <c r="AC981">
        <v>0</v>
      </c>
      <c r="AD981">
        <v>1</v>
      </c>
      <c r="AE981">
        <v>1</v>
      </c>
      <c r="AF981">
        <v>1</v>
      </c>
      <c r="AG981">
        <v>1</v>
      </c>
      <c r="AH981">
        <v>1</v>
      </c>
      <c r="AI981">
        <v>1</v>
      </c>
      <c r="AJ981">
        <v>0</v>
      </c>
      <c r="AK981">
        <v>1</v>
      </c>
      <c r="AL981">
        <v>1</v>
      </c>
      <c r="AM981">
        <v>1</v>
      </c>
      <c r="AN981">
        <v>0</v>
      </c>
      <c r="AO981">
        <v>1</v>
      </c>
      <c r="AP981">
        <v>1</v>
      </c>
    </row>
    <row r="982" spans="1:42" x14ac:dyDescent="0.25">
      <c r="A982" t="str">
        <f>"978"</f>
        <v>978</v>
      </c>
      <c r="B982" t="str">
        <f t="shared" si="54"/>
        <v>2</v>
      </c>
      <c r="C982" t="str">
        <f t="shared" si="55"/>
        <v>40</v>
      </c>
      <c r="D982" t="str">
        <f>"14"</f>
        <v>14</v>
      </c>
      <c r="E982" t="str">
        <f>"2-40-14"</f>
        <v>2-40-14</v>
      </c>
      <c r="F982" t="s">
        <v>72</v>
      </c>
      <c r="G982" t="s">
        <v>73</v>
      </c>
      <c r="H982" t="s">
        <v>71</v>
      </c>
      <c r="S982">
        <v>0</v>
      </c>
      <c r="T982">
        <v>1</v>
      </c>
      <c r="U982">
        <v>0</v>
      </c>
      <c r="V982">
        <v>0</v>
      </c>
      <c r="W982">
        <v>0</v>
      </c>
      <c r="X982">
        <v>1</v>
      </c>
      <c r="Y982">
        <v>1</v>
      </c>
      <c r="Z982">
        <v>0</v>
      </c>
      <c r="AA982">
        <v>0</v>
      </c>
      <c r="AB982">
        <v>1</v>
      </c>
      <c r="AC982">
        <v>0</v>
      </c>
      <c r="AD982">
        <v>1</v>
      </c>
      <c r="AE982">
        <v>1</v>
      </c>
      <c r="AF982">
        <v>1</v>
      </c>
      <c r="AG982">
        <v>1</v>
      </c>
      <c r="AH982">
        <v>1</v>
      </c>
      <c r="AI982">
        <v>1</v>
      </c>
      <c r="AJ982">
        <v>1</v>
      </c>
      <c r="AK982">
        <v>0</v>
      </c>
      <c r="AL982">
        <v>1</v>
      </c>
      <c r="AM982">
        <v>0</v>
      </c>
      <c r="AN982">
        <v>0</v>
      </c>
      <c r="AO982">
        <v>1</v>
      </c>
      <c r="AP982">
        <v>1</v>
      </c>
    </row>
    <row r="983" spans="1:42" x14ac:dyDescent="0.25">
      <c r="A983" t="str">
        <f>"979"</f>
        <v>979</v>
      </c>
      <c r="B983" t="str">
        <f t="shared" si="54"/>
        <v>2</v>
      </c>
      <c r="C983" t="str">
        <f t="shared" si="55"/>
        <v>40</v>
      </c>
      <c r="D983" t="str">
        <f>"13"</f>
        <v>13</v>
      </c>
      <c r="E983" t="str">
        <f>"2-40-13"</f>
        <v>2-40-13</v>
      </c>
      <c r="F983" t="s">
        <v>72</v>
      </c>
      <c r="G983" t="s">
        <v>73</v>
      </c>
      <c r="H983" t="s">
        <v>71</v>
      </c>
      <c r="S983">
        <v>0</v>
      </c>
      <c r="T983">
        <v>1</v>
      </c>
      <c r="U983">
        <v>0</v>
      </c>
      <c r="V983">
        <v>0</v>
      </c>
      <c r="W983">
        <v>1</v>
      </c>
      <c r="X983">
        <v>0</v>
      </c>
      <c r="Y983">
        <v>0</v>
      </c>
      <c r="Z983">
        <v>1</v>
      </c>
      <c r="AA983">
        <v>0</v>
      </c>
      <c r="AB983">
        <v>0</v>
      </c>
      <c r="AC983">
        <v>1</v>
      </c>
      <c r="AD983">
        <v>1</v>
      </c>
      <c r="AE983">
        <v>1</v>
      </c>
      <c r="AF983">
        <v>1</v>
      </c>
      <c r="AG983">
        <v>1</v>
      </c>
      <c r="AH983">
        <v>1</v>
      </c>
      <c r="AI983">
        <v>1</v>
      </c>
      <c r="AJ983">
        <v>1</v>
      </c>
      <c r="AK983">
        <v>0</v>
      </c>
      <c r="AL983">
        <v>1</v>
      </c>
      <c r="AM983">
        <v>1</v>
      </c>
      <c r="AN983">
        <v>1</v>
      </c>
      <c r="AO983">
        <v>1</v>
      </c>
      <c r="AP983">
        <v>1</v>
      </c>
    </row>
    <row r="984" spans="1:42" x14ac:dyDescent="0.25">
      <c r="A984" t="str">
        <f>"980"</f>
        <v>980</v>
      </c>
      <c r="B984" t="str">
        <f t="shared" si="54"/>
        <v>2</v>
      </c>
      <c r="C984" t="str">
        <f t="shared" si="55"/>
        <v>40</v>
      </c>
      <c r="D984" t="str">
        <f>"9"</f>
        <v>9</v>
      </c>
      <c r="E984" t="str">
        <f>"2-40-9"</f>
        <v>2-40-9</v>
      </c>
      <c r="F984" t="s">
        <v>72</v>
      </c>
      <c r="G984" t="s">
        <v>73</v>
      </c>
      <c r="H984" t="s">
        <v>71</v>
      </c>
      <c r="S984">
        <v>0</v>
      </c>
      <c r="T984">
        <v>1</v>
      </c>
      <c r="U984">
        <v>0</v>
      </c>
      <c r="V984">
        <v>0</v>
      </c>
      <c r="W984">
        <v>0</v>
      </c>
      <c r="X984">
        <v>1</v>
      </c>
      <c r="Y984">
        <v>0</v>
      </c>
      <c r="Z984">
        <v>1</v>
      </c>
      <c r="AA984">
        <v>0</v>
      </c>
      <c r="AB984">
        <v>1</v>
      </c>
      <c r="AC984">
        <v>0</v>
      </c>
      <c r="AD984">
        <v>1</v>
      </c>
      <c r="AE984">
        <v>1</v>
      </c>
      <c r="AF984">
        <v>1</v>
      </c>
      <c r="AG984">
        <v>1</v>
      </c>
      <c r="AH984">
        <v>1</v>
      </c>
      <c r="AI984">
        <v>1</v>
      </c>
      <c r="AJ984">
        <v>0</v>
      </c>
      <c r="AK984">
        <v>1</v>
      </c>
      <c r="AL984">
        <v>1</v>
      </c>
      <c r="AM984">
        <v>1</v>
      </c>
      <c r="AN984">
        <v>1</v>
      </c>
      <c r="AO984">
        <v>1</v>
      </c>
      <c r="AP984">
        <v>1</v>
      </c>
    </row>
    <row r="985" spans="1:42" x14ac:dyDescent="0.25">
      <c r="A985" t="str">
        <f>"981"</f>
        <v>981</v>
      </c>
      <c r="B985" t="str">
        <f t="shared" si="54"/>
        <v>2</v>
      </c>
      <c r="C985" t="str">
        <f t="shared" si="55"/>
        <v>40</v>
      </c>
      <c r="D985" t="str">
        <f>"5"</f>
        <v>5</v>
      </c>
      <c r="E985" t="str">
        <f>"2-40-5"</f>
        <v>2-40-5</v>
      </c>
      <c r="F985" t="s">
        <v>72</v>
      </c>
      <c r="G985" t="s">
        <v>73</v>
      </c>
      <c r="H985" t="s">
        <v>71</v>
      </c>
      <c r="S985">
        <v>0</v>
      </c>
      <c r="T985">
        <v>1</v>
      </c>
      <c r="U985">
        <v>0</v>
      </c>
      <c r="V985">
        <v>0</v>
      </c>
      <c r="W985">
        <v>0</v>
      </c>
      <c r="X985">
        <v>1</v>
      </c>
      <c r="Y985">
        <v>1</v>
      </c>
      <c r="Z985">
        <v>0</v>
      </c>
      <c r="AA985">
        <v>0</v>
      </c>
      <c r="AB985">
        <v>1</v>
      </c>
      <c r="AC985">
        <v>0</v>
      </c>
      <c r="AD985">
        <v>1</v>
      </c>
      <c r="AE985">
        <v>1</v>
      </c>
      <c r="AF985">
        <v>1</v>
      </c>
      <c r="AG985">
        <v>1</v>
      </c>
      <c r="AH985">
        <v>1</v>
      </c>
      <c r="AI985">
        <v>1</v>
      </c>
      <c r="AJ985">
        <v>1</v>
      </c>
      <c r="AK985">
        <v>0</v>
      </c>
      <c r="AL985">
        <v>1</v>
      </c>
      <c r="AM985">
        <v>0</v>
      </c>
      <c r="AN985">
        <v>0</v>
      </c>
      <c r="AO985">
        <v>1</v>
      </c>
      <c r="AP985">
        <v>1</v>
      </c>
    </row>
    <row r="986" spans="1:42" x14ac:dyDescent="0.25">
      <c r="A986" t="str">
        <f>"982"</f>
        <v>982</v>
      </c>
      <c r="B986" t="str">
        <f t="shared" si="54"/>
        <v>2</v>
      </c>
      <c r="C986" t="str">
        <f t="shared" si="55"/>
        <v>40</v>
      </c>
      <c r="D986" t="str">
        <f>"3"</f>
        <v>3</v>
      </c>
      <c r="E986" t="str">
        <f>"2-40-3"</f>
        <v>2-40-3</v>
      </c>
      <c r="F986" t="s">
        <v>72</v>
      </c>
      <c r="G986" t="s">
        <v>73</v>
      </c>
      <c r="H986" t="s">
        <v>71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1</v>
      </c>
      <c r="Y986">
        <v>0</v>
      </c>
      <c r="Z986">
        <v>0</v>
      </c>
      <c r="AA986">
        <v>0</v>
      </c>
      <c r="AB986">
        <v>0</v>
      </c>
      <c r="AC986">
        <v>1</v>
      </c>
      <c r="AD986">
        <v>0</v>
      </c>
      <c r="AE986">
        <v>0</v>
      </c>
      <c r="AF986">
        <v>0</v>
      </c>
      <c r="AG986">
        <v>0</v>
      </c>
      <c r="AH986">
        <v>1</v>
      </c>
      <c r="AI986">
        <v>0</v>
      </c>
      <c r="AJ986">
        <v>0</v>
      </c>
      <c r="AK986">
        <v>1</v>
      </c>
      <c r="AL986">
        <v>0</v>
      </c>
      <c r="AM986">
        <v>0</v>
      </c>
      <c r="AN986">
        <v>0</v>
      </c>
      <c r="AO986">
        <v>0</v>
      </c>
      <c r="AP986">
        <v>0</v>
      </c>
    </row>
    <row r="987" spans="1:42" x14ac:dyDescent="0.25">
      <c r="A987" t="str">
        <f>"983"</f>
        <v>983</v>
      </c>
      <c r="B987" t="str">
        <f t="shared" si="54"/>
        <v>2</v>
      </c>
      <c r="C987" t="str">
        <f t="shared" si="55"/>
        <v>40</v>
      </c>
      <c r="D987" t="str">
        <f>"24"</f>
        <v>24</v>
      </c>
      <c r="E987" t="str">
        <f>"2-40-24"</f>
        <v>2-40-24</v>
      </c>
      <c r="F987" t="s">
        <v>72</v>
      </c>
      <c r="G987" t="s">
        <v>73</v>
      </c>
      <c r="H987" t="s">
        <v>71</v>
      </c>
      <c r="S987">
        <v>0</v>
      </c>
      <c r="T987">
        <v>1</v>
      </c>
      <c r="U987">
        <v>0</v>
      </c>
      <c r="V987">
        <v>0</v>
      </c>
      <c r="W987">
        <v>0</v>
      </c>
      <c r="X987">
        <v>1</v>
      </c>
      <c r="Y987">
        <v>0</v>
      </c>
      <c r="Z987">
        <v>1</v>
      </c>
      <c r="AA987">
        <v>0</v>
      </c>
      <c r="AB987">
        <v>0</v>
      </c>
      <c r="AC987">
        <v>1</v>
      </c>
      <c r="AD987">
        <v>1</v>
      </c>
      <c r="AE987">
        <v>0</v>
      </c>
      <c r="AF987">
        <v>0</v>
      </c>
      <c r="AG987">
        <v>0</v>
      </c>
      <c r="AH987">
        <v>0</v>
      </c>
      <c r="AI987">
        <v>0</v>
      </c>
      <c r="AJ987">
        <v>0</v>
      </c>
      <c r="AK987">
        <v>1</v>
      </c>
      <c r="AL987">
        <v>1</v>
      </c>
      <c r="AM987">
        <v>1</v>
      </c>
      <c r="AN987">
        <v>0</v>
      </c>
      <c r="AO987">
        <v>1</v>
      </c>
      <c r="AP987">
        <v>0</v>
      </c>
    </row>
    <row r="988" spans="1:42" x14ac:dyDescent="0.25">
      <c r="A988" t="str">
        <f>"984"</f>
        <v>984</v>
      </c>
      <c r="B988" t="str">
        <f t="shared" si="54"/>
        <v>2</v>
      </c>
      <c r="C988" t="str">
        <f t="shared" si="55"/>
        <v>40</v>
      </c>
      <c r="D988" t="str">
        <f>"23"</f>
        <v>23</v>
      </c>
      <c r="E988" t="str">
        <f>"2-40-23"</f>
        <v>2-40-23</v>
      </c>
      <c r="F988" t="s">
        <v>72</v>
      </c>
      <c r="G988" t="s">
        <v>73</v>
      </c>
      <c r="H988" t="s">
        <v>71</v>
      </c>
      <c r="S988">
        <v>0</v>
      </c>
      <c r="T988">
        <v>1</v>
      </c>
      <c r="U988">
        <v>0</v>
      </c>
      <c r="V988">
        <v>0</v>
      </c>
      <c r="W988">
        <v>0</v>
      </c>
      <c r="X988">
        <v>1</v>
      </c>
      <c r="Y988">
        <v>0</v>
      </c>
      <c r="Z988">
        <v>1</v>
      </c>
      <c r="AA988">
        <v>0</v>
      </c>
      <c r="AB988">
        <v>0</v>
      </c>
      <c r="AC988">
        <v>1</v>
      </c>
      <c r="AD988">
        <v>1</v>
      </c>
      <c r="AE988">
        <v>1</v>
      </c>
      <c r="AF988">
        <v>1</v>
      </c>
      <c r="AG988">
        <v>1</v>
      </c>
      <c r="AH988">
        <v>1</v>
      </c>
      <c r="AI988">
        <v>1</v>
      </c>
      <c r="AJ988">
        <v>0</v>
      </c>
      <c r="AK988">
        <v>1</v>
      </c>
      <c r="AL988">
        <v>1</v>
      </c>
      <c r="AM988">
        <v>1</v>
      </c>
      <c r="AN988">
        <v>1</v>
      </c>
      <c r="AO988">
        <v>1</v>
      </c>
      <c r="AP988">
        <v>1</v>
      </c>
    </row>
    <row r="989" spans="1:42" x14ac:dyDescent="0.25">
      <c r="A989" t="str">
        <f>"985"</f>
        <v>985</v>
      </c>
      <c r="B989" t="str">
        <f t="shared" si="54"/>
        <v>2</v>
      </c>
      <c r="C989" t="str">
        <f t="shared" si="55"/>
        <v>40</v>
      </c>
      <c r="D989" t="str">
        <f>"16"</f>
        <v>16</v>
      </c>
      <c r="E989" t="str">
        <f>"2-40-16"</f>
        <v>2-40-16</v>
      </c>
      <c r="F989" t="s">
        <v>72</v>
      </c>
      <c r="G989" t="s">
        <v>73</v>
      </c>
      <c r="H989" t="s">
        <v>71</v>
      </c>
      <c r="S989">
        <v>0</v>
      </c>
      <c r="T989">
        <v>1</v>
      </c>
      <c r="U989">
        <v>0</v>
      </c>
      <c r="V989">
        <v>0</v>
      </c>
      <c r="W989">
        <v>1</v>
      </c>
      <c r="X989">
        <v>0</v>
      </c>
      <c r="Y989">
        <v>1</v>
      </c>
      <c r="Z989">
        <v>0</v>
      </c>
      <c r="AA989">
        <v>1</v>
      </c>
      <c r="AB989">
        <v>0</v>
      </c>
      <c r="AC989">
        <v>0</v>
      </c>
      <c r="AD989">
        <v>0</v>
      </c>
      <c r="AE989">
        <v>0</v>
      </c>
      <c r="AF989">
        <v>0</v>
      </c>
      <c r="AG989">
        <v>0</v>
      </c>
      <c r="AH989">
        <v>0</v>
      </c>
      <c r="AI989">
        <v>0</v>
      </c>
      <c r="AJ989">
        <v>1</v>
      </c>
      <c r="AK989">
        <v>0</v>
      </c>
      <c r="AL989">
        <v>0</v>
      </c>
      <c r="AM989">
        <v>0</v>
      </c>
      <c r="AN989">
        <v>0</v>
      </c>
      <c r="AO989">
        <v>1</v>
      </c>
      <c r="AP989">
        <v>0</v>
      </c>
    </row>
    <row r="990" spans="1:42" x14ac:dyDescent="0.25">
      <c r="A990" t="str">
        <f>"986"</f>
        <v>986</v>
      </c>
      <c r="B990" t="str">
        <f t="shared" si="54"/>
        <v>2</v>
      </c>
      <c r="C990" t="str">
        <f t="shared" si="55"/>
        <v>40</v>
      </c>
      <c r="D990" t="str">
        <f>"15"</f>
        <v>15</v>
      </c>
      <c r="E990" t="str">
        <f>"2-40-15"</f>
        <v>2-40-15</v>
      </c>
      <c r="F990" t="s">
        <v>72</v>
      </c>
      <c r="G990" t="s">
        <v>73</v>
      </c>
      <c r="H990" t="s">
        <v>71</v>
      </c>
      <c r="S990">
        <v>1</v>
      </c>
      <c r="T990">
        <v>0</v>
      </c>
      <c r="U990">
        <v>0</v>
      </c>
      <c r="V990">
        <v>0</v>
      </c>
      <c r="W990">
        <v>1</v>
      </c>
      <c r="X990">
        <v>0</v>
      </c>
      <c r="Y990">
        <v>0</v>
      </c>
      <c r="Z990">
        <v>1</v>
      </c>
      <c r="AA990">
        <v>0</v>
      </c>
      <c r="AB990">
        <v>0</v>
      </c>
      <c r="AC990">
        <v>1</v>
      </c>
      <c r="AD990">
        <v>1</v>
      </c>
      <c r="AE990">
        <v>1</v>
      </c>
      <c r="AF990">
        <v>1</v>
      </c>
      <c r="AG990">
        <v>1</v>
      </c>
      <c r="AH990">
        <v>1</v>
      </c>
      <c r="AI990">
        <v>1</v>
      </c>
      <c r="AJ990">
        <v>0</v>
      </c>
      <c r="AK990">
        <v>1</v>
      </c>
      <c r="AL990">
        <v>1</v>
      </c>
      <c r="AM990">
        <v>1</v>
      </c>
      <c r="AN990">
        <v>1</v>
      </c>
      <c r="AO990">
        <v>1</v>
      </c>
      <c r="AP990">
        <v>1</v>
      </c>
    </row>
    <row r="991" spans="1:42" x14ac:dyDescent="0.25">
      <c r="A991" t="str">
        <f>"987"</f>
        <v>987</v>
      </c>
      <c r="B991" t="str">
        <f t="shared" si="54"/>
        <v>2</v>
      </c>
      <c r="C991" t="str">
        <f t="shared" si="55"/>
        <v>40</v>
      </c>
      <c r="D991" t="str">
        <f>"10"</f>
        <v>10</v>
      </c>
      <c r="E991" t="str">
        <f>"2-40-10"</f>
        <v>2-40-10</v>
      </c>
      <c r="F991" t="s">
        <v>72</v>
      </c>
      <c r="G991" t="s">
        <v>73</v>
      </c>
      <c r="H991" t="s">
        <v>71</v>
      </c>
      <c r="S991">
        <v>0</v>
      </c>
      <c r="T991">
        <v>1</v>
      </c>
      <c r="U991">
        <v>0</v>
      </c>
      <c r="V991">
        <v>0</v>
      </c>
      <c r="W991">
        <v>0</v>
      </c>
      <c r="X991">
        <v>1</v>
      </c>
      <c r="Y991">
        <v>1</v>
      </c>
      <c r="Z991">
        <v>0</v>
      </c>
      <c r="AA991">
        <v>0</v>
      </c>
      <c r="AB991">
        <v>1</v>
      </c>
      <c r="AC991">
        <v>0</v>
      </c>
      <c r="AD991">
        <v>1</v>
      </c>
      <c r="AE991">
        <v>1</v>
      </c>
      <c r="AF991">
        <v>1</v>
      </c>
      <c r="AG991">
        <v>1</v>
      </c>
      <c r="AH991">
        <v>1</v>
      </c>
      <c r="AI991">
        <v>1</v>
      </c>
      <c r="AJ991">
        <v>1</v>
      </c>
      <c r="AK991">
        <v>0</v>
      </c>
      <c r="AL991">
        <v>1</v>
      </c>
      <c r="AM991">
        <v>1</v>
      </c>
      <c r="AN991">
        <v>1</v>
      </c>
      <c r="AO991">
        <v>1</v>
      </c>
      <c r="AP991">
        <v>1</v>
      </c>
    </row>
    <row r="992" spans="1:42" x14ac:dyDescent="0.25">
      <c r="A992" t="str">
        <f>"988"</f>
        <v>988</v>
      </c>
      <c r="B992" t="str">
        <f t="shared" si="54"/>
        <v>2</v>
      </c>
      <c r="C992" t="str">
        <f t="shared" si="55"/>
        <v>40</v>
      </c>
      <c r="D992" t="str">
        <f>"6"</f>
        <v>6</v>
      </c>
      <c r="E992" t="str">
        <f>"2-40-6"</f>
        <v>2-40-6</v>
      </c>
      <c r="F992" t="s">
        <v>72</v>
      </c>
      <c r="G992" t="s">
        <v>73</v>
      </c>
      <c r="H992" t="s">
        <v>71</v>
      </c>
      <c r="S992">
        <v>1</v>
      </c>
      <c r="T992">
        <v>0</v>
      </c>
      <c r="U992">
        <v>0</v>
      </c>
      <c r="V992">
        <v>0</v>
      </c>
      <c r="W992">
        <v>1</v>
      </c>
      <c r="X992">
        <v>0</v>
      </c>
      <c r="Y992">
        <v>0</v>
      </c>
      <c r="Z992">
        <v>1</v>
      </c>
      <c r="AA992">
        <v>0</v>
      </c>
      <c r="AB992">
        <v>0</v>
      </c>
      <c r="AC992">
        <v>1</v>
      </c>
      <c r="AD992">
        <v>1</v>
      </c>
      <c r="AE992">
        <v>1</v>
      </c>
      <c r="AF992">
        <v>1</v>
      </c>
      <c r="AG992">
        <v>1</v>
      </c>
      <c r="AH992">
        <v>1</v>
      </c>
      <c r="AI992">
        <v>1</v>
      </c>
      <c r="AJ992">
        <v>1</v>
      </c>
      <c r="AK992">
        <v>0</v>
      </c>
      <c r="AL992">
        <v>1</v>
      </c>
      <c r="AM992">
        <v>1</v>
      </c>
      <c r="AN992">
        <v>1</v>
      </c>
      <c r="AO992">
        <v>1</v>
      </c>
      <c r="AP992">
        <v>1</v>
      </c>
    </row>
    <row r="993" spans="1:42" x14ac:dyDescent="0.25">
      <c r="A993" t="str">
        <f>"989"</f>
        <v>989</v>
      </c>
      <c r="B993" t="str">
        <f t="shared" si="54"/>
        <v>2</v>
      </c>
      <c r="C993" t="str">
        <f t="shared" si="55"/>
        <v>40</v>
      </c>
      <c r="D993" t="str">
        <f>"1"</f>
        <v>1</v>
      </c>
      <c r="E993" t="str">
        <f>"2-40-1"</f>
        <v>2-40-1</v>
      </c>
      <c r="F993" t="s">
        <v>72</v>
      </c>
      <c r="G993" t="s">
        <v>73</v>
      </c>
      <c r="H993" t="s">
        <v>71</v>
      </c>
      <c r="S993">
        <v>1</v>
      </c>
      <c r="T993">
        <v>0</v>
      </c>
      <c r="U993">
        <v>0</v>
      </c>
      <c r="V993">
        <v>0</v>
      </c>
      <c r="W993">
        <v>1</v>
      </c>
      <c r="X993">
        <v>0</v>
      </c>
      <c r="Y993">
        <v>1</v>
      </c>
      <c r="Z993">
        <v>0</v>
      </c>
      <c r="AA993">
        <v>0</v>
      </c>
      <c r="AB993">
        <v>1</v>
      </c>
      <c r="AC993">
        <v>0</v>
      </c>
      <c r="AD993">
        <v>1</v>
      </c>
      <c r="AE993">
        <v>1</v>
      </c>
      <c r="AF993">
        <v>1</v>
      </c>
      <c r="AG993">
        <v>1</v>
      </c>
      <c r="AH993">
        <v>1</v>
      </c>
      <c r="AI993">
        <v>1</v>
      </c>
      <c r="AJ993">
        <v>1</v>
      </c>
      <c r="AK993">
        <v>0</v>
      </c>
      <c r="AL993">
        <v>1</v>
      </c>
      <c r="AM993">
        <v>1</v>
      </c>
      <c r="AN993">
        <v>1</v>
      </c>
      <c r="AO993">
        <v>1</v>
      </c>
      <c r="AP993">
        <v>1</v>
      </c>
    </row>
    <row r="994" spans="1:42" x14ac:dyDescent="0.25">
      <c r="A994" t="str">
        <f>"990"</f>
        <v>990</v>
      </c>
      <c r="B994" t="str">
        <f t="shared" si="54"/>
        <v>2</v>
      </c>
      <c r="C994" t="str">
        <f t="shared" si="55"/>
        <v>40</v>
      </c>
      <c r="D994" t="str">
        <f>"25"</f>
        <v>25</v>
      </c>
      <c r="E994" t="str">
        <f>"2-40-25"</f>
        <v>2-40-25</v>
      </c>
      <c r="F994" t="s">
        <v>72</v>
      </c>
      <c r="G994" t="s">
        <v>73</v>
      </c>
      <c r="H994" t="s">
        <v>71</v>
      </c>
      <c r="S994">
        <v>1</v>
      </c>
      <c r="T994">
        <v>0</v>
      </c>
      <c r="U994">
        <v>0</v>
      </c>
      <c r="V994">
        <v>0</v>
      </c>
      <c r="W994">
        <v>0</v>
      </c>
      <c r="X994">
        <v>1</v>
      </c>
      <c r="Y994">
        <v>1</v>
      </c>
      <c r="Z994">
        <v>0</v>
      </c>
      <c r="AA994">
        <v>1</v>
      </c>
      <c r="AB994">
        <v>0</v>
      </c>
      <c r="AC994">
        <v>0</v>
      </c>
      <c r="AD994">
        <v>1</v>
      </c>
      <c r="AE994">
        <v>1</v>
      </c>
      <c r="AF994">
        <v>1</v>
      </c>
      <c r="AG994">
        <v>1</v>
      </c>
      <c r="AH994">
        <v>1</v>
      </c>
      <c r="AI994">
        <v>1</v>
      </c>
      <c r="AJ994">
        <v>0</v>
      </c>
      <c r="AK994">
        <v>1</v>
      </c>
      <c r="AL994">
        <v>1</v>
      </c>
      <c r="AM994">
        <v>1</v>
      </c>
      <c r="AN994">
        <v>1</v>
      </c>
      <c r="AO994">
        <v>1</v>
      </c>
      <c r="AP994">
        <v>1</v>
      </c>
    </row>
    <row r="995" spans="1:42" x14ac:dyDescent="0.25">
      <c r="A995" t="str">
        <f>"991"</f>
        <v>991</v>
      </c>
      <c r="B995" t="str">
        <f t="shared" si="54"/>
        <v>2</v>
      </c>
      <c r="C995" t="str">
        <f t="shared" si="55"/>
        <v>40</v>
      </c>
      <c r="D995" t="str">
        <f>"18"</f>
        <v>18</v>
      </c>
      <c r="E995" t="str">
        <f>"2-40-18"</f>
        <v>2-40-18</v>
      </c>
      <c r="F995" t="s">
        <v>72</v>
      </c>
      <c r="G995" t="s">
        <v>73</v>
      </c>
      <c r="H995" t="s">
        <v>71</v>
      </c>
      <c r="S995">
        <v>1</v>
      </c>
      <c r="T995">
        <v>0</v>
      </c>
      <c r="U995">
        <v>0</v>
      </c>
      <c r="V995">
        <v>0</v>
      </c>
      <c r="W995">
        <v>0</v>
      </c>
      <c r="X995">
        <v>1</v>
      </c>
      <c r="Y995">
        <v>1</v>
      </c>
      <c r="Z995">
        <v>0</v>
      </c>
      <c r="AA995">
        <v>0</v>
      </c>
      <c r="AB995">
        <v>1</v>
      </c>
      <c r="AC995">
        <v>0</v>
      </c>
      <c r="AD995">
        <v>1</v>
      </c>
      <c r="AE995">
        <v>1</v>
      </c>
      <c r="AF995">
        <v>1</v>
      </c>
      <c r="AG995">
        <v>1</v>
      </c>
      <c r="AH995">
        <v>1</v>
      </c>
      <c r="AI995">
        <v>1</v>
      </c>
      <c r="AJ995">
        <v>1</v>
      </c>
      <c r="AK995">
        <v>0</v>
      </c>
      <c r="AL995">
        <v>1</v>
      </c>
      <c r="AM995">
        <v>1</v>
      </c>
      <c r="AN995">
        <v>1</v>
      </c>
      <c r="AO995">
        <v>1</v>
      </c>
      <c r="AP995">
        <v>1</v>
      </c>
    </row>
    <row r="996" spans="1:42" x14ac:dyDescent="0.25">
      <c r="A996" t="str">
        <f>"992"</f>
        <v>992</v>
      </c>
      <c r="B996" t="str">
        <f t="shared" si="54"/>
        <v>2</v>
      </c>
      <c r="C996" t="str">
        <f t="shared" si="55"/>
        <v>40</v>
      </c>
      <c r="D996" t="str">
        <f>"17"</f>
        <v>17</v>
      </c>
      <c r="E996" t="str">
        <f>"2-40-17"</f>
        <v>2-40-17</v>
      </c>
      <c r="F996" t="s">
        <v>72</v>
      </c>
      <c r="G996" t="s">
        <v>73</v>
      </c>
      <c r="H996" t="s">
        <v>71</v>
      </c>
      <c r="S996">
        <v>1</v>
      </c>
      <c r="T996">
        <v>0</v>
      </c>
      <c r="U996">
        <v>0</v>
      </c>
      <c r="V996">
        <v>0</v>
      </c>
      <c r="W996">
        <v>0</v>
      </c>
      <c r="X996">
        <v>1</v>
      </c>
      <c r="Y996">
        <v>0</v>
      </c>
      <c r="Z996">
        <v>1</v>
      </c>
      <c r="AA996">
        <v>0</v>
      </c>
      <c r="AB996">
        <v>0</v>
      </c>
      <c r="AC996">
        <v>1</v>
      </c>
      <c r="AD996">
        <v>0</v>
      </c>
      <c r="AE996">
        <v>0</v>
      </c>
      <c r="AF996">
        <v>0</v>
      </c>
      <c r="AG996">
        <v>0</v>
      </c>
      <c r="AH996">
        <v>0</v>
      </c>
      <c r="AI996">
        <v>0</v>
      </c>
      <c r="AJ996">
        <v>1</v>
      </c>
      <c r="AK996">
        <v>0</v>
      </c>
      <c r="AL996">
        <v>1</v>
      </c>
      <c r="AM996">
        <v>1</v>
      </c>
      <c r="AN996">
        <v>1</v>
      </c>
      <c r="AO996">
        <v>1</v>
      </c>
      <c r="AP996">
        <v>1</v>
      </c>
    </row>
    <row r="997" spans="1:42" x14ac:dyDescent="0.25">
      <c r="A997" t="str">
        <f>"993"</f>
        <v>993</v>
      </c>
      <c r="B997" t="str">
        <f t="shared" si="54"/>
        <v>2</v>
      </c>
      <c r="C997" t="str">
        <f t="shared" si="55"/>
        <v>40</v>
      </c>
      <c r="D997" t="str">
        <f>"11"</f>
        <v>11</v>
      </c>
      <c r="E997" t="str">
        <f>"2-40-11"</f>
        <v>2-40-11</v>
      </c>
      <c r="F997" t="s">
        <v>72</v>
      </c>
      <c r="G997" t="s">
        <v>73</v>
      </c>
      <c r="H997" t="s">
        <v>71</v>
      </c>
      <c r="S997">
        <v>0</v>
      </c>
      <c r="T997">
        <v>1</v>
      </c>
      <c r="U997">
        <v>0</v>
      </c>
      <c r="V997">
        <v>0</v>
      </c>
      <c r="W997">
        <v>0</v>
      </c>
      <c r="X997">
        <v>1</v>
      </c>
      <c r="Y997">
        <v>1</v>
      </c>
      <c r="Z997">
        <v>0</v>
      </c>
      <c r="AA997">
        <v>0</v>
      </c>
      <c r="AB997">
        <v>1</v>
      </c>
      <c r="AC997">
        <v>0</v>
      </c>
      <c r="AD997">
        <v>1</v>
      </c>
      <c r="AE997">
        <v>1</v>
      </c>
      <c r="AF997">
        <v>1</v>
      </c>
      <c r="AG997">
        <v>1</v>
      </c>
      <c r="AH997">
        <v>1</v>
      </c>
      <c r="AI997">
        <v>1</v>
      </c>
      <c r="AJ997">
        <v>1</v>
      </c>
      <c r="AK997">
        <v>0</v>
      </c>
      <c r="AL997">
        <v>1</v>
      </c>
      <c r="AM997">
        <v>1</v>
      </c>
      <c r="AN997">
        <v>1</v>
      </c>
      <c r="AO997">
        <v>1</v>
      </c>
      <c r="AP997">
        <v>1</v>
      </c>
    </row>
    <row r="998" spans="1:42" x14ac:dyDescent="0.25">
      <c r="A998" t="str">
        <f>"994"</f>
        <v>994</v>
      </c>
      <c r="B998" t="str">
        <f t="shared" si="54"/>
        <v>2</v>
      </c>
      <c r="C998" t="str">
        <f t="shared" si="55"/>
        <v>40</v>
      </c>
      <c r="D998" t="str">
        <f>"7"</f>
        <v>7</v>
      </c>
      <c r="E998" t="str">
        <f>"2-40-7"</f>
        <v>2-40-7</v>
      </c>
      <c r="F998" t="s">
        <v>72</v>
      </c>
      <c r="G998" t="s">
        <v>73</v>
      </c>
      <c r="H998" t="s">
        <v>71</v>
      </c>
      <c r="S998">
        <v>0</v>
      </c>
      <c r="T998">
        <v>1</v>
      </c>
      <c r="U998">
        <v>0</v>
      </c>
      <c r="V998">
        <v>0</v>
      </c>
      <c r="W998">
        <v>0</v>
      </c>
      <c r="X998">
        <v>1</v>
      </c>
      <c r="Y998">
        <v>1</v>
      </c>
      <c r="Z998">
        <v>0</v>
      </c>
      <c r="AA998">
        <v>0</v>
      </c>
      <c r="AB998">
        <v>1</v>
      </c>
      <c r="AC998">
        <v>0</v>
      </c>
      <c r="AD998">
        <v>1</v>
      </c>
      <c r="AE998">
        <v>1</v>
      </c>
      <c r="AF998">
        <v>1</v>
      </c>
      <c r="AG998">
        <v>1</v>
      </c>
      <c r="AH998">
        <v>1</v>
      </c>
      <c r="AI998">
        <v>1</v>
      </c>
      <c r="AJ998">
        <v>1</v>
      </c>
      <c r="AK998">
        <v>0</v>
      </c>
      <c r="AL998">
        <v>1</v>
      </c>
      <c r="AM998">
        <v>1</v>
      </c>
      <c r="AN998">
        <v>1</v>
      </c>
      <c r="AO998">
        <v>1</v>
      </c>
      <c r="AP998">
        <v>1</v>
      </c>
    </row>
    <row r="999" spans="1:42" x14ac:dyDescent="0.25">
      <c r="A999" t="str">
        <f>"995"</f>
        <v>995</v>
      </c>
      <c r="B999" t="str">
        <f t="shared" si="54"/>
        <v>2</v>
      </c>
      <c r="C999" t="str">
        <f t="shared" si="55"/>
        <v>40</v>
      </c>
      <c r="D999" t="str">
        <f>"2"</f>
        <v>2</v>
      </c>
      <c r="E999" t="str">
        <f>"2-40-2"</f>
        <v>2-40-2</v>
      </c>
      <c r="F999" t="s">
        <v>72</v>
      </c>
      <c r="G999" t="s">
        <v>73</v>
      </c>
      <c r="H999" t="s">
        <v>71</v>
      </c>
      <c r="S999">
        <v>0</v>
      </c>
      <c r="T999">
        <v>1</v>
      </c>
      <c r="U999">
        <v>0</v>
      </c>
      <c r="V999">
        <v>0</v>
      </c>
      <c r="W999">
        <v>1</v>
      </c>
      <c r="X999">
        <v>0</v>
      </c>
      <c r="Y999">
        <v>1</v>
      </c>
      <c r="Z999">
        <v>0</v>
      </c>
      <c r="AA999">
        <v>0</v>
      </c>
      <c r="AB999">
        <v>0</v>
      </c>
      <c r="AC999">
        <v>1</v>
      </c>
      <c r="AD999">
        <v>1</v>
      </c>
      <c r="AE999">
        <v>1</v>
      </c>
      <c r="AF999">
        <v>1</v>
      </c>
      <c r="AG999">
        <v>1</v>
      </c>
      <c r="AH999">
        <v>1</v>
      </c>
      <c r="AI999">
        <v>1</v>
      </c>
      <c r="AJ999">
        <v>1</v>
      </c>
      <c r="AK999">
        <v>0</v>
      </c>
      <c r="AL999">
        <v>1</v>
      </c>
      <c r="AM999">
        <v>1</v>
      </c>
      <c r="AN999">
        <v>0</v>
      </c>
      <c r="AO999">
        <v>1</v>
      </c>
      <c r="AP999">
        <v>1</v>
      </c>
    </row>
    <row r="1000" spans="1:42" x14ac:dyDescent="0.25">
      <c r="A1000" t="str">
        <f>"996"</f>
        <v>996</v>
      </c>
      <c r="B1000" t="str">
        <f t="shared" si="54"/>
        <v>2</v>
      </c>
      <c r="C1000" t="str">
        <f t="shared" si="55"/>
        <v>40</v>
      </c>
      <c r="D1000" t="str">
        <f>"20"</f>
        <v>20</v>
      </c>
      <c r="E1000" t="str">
        <f>"2-40-20"</f>
        <v>2-40-20</v>
      </c>
      <c r="F1000" t="s">
        <v>72</v>
      </c>
      <c r="G1000" t="s">
        <v>73</v>
      </c>
      <c r="H1000" t="s">
        <v>71</v>
      </c>
      <c r="S1000">
        <v>0</v>
      </c>
      <c r="T1000">
        <v>1</v>
      </c>
      <c r="U1000">
        <v>0</v>
      </c>
      <c r="V1000">
        <v>0</v>
      </c>
      <c r="W1000">
        <v>0</v>
      </c>
      <c r="X1000">
        <v>1</v>
      </c>
      <c r="Y1000">
        <v>1</v>
      </c>
      <c r="Z1000">
        <v>0</v>
      </c>
      <c r="AA1000">
        <v>0</v>
      </c>
      <c r="AB1000">
        <v>1</v>
      </c>
      <c r="AC1000">
        <v>0</v>
      </c>
      <c r="AD1000">
        <v>0</v>
      </c>
      <c r="AE1000">
        <v>0</v>
      </c>
      <c r="AF1000">
        <v>0</v>
      </c>
      <c r="AG1000">
        <v>0</v>
      </c>
      <c r="AH1000">
        <v>0</v>
      </c>
      <c r="AI1000">
        <v>0</v>
      </c>
      <c r="AJ1000">
        <v>0</v>
      </c>
      <c r="AK1000">
        <v>1</v>
      </c>
      <c r="AL1000">
        <v>0</v>
      </c>
      <c r="AM1000">
        <v>0</v>
      </c>
      <c r="AN1000">
        <v>0</v>
      </c>
      <c r="AO1000">
        <v>0</v>
      </c>
      <c r="AP1000">
        <v>0</v>
      </c>
    </row>
    <row r="1001" spans="1:42" x14ac:dyDescent="0.25">
      <c r="A1001" t="str">
        <f>"997"</f>
        <v>997</v>
      </c>
      <c r="B1001" t="str">
        <f t="shared" si="54"/>
        <v>2</v>
      </c>
      <c r="C1001" t="str">
        <f t="shared" si="55"/>
        <v>40</v>
      </c>
      <c r="D1001" t="str">
        <f>"19"</f>
        <v>19</v>
      </c>
      <c r="E1001" t="str">
        <f>"2-40-19"</f>
        <v>2-40-19</v>
      </c>
      <c r="F1001" t="s">
        <v>72</v>
      </c>
      <c r="G1001" t="s">
        <v>73</v>
      </c>
      <c r="H1001" t="s">
        <v>71</v>
      </c>
      <c r="S1001">
        <v>1</v>
      </c>
      <c r="T1001">
        <v>0</v>
      </c>
      <c r="U1001">
        <v>0</v>
      </c>
      <c r="V1001">
        <v>0</v>
      </c>
      <c r="W1001">
        <v>0</v>
      </c>
      <c r="X1001">
        <v>1</v>
      </c>
      <c r="Y1001">
        <v>0</v>
      </c>
      <c r="Z1001">
        <v>1</v>
      </c>
      <c r="AA1001">
        <v>0</v>
      </c>
      <c r="AB1001">
        <v>1</v>
      </c>
      <c r="AC1001">
        <v>0</v>
      </c>
      <c r="AD1001">
        <v>1</v>
      </c>
      <c r="AE1001">
        <v>1</v>
      </c>
      <c r="AF1001">
        <v>1</v>
      </c>
      <c r="AG1001">
        <v>1</v>
      </c>
      <c r="AH1001">
        <v>1</v>
      </c>
      <c r="AI1001">
        <v>1</v>
      </c>
      <c r="AJ1001">
        <v>0</v>
      </c>
      <c r="AK1001">
        <v>1</v>
      </c>
      <c r="AL1001">
        <v>1</v>
      </c>
      <c r="AM1001">
        <v>1</v>
      </c>
      <c r="AN1001">
        <v>1</v>
      </c>
      <c r="AO1001">
        <v>1</v>
      </c>
      <c r="AP1001">
        <v>1</v>
      </c>
    </row>
    <row r="1002" spans="1:42" x14ac:dyDescent="0.25">
      <c r="A1002" t="str">
        <f>"998"</f>
        <v>998</v>
      </c>
      <c r="B1002" t="str">
        <f t="shared" si="54"/>
        <v>2</v>
      </c>
      <c r="C1002" t="str">
        <f t="shared" si="55"/>
        <v>40</v>
      </c>
      <c r="D1002" t="str">
        <f>"12"</f>
        <v>12</v>
      </c>
      <c r="E1002" t="str">
        <f>"2-40-12"</f>
        <v>2-40-12</v>
      </c>
      <c r="F1002" t="s">
        <v>72</v>
      </c>
      <c r="G1002" t="s">
        <v>73</v>
      </c>
      <c r="H1002" t="s">
        <v>71</v>
      </c>
      <c r="S1002">
        <v>0</v>
      </c>
      <c r="T1002">
        <v>1</v>
      </c>
      <c r="U1002">
        <v>0</v>
      </c>
      <c r="V1002">
        <v>0</v>
      </c>
      <c r="W1002">
        <v>0</v>
      </c>
      <c r="X1002">
        <v>1</v>
      </c>
      <c r="Y1002">
        <v>1</v>
      </c>
      <c r="Z1002">
        <v>0</v>
      </c>
      <c r="AA1002">
        <v>0</v>
      </c>
      <c r="AB1002">
        <v>1</v>
      </c>
      <c r="AC1002">
        <v>0</v>
      </c>
      <c r="AD1002">
        <v>1</v>
      </c>
      <c r="AE1002">
        <v>1</v>
      </c>
      <c r="AF1002">
        <v>0</v>
      </c>
      <c r="AG1002">
        <v>0</v>
      </c>
      <c r="AH1002">
        <v>0</v>
      </c>
      <c r="AI1002">
        <v>0</v>
      </c>
      <c r="AJ1002">
        <v>0</v>
      </c>
      <c r="AK1002">
        <v>1</v>
      </c>
      <c r="AL1002">
        <v>0</v>
      </c>
      <c r="AM1002">
        <v>0</v>
      </c>
      <c r="AN1002">
        <v>0</v>
      </c>
      <c r="AO1002">
        <v>1</v>
      </c>
      <c r="AP1002">
        <v>0</v>
      </c>
    </row>
    <row r="1003" spans="1:42" x14ac:dyDescent="0.25">
      <c r="A1003" t="str">
        <f>"999"</f>
        <v>999</v>
      </c>
      <c r="B1003" t="str">
        <f t="shared" si="54"/>
        <v>2</v>
      </c>
      <c r="C1003" t="str">
        <f t="shared" si="55"/>
        <v>40</v>
      </c>
      <c r="D1003" t="str">
        <f>"8"</f>
        <v>8</v>
      </c>
      <c r="E1003" t="str">
        <f>"2-40-8"</f>
        <v>2-40-8</v>
      </c>
      <c r="F1003" t="s">
        <v>72</v>
      </c>
      <c r="G1003" t="s">
        <v>73</v>
      </c>
      <c r="H1003" t="s">
        <v>71</v>
      </c>
      <c r="S1003">
        <v>0</v>
      </c>
      <c r="T1003">
        <v>1</v>
      </c>
      <c r="U1003">
        <v>0</v>
      </c>
      <c r="V1003">
        <v>0</v>
      </c>
      <c r="W1003">
        <v>0</v>
      </c>
      <c r="X1003">
        <v>1</v>
      </c>
      <c r="Y1003">
        <v>0</v>
      </c>
      <c r="Z1003">
        <v>1</v>
      </c>
      <c r="AA1003">
        <v>1</v>
      </c>
      <c r="AB1003">
        <v>0</v>
      </c>
      <c r="AC1003">
        <v>0</v>
      </c>
      <c r="AD1003">
        <v>1</v>
      </c>
      <c r="AE1003">
        <v>1</v>
      </c>
      <c r="AF1003">
        <v>1</v>
      </c>
      <c r="AG1003">
        <v>1</v>
      </c>
      <c r="AH1003">
        <v>1</v>
      </c>
      <c r="AI1003">
        <v>1</v>
      </c>
      <c r="AJ1003">
        <v>1</v>
      </c>
      <c r="AK1003">
        <v>0</v>
      </c>
      <c r="AL1003">
        <v>1</v>
      </c>
      <c r="AM1003">
        <v>1</v>
      </c>
      <c r="AN1003">
        <v>1</v>
      </c>
      <c r="AO1003">
        <v>1</v>
      </c>
      <c r="AP1003">
        <v>1</v>
      </c>
    </row>
    <row r="1004" spans="1:42" x14ac:dyDescent="0.25">
      <c r="A1004" t="str">
        <f>"1000"</f>
        <v>1000</v>
      </c>
      <c r="B1004" t="str">
        <f t="shared" si="54"/>
        <v>2</v>
      </c>
      <c r="C1004" t="str">
        <f t="shared" si="55"/>
        <v>40</v>
      </c>
      <c r="D1004" t="str">
        <f>"4"</f>
        <v>4</v>
      </c>
      <c r="E1004" t="str">
        <f>"2-40-4"</f>
        <v>2-40-4</v>
      </c>
      <c r="F1004" t="s">
        <v>72</v>
      </c>
      <c r="G1004" t="s">
        <v>73</v>
      </c>
      <c r="H1004" t="s">
        <v>71</v>
      </c>
      <c r="S1004">
        <v>1</v>
      </c>
      <c r="T1004">
        <v>0</v>
      </c>
      <c r="U1004">
        <v>0</v>
      </c>
      <c r="V1004">
        <v>0</v>
      </c>
      <c r="W1004">
        <v>1</v>
      </c>
      <c r="X1004">
        <v>0</v>
      </c>
      <c r="Y1004">
        <v>0</v>
      </c>
      <c r="Z1004">
        <v>1</v>
      </c>
      <c r="AA1004">
        <v>0</v>
      </c>
      <c r="AB1004">
        <v>0</v>
      </c>
      <c r="AC1004">
        <v>1</v>
      </c>
      <c r="AD1004">
        <v>1</v>
      </c>
      <c r="AE1004">
        <v>1</v>
      </c>
      <c r="AF1004">
        <v>1</v>
      </c>
      <c r="AG1004">
        <v>1</v>
      </c>
      <c r="AH1004">
        <v>1</v>
      </c>
      <c r="AI1004">
        <v>1</v>
      </c>
      <c r="AJ1004">
        <v>0</v>
      </c>
      <c r="AK1004">
        <v>1</v>
      </c>
      <c r="AL1004">
        <v>1</v>
      </c>
      <c r="AM1004">
        <v>1</v>
      </c>
      <c r="AN1004">
        <v>1</v>
      </c>
      <c r="AO1004">
        <v>1</v>
      </c>
      <c r="AP1004">
        <v>1</v>
      </c>
    </row>
    <row r="1005" spans="1:42" x14ac:dyDescent="0.25">
      <c r="A1005" t="str">
        <f>"1001"</f>
        <v>1001</v>
      </c>
      <c r="B1005" t="str">
        <f t="shared" si="54"/>
        <v>2</v>
      </c>
      <c r="C1005" t="str">
        <f t="shared" ref="C1005:C1029" si="56">"41"</f>
        <v>41</v>
      </c>
      <c r="D1005" t="str">
        <f>"23"</f>
        <v>23</v>
      </c>
      <c r="E1005" t="str">
        <f>"2-41-23"</f>
        <v>2-41-23</v>
      </c>
      <c r="F1005" t="s">
        <v>72</v>
      </c>
      <c r="G1005" t="s">
        <v>73</v>
      </c>
      <c r="H1005" t="s">
        <v>70</v>
      </c>
      <c r="I1005">
        <v>1</v>
      </c>
      <c r="J1005">
        <v>1</v>
      </c>
      <c r="K1005">
        <v>1</v>
      </c>
      <c r="L1005">
        <v>1</v>
      </c>
      <c r="M1005">
        <v>1</v>
      </c>
      <c r="N1005">
        <v>1</v>
      </c>
      <c r="O1005">
        <v>1</v>
      </c>
      <c r="P1005">
        <v>1</v>
      </c>
      <c r="Q1005">
        <v>1</v>
      </c>
      <c r="R1005">
        <v>1</v>
      </c>
    </row>
    <row r="1006" spans="1:42" x14ac:dyDescent="0.25">
      <c r="A1006" t="str">
        <f>"1002"</f>
        <v>1002</v>
      </c>
      <c r="B1006" t="str">
        <f t="shared" si="54"/>
        <v>2</v>
      </c>
      <c r="C1006" t="str">
        <f t="shared" si="56"/>
        <v>41</v>
      </c>
      <c r="D1006" t="str">
        <f>"16"</f>
        <v>16</v>
      </c>
      <c r="E1006" t="str">
        <f>"2-41-16"</f>
        <v>2-41-16</v>
      </c>
      <c r="F1006" t="s">
        <v>72</v>
      </c>
      <c r="G1006" t="s">
        <v>73</v>
      </c>
      <c r="H1006" t="s">
        <v>71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1</v>
      </c>
      <c r="Y1006">
        <v>1</v>
      </c>
      <c r="Z1006">
        <v>0</v>
      </c>
      <c r="AA1006">
        <v>1</v>
      </c>
      <c r="AB1006">
        <v>0</v>
      </c>
      <c r="AC1006">
        <v>0</v>
      </c>
      <c r="AD1006">
        <v>1</v>
      </c>
      <c r="AE1006">
        <v>1</v>
      </c>
      <c r="AF1006">
        <v>1</v>
      </c>
      <c r="AG1006">
        <v>1</v>
      </c>
      <c r="AH1006">
        <v>1</v>
      </c>
      <c r="AI1006">
        <v>1</v>
      </c>
      <c r="AJ1006">
        <v>1</v>
      </c>
      <c r="AK1006">
        <v>0</v>
      </c>
      <c r="AL1006">
        <v>1</v>
      </c>
      <c r="AM1006">
        <v>1</v>
      </c>
      <c r="AN1006">
        <v>1</v>
      </c>
      <c r="AO1006">
        <v>1</v>
      </c>
      <c r="AP1006">
        <v>1</v>
      </c>
    </row>
    <row r="1007" spans="1:42" x14ac:dyDescent="0.25">
      <c r="A1007" t="str">
        <f>"1003"</f>
        <v>1003</v>
      </c>
      <c r="B1007" t="str">
        <f t="shared" si="54"/>
        <v>2</v>
      </c>
      <c r="C1007" t="str">
        <f t="shared" si="56"/>
        <v>41</v>
      </c>
      <c r="D1007" t="str">
        <f>"15"</f>
        <v>15</v>
      </c>
      <c r="E1007" t="str">
        <f>"2-41-15"</f>
        <v>2-41-15</v>
      </c>
      <c r="F1007" t="s">
        <v>72</v>
      </c>
      <c r="G1007" t="s">
        <v>73</v>
      </c>
      <c r="H1007" t="s">
        <v>70</v>
      </c>
      <c r="I1007">
        <v>0</v>
      </c>
      <c r="J1007">
        <v>0</v>
      </c>
      <c r="K1007">
        <v>0</v>
      </c>
      <c r="L1007">
        <v>1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</row>
    <row r="1008" spans="1:42" x14ac:dyDescent="0.25">
      <c r="A1008" t="str">
        <f>"1004"</f>
        <v>1004</v>
      </c>
      <c r="B1008" t="str">
        <f t="shared" si="54"/>
        <v>2</v>
      </c>
      <c r="C1008" t="str">
        <f t="shared" si="56"/>
        <v>41</v>
      </c>
      <c r="D1008" t="str">
        <f>"10"</f>
        <v>10</v>
      </c>
      <c r="E1008" t="str">
        <f>"2-41-10"</f>
        <v>2-41-10</v>
      </c>
      <c r="F1008" t="s">
        <v>72</v>
      </c>
      <c r="G1008" t="s">
        <v>73</v>
      </c>
      <c r="H1008" t="s">
        <v>71</v>
      </c>
      <c r="S1008">
        <v>1</v>
      </c>
      <c r="T1008">
        <v>0</v>
      </c>
      <c r="U1008">
        <v>0</v>
      </c>
      <c r="V1008">
        <v>0</v>
      </c>
      <c r="W1008">
        <v>0</v>
      </c>
      <c r="X1008">
        <v>1</v>
      </c>
      <c r="Y1008">
        <v>1</v>
      </c>
      <c r="Z1008">
        <v>0</v>
      </c>
      <c r="AA1008">
        <v>0</v>
      </c>
      <c r="AB1008">
        <v>0</v>
      </c>
      <c r="AC1008">
        <v>1</v>
      </c>
      <c r="AD1008">
        <v>1</v>
      </c>
      <c r="AE1008">
        <v>1</v>
      </c>
      <c r="AF1008">
        <v>1</v>
      </c>
      <c r="AG1008">
        <v>1</v>
      </c>
      <c r="AH1008">
        <v>1</v>
      </c>
      <c r="AI1008">
        <v>1</v>
      </c>
      <c r="AJ1008">
        <v>1</v>
      </c>
      <c r="AK1008">
        <v>0</v>
      </c>
      <c r="AL1008">
        <v>1</v>
      </c>
      <c r="AM1008">
        <v>1</v>
      </c>
      <c r="AN1008">
        <v>0</v>
      </c>
      <c r="AO1008">
        <v>1</v>
      </c>
      <c r="AP1008">
        <v>1</v>
      </c>
    </row>
    <row r="1009" spans="1:42" x14ac:dyDescent="0.25">
      <c r="A1009" t="str">
        <f>"1005"</f>
        <v>1005</v>
      </c>
      <c r="B1009" t="str">
        <f t="shared" si="54"/>
        <v>2</v>
      </c>
      <c r="C1009" t="str">
        <f t="shared" si="56"/>
        <v>41</v>
      </c>
      <c r="D1009" t="str">
        <f>"5"</f>
        <v>5</v>
      </c>
      <c r="E1009" t="str">
        <f>"2-41-5"</f>
        <v>2-41-5</v>
      </c>
      <c r="F1009" t="s">
        <v>72</v>
      </c>
      <c r="G1009" t="s">
        <v>73</v>
      </c>
      <c r="H1009" t="s">
        <v>71</v>
      </c>
      <c r="S1009">
        <v>1</v>
      </c>
      <c r="T1009">
        <v>0</v>
      </c>
      <c r="U1009">
        <v>0</v>
      </c>
      <c r="V1009">
        <v>0</v>
      </c>
      <c r="W1009">
        <v>0</v>
      </c>
      <c r="X1009">
        <v>1</v>
      </c>
      <c r="Y1009">
        <v>1</v>
      </c>
      <c r="Z1009">
        <v>0</v>
      </c>
      <c r="AA1009">
        <v>0</v>
      </c>
      <c r="AB1009">
        <v>1</v>
      </c>
      <c r="AC1009">
        <v>0</v>
      </c>
      <c r="AD1009">
        <v>1</v>
      </c>
      <c r="AE1009">
        <v>1</v>
      </c>
      <c r="AF1009">
        <v>1</v>
      </c>
      <c r="AG1009">
        <v>1</v>
      </c>
      <c r="AH1009">
        <v>1</v>
      </c>
      <c r="AI1009">
        <v>1</v>
      </c>
      <c r="AJ1009">
        <v>1</v>
      </c>
      <c r="AK1009">
        <v>0</v>
      </c>
      <c r="AL1009">
        <v>1</v>
      </c>
      <c r="AM1009">
        <v>1</v>
      </c>
      <c r="AN1009">
        <v>1</v>
      </c>
      <c r="AO1009">
        <v>1</v>
      </c>
      <c r="AP1009">
        <v>1</v>
      </c>
    </row>
    <row r="1010" spans="1:42" x14ac:dyDescent="0.25">
      <c r="A1010" t="str">
        <f>"1006"</f>
        <v>1006</v>
      </c>
      <c r="B1010" t="str">
        <f t="shared" si="54"/>
        <v>2</v>
      </c>
      <c r="C1010" t="str">
        <f t="shared" si="56"/>
        <v>41</v>
      </c>
      <c r="D1010" t="str">
        <f>"1"</f>
        <v>1</v>
      </c>
      <c r="E1010" t="str">
        <f>"2-41-1"</f>
        <v>2-41-1</v>
      </c>
      <c r="F1010" t="s">
        <v>72</v>
      </c>
      <c r="G1010" t="s">
        <v>73</v>
      </c>
      <c r="H1010" t="s">
        <v>70</v>
      </c>
      <c r="I1010">
        <v>1</v>
      </c>
      <c r="J1010">
        <v>0</v>
      </c>
      <c r="K1010">
        <v>1</v>
      </c>
      <c r="L1010">
        <v>1</v>
      </c>
      <c r="M1010">
        <v>1</v>
      </c>
      <c r="N1010">
        <v>1</v>
      </c>
      <c r="O1010">
        <v>1</v>
      </c>
      <c r="P1010">
        <v>1</v>
      </c>
      <c r="Q1010">
        <v>1</v>
      </c>
      <c r="R1010">
        <v>1</v>
      </c>
    </row>
    <row r="1011" spans="1:42" x14ac:dyDescent="0.25">
      <c r="A1011" t="str">
        <f>"1007"</f>
        <v>1007</v>
      </c>
      <c r="B1011" t="str">
        <f t="shared" si="54"/>
        <v>2</v>
      </c>
      <c r="C1011" t="str">
        <f t="shared" si="56"/>
        <v>41</v>
      </c>
      <c r="D1011" t="str">
        <f>"22"</f>
        <v>22</v>
      </c>
      <c r="E1011" t="str">
        <f>"2-41-22"</f>
        <v>2-41-22</v>
      </c>
      <c r="F1011" t="s">
        <v>72</v>
      </c>
      <c r="G1011" t="s">
        <v>73</v>
      </c>
      <c r="H1011" t="s">
        <v>71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1</v>
      </c>
      <c r="Y1011">
        <v>0</v>
      </c>
      <c r="Z1011">
        <v>1</v>
      </c>
      <c r="AA1011">
        <v>0</v>
      </c>
      <c r="AB1011">
        <v>1</v>
      </c>
      <c r="AC1011">
        <v>0</v>
      </c>
      <c r="AD1011">
        <v>1</v>
      </c>
      <c r="AE1011">
        <v>1</v>
      </c>
      <c r="AF1011">
        <v>1</v>
      </c>
      <c r="AG1011">
        <v>1</v>
      </c>
      <c r="AH1011">
        <v>1</v>
      </c>
      <c r="AI1011">
        <v>1</v>
      </c>
      <c r="AJ1011">
        <v>0</v>
      </c>
      <c r="AK1011">
        <v>1</v>
      </c>
      <c r="AL1011">
        <v>1</v>
      </c>
      <c r="AM1011">
        <v>1</v>
      </c>
      <c r="AN1011">
        <v>1</v>
      </c>
      <c r="AO1011">
        <v>1</v>
      </c>
      <c r="AP1011">
        <v>1</v>
      </c>
    </row>
    <row r="1012" spans="1:42" x14ac:dyDescent="0.25">
      <c r="A1012" t="str">
        <f>"1008"</f>
        <v>1008</v>
      </c>
      <c r="B1012" t="str">
        <f t="shared" si="54"/>
        <v>2</v>
      </c>
      <c r="C1012" t="str">
        <f t="shared" si="56"/>
        <v>41</v>
      </c>
      <c r="D1012" t="str">
        <f>"21"</f>
        <v>21</v>
      </c>
      <c r="E1012" t="str">
        <f>"2-41-21"</f>
        <v>2-41-21</v>
      </c>
      <c r="F1012" t="s">
        <v>72</v>
      </c>
      <c r="G1012" t="s">
        <v>73</v>
      </c>
      <c r="H1012" t="s">
        <v>71</v>
      </c>
      <c r="S1012">
        <v>0</v>
      </c>
      <c r="T1012">
        <v>1</v>
      </c>
      <c r="U1012">
        <v>0</v>
      </c>
      <c r="V1012">
        <v>0</v>
      </c>
      <c r="W1012">
        <v>1</v>
      </c>
      <c r="X1012">
        <v>0</v>
      </c>
      <c r="Y1012">
        <v>0</v>
      </c>
      <c r="Z1012">
        <v>1</v>
      </c>
      <c r="AA1012">
        <v>0</v>
      </c>
      <c r="AB1012">
        <v>1</v>
      </c>
      <c r="AC1012">
        <v>0</v>
      </c>
      <c r="AD1012">
        <v>1</v>
      </c>
      <c r="AE1012">
        <v>1</v>
      </c>
      <c r="AF1012">
        <v>1</v>
      </c>
      <c r="AG1012">
        <v>1</v>
      </c>
      <c r="AH1012">
        <v>1</v>
      </c>
      <c r="AI1012">
        <v>1</v>
      </c>
      <c r="AJ1012">
        <v>1</v>
      </c>
      <c r="AK1012">
        <v>0</v>
      </c>
      <c r="AL1012">
        <v>1</v>
      </c>
      <c r="AM1012">
        <v>1</v>
      </c>
      <c r="AN1012">
        <v>1</v>
      </c>
      <c r="AO1012">
        <v>1</v>
      </c>
      <c r="AP1012">
        <v>1</v>
      </c>
    </row>
    <row r="1013" spans="1:42" x14ac:dyDescent="0.25">
      <c r="A1013" t="str">
        <f>"1009"</f>
        <v>1009</v>
      </c>
      <c r="B1013" t="str">
        <f t="shared" si="54"/>
        <v>2</v>
      </c>
      <c r="C1013" t="str">
        <f t="shared" si="56"/>
        <v>41</v>
      </c>
      <c r="D1013" t="str">
        <f>"14"</f>
        <v>14</v>
      </c>
      <c r="E1013" t="str">
        <f>"2-41-14"</f>
        <v>2-41-14</v>
      </c>
      <c r="F1013" t="s">
        <v>72</v>
      </c>
      <c r="G1013" t="s">
        <v>73</v>
      </c>
      <c r="H1013" t="s">
        <v>70</v>
      </c>
      <c r="I1013">
        <v>1</v>
      </c>
      <c r="J1013">
        <v>0</v>
      </c>
      <c r="K1013">
        <v>1</v>
      </c>
      <c r="L1013">
        <v>0</v>
      </c>
      <c r="M1013">
        <v>1</v>
      </c>
      <c r="N1013">
        <v>1</v>
      </c>
      <c r="O1013">
        <v>1</v>
      </c>
      <c r="P1013">
        <v>0</v>
      </c>
      <c r="Q1013">
        <v>0</v>
      </c>
      <c r="R1013">
        <v>0</v>
      </c>
    </row>
    <row r="1014" spans="1:42" x14ac:dyDescent="0.25">
      <c r="A1014" t="str">
        <f>"1010"</f>
        <v>1010</v>
      </c>
      <c r="B1014" t="str">
        <f t="shared" si="54"/>
        <v>2</v>
      </c>
      <c r="C1014" t="str">
        <f t="shared" si="56"/>
        <v>41</v>
      </c>
      <c r="D1014" t="str">
        <f>"13"</f>
        <v>13</v>
      </c>
      <c r="E1014" t="str">
        <f>"2-41-13"</f>
        <v>2-41-13</v>
      </c>
      <c r="F1014" t="s">
        <v>72</v>
      </c>
      <c r="G1014" t="s">
        <v>73</v>
      </c>
      <c r="H1014" t="s">
        <v>70</v>
      </c>
      <c r="I1014">
        <v>1</v>
      </c>
      <c r="J1014">
        <v>1</v>
      </c>
      <c r="K1014">
        <v>1</v>
      </c>
      <c r="L1014">
        <v>1</v>
      </c>
      <c r="M1014">
        <v>1</v>
      </c>
      <c r="N1014">
        <v>1</v>
      </c>
      <c r="O1014">
        <v>1</v>
      </c>
      <c r="P1014">
        <v>1</v>
      </c>
      <c r="Q1014">
        <v>1</v>
      </c>
      <c r="R1014">
        <v>1</v>
      </c>
    </row>
    <row r="1015" spans="1:42" x14ac:dyDescent="0.25">
      <c r="A1015" t="str">
        <f>"1011"</f>
        <v>1011</v>
      </c>
      <c r="B1015" t="str">
        <f t="shared" si="54"/>
        <v>2</v>
      </c>
      <c r="C1015" t="str">
        <f t="shared" si="56"/>
        <v>41</v>
      </c>
      <c r="D1015" t="str">
        <f>"6"</f>
        <v>6</v>
      </c>
      <c r="E1015" t="str">
        <f>"2-41-6"</f>
        <v>2-41-6</v>
      </c>
      <c r="F1015" t="s">
        <v>72</v>
      </c>
      <c r="G1015" t="s">
        <v>73</v>
      </c>
      <c r="H1015" t="s">
        <v>70</v>
      </c>
      <c r="I1015">
        <v>1</v>
      </c>
      <c r="J1015">
        <v>1</v>
      </c>
      <c r="K1015">
        <v>1</v>
      </c>
      <c r="L1015">
        <v>1</v>
      </c>
      <c r="M1015">
        <v>1</v>
      </c>
      <c r="N1015">
        <v>1</v>
      </c>
      <c r="O1015">
        <v>1</v>
      </c>
      <c r="P1015">
        <v>1</v>
      </c>
      <c r="Q1015">
        <v>1</v>
      </c>
      <c r="R1015">
        <v>1</v>
      </c>
    </row>
    <row r="1016" spans="1:42" x14ac:dyDescent="0.25">
      <c r="A1016" t="str">
        <f>"1012"</f>
        <v>1012</v>
      </c>
      <c r="B1016" t="str">
        <f t="shared" si="54"/>
        <v>2</v>
      </c>
      <c r="C1016" t="str">
        <f t="shared" si="56"/>
        <v>41</v>
      </c>
      <c r="D1016" t="str">
        <f>"2"</f>
        <v>2</v>
      </c>
      <c r="E1016" t="str">
        <f>"2-41-2"</f>
        <v>2-41-2</v>
      </c>
      <c r="F1016" t="s">
        <v>72</v>
      </c>
      <c r="G1016" t="s">
        <v>73</v>
      </c>
      <c r="H1016" t="s">
        <v>71</v>
      </c>
      <c r="S1016">
        <v>1</v>
      </c>
      <c r="T1016">
        <v>0</v>
      </c>
      <c r="U1016">
        <v>0</v>
      </c>
      <c r="V1016">
        <v>0</v>
      </c>
      <c r="W1016">
        <v>0</v>
      </c>
      <c r="X1016">
        <v>1</v>
      </c>
      <c r="Y1016">
        <v>1</v>
      </c>
      <c r="Z1016">
        <v>0</v>
      </c>
      <c r="AA1016">
        <v>0</v>
      </c>
      <c r="AB1016">
        <v>1</v>
      </c>
      <c r="AC1016">
        <v>0</v>
      </c>
      <c r="AD1016">
        <v>1</v>
      </c>
      <c r="AE1016">
        <v>1</v>
      </c>
      <c r="AF1016">
        <v>1</v>
      </c>
      <c r="AG1016">
        <v>1</v>
      </c>
      <c r="AH1016">
        <v>1</v>
      </c>
      <c r="AI1016">
        <v>1</v>
      </c>
      <c r="AJ1016">
        <v>1</v>
      </c>
      <c r="AK1016">
        <v>0</v>
      </c>
      <c r="AL1016">
        <v>1</v>
      </c>
      <c r="AM1016">
        <v>1</v>
      </c>
      <c r="AN1016">
        <v>1</v>
      </c>
      <c r="AO1016">
        <v>1</v>
      </c>
      <c r="AP1016">
        <v>1</v>
      </c>
    </row>
    <row r="1017" spans="1:42" x14ac:dyDescent="0.25">
      <c r="A1017" t="str">
        <f>"1013"</f>
        <v>1013</v>
      </c>
      <c r="B1017" t="str">
        <f t="shared" si="54"/>
        <v>2</v>
      </c>
      <c r="C1017" t="str">
        <f t="shared" si="56"/>
        <v>41</v>
      </c>
      <c r="D1017" t="str">
        <f>"25"</f>
        <v>25</v>
      </c>
      <c r="E1017" t="str">
        <f>"2-41-25"</f>
        <v>2-41-25</v>
      </c>
      <c r="F1017" t="s">
        <v>72</v>
      </c>
      <c r="G1017" t="s">
        <v>73</v>
      </c>
      <c r="H1017" t="s">
        <v>71</v>
      </c>
      <c r="S1017">
        <v>0</v>
      </c>
      <c r="T1017">
        <v>0</v>
      </c>
      <c r="U1017">
        <v>0</v>
      </c>
      <c r="V1017">
        <v>0</v>
      </c>
      <c r="W1017">
        <v>1</v>
      </c>
      <c r="X1017">
        <v>0</v>
      </c>
      <c r="Y1017">
        <v>0</v>
      </c>
      <c r="Z1017">
        <v>0</v>
      </c>
      <c r="AA1017">
        <v>1</v>
      </c>
      <c r="AB1017">
        <v>0</v>
      </c>
      <c r="AC1017">
        <v>0</v>
      </c>
      <c r="AD1017">
        <v>1</v>
      </c>
      <c r="AE1017">
        <v>0</v>
      </c>
      <c r="AF1017">
        <v>1</v>
      </c>
      <c r="AG1017">
        <v>1</v>
      </c>
      <c r="AH1017">
        <v>1</v>
      </c>
      <c r="AI1017">
        <v>1</v>
      </c>
      <c r="AJ1017">
        <v>1</v>
      </c>
      <c r="AK1017">
        <v>0</v>
      </c>
      <c r="AL1017">
        <v>1</v>
      </c>
      <c r="AM1017">
        <v>1</v>
      </c>
      <c r="AN1017">
        <v>1</v>
      </c>
      <c r="AO1017">
        <v>1</v>
      </c>
      <c r="AP1017">
        <v>1</v>
      </c>
    </row>
    <row r="1018" spans="1:42" x14ac:dyDescent="0.25">
      <c r="A1018" t="str">
        <f>"1014"</f>
        <v>1014</v>
      </c>
      <c r="B1018" t="str">
        <f t="shared" si="54"/>
        <v>2</v>
      </c>
      <c r="C1018" t="str">
        <f t="shared" si="56"/>
        <v>41</v>
      </c>
      <c r="D1018" t="str">
        <f>"18"</f>
        <v>18</v>
      </c>
      <c r="E1018" t="str">
        <f>"2-41-18"</f>
        <v>2-41-18</v>
      </c>
      <c r="F1018" t="s">
        <v>72</v>
      </c>
      <c r="G1018" t="s">
        <v>73</v>
      </c>
      <c r="H1018" t="s">
        <v>71</v>
      </c>
      <c r="S1018">
        <v>0</v>
      </c>
      <c r="T1018">
        <v>1</v>
      </c>
      <c r="U1018">
        <v>0</v>
      </c>
      <c r="V1018">
        <v>0</v>
      </c>
      <c r="W1018">
        <v>0</v>
      </c>
      <c r="X1018">
        <v>1</v>
      </c>
      <c r="Y1018">
        <v>1</v>
      </c>
      <c r="Z1018">
        <v>0</v>
      </c>
      <c r="AA1018">
        <v>1</v>
      </c>
      <c r="AB1018">
        <v>0</v>
      </c>
      <c r="AC1018">
        <v>0</v>
      </c>
      <c r="AD1018">
        <v>1</v>
      </c>
      <c r="AE1018">
        <v>1</v>
      </c>
      <c r="AF1018">
        <v>1</v>
      </c>
      <c r="AG1018">
        <v>1</v>
      </c>
      <c r="AH1018">
        <v>1</v>
      </c>
      <c r="AI1018">
        <v>1</v>
      </c>
      <c r="AJ1018">
        <v>1</v>
      </c>
      <c r="AK1018">
        <v>0</v>
      </c>
      <c r="AL1018">
        <v>1</v>
      </c>
      <c r="AM1018">
        <v>1</v>
      </c>
      <c r="AN1018">
        <v>1</v>
      </c>
      <c r="AO1018">
        <v>1</v>
      </c>
      <c r="AP1018">
        <v>1</v>
      </c>
    </row>
    <row r="1019" spans="1:42" x14ac:dyDescent="0.25">
      <c r="A1019" t="str">
        <f>"1015"</f>
        <v>1015</v>
      </c>
      <c r="B1019" t="str">
        <f t="shared" si="54"/>
        <v>2</v>
      </c>
      <c r="C1019" t="str">
        <f t="shared" si="56"/>
        <v>41</v>
      </c>
      <c r="D1019" t="str">
        <f>"17"</f>
        <v>17</v>
      </c>
      <c r="E1019" t="str">
        <f>"2-41-17"</f>
        <v>2-41-17</v>
      </c>
      <c r="F1019" t="s">
        <v>72</v>
      </c>
      <c r="G1019" t="s">
        <v>73</v>
      </c>
      <c r="H1019" t="s">
        <v>71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1</v>
      </c>
      <c r="Y1019">
        <v>1</v>
      </c>
      <c r="Z1019">
        <v>0</v>
      </c>
      <c r="AA1019">
        <v>0</v>
      </c>
      <c r="AB1019">
        <v>0</v>
      </c>
      <c r="AC1019">
        <v>1</v>
      </c>
      <c r="AD1019">
        <v>1</v>
      </c>
      <c r="AE1019">
        <v>1</v>
      </c>
      <c r="AF1019">
        <v>1</v>
      </c>
      <c r="AG1019">
        <v>1</v>
      </c>
      <c r="AH1019">
        <v>1</v>
      </c>
      <c r="AI1019">
        <v>1</v>
      </c>
      <c r="AJ1019">
        <v>1</v>
      </c>
      <c r="AK1019">
        <v>0</v>
      </c>
      <c r="AL1019">
        <v>1</v>
      </c>
      <c r="AM1019">
        <v>1</v>
      </c>
      <c r="AN1019">
        <v>1</v>
      </c>
      <c r="AO1019">
        <v>1</v>
      </c>
      <c r="AP1019">
        <v>1</v>
      </c>
    </row>
    <row r="1020" spans="1:42" x14ac:dyDescent="0.25">
      <c r="A1020" t="str">
        <f>"1016"</f>
        <v>1016</v>
      </c>
      <c r="B1020" t="str">
        <f t="shared" si="54"/>
        <v>2</v>
      </c>
      <c r="C1020" t="str">
        <f t="shared" si="56"/>
        <v>41</v>
      </c>
      <c r="D1020" t="str">
        <f>"11"</f>
        <v>11</v>
      </c>
      <c r="E1020" t="str">
        <f>"2-41-11"</f>
        <v>2-41-11</v>
      </c>
      <c r="F1020" t="s">
        <v>72</v>
      </c>
      <c r="G1020" t="s">
        <v>73</v>
      </c>
      <c r="H1020" t="s">
        <v>71</v>
      </c>
      <c r="S1020">
        <v>0</v>
      </c>
      <c r="T1020">
        <v>1</v>
      </c>
      <c r="U1020">
        <v>0</v>
      </c>
      <c r="V1020">
        <v>0</v>
      </c>
      <c r="W1020">
        <v>0</v>
      </c>
      <c r="X1020">
        <v>1</v>
      </c>
      <c r="Y1020">
        <v>0</v>
      </c>
      <c r="Z1020">
        <v>1</v>
      </c>
      <c r="AA1020">
        <v>0</v>
      </c>
      <c r="AB1020">
        <v>0</v>
      </c>
      <c r="AC1020">
        <v>1</v>
      </c>
      <c r="AD1020">
        <v>1</v>
      </c>
      <c r="AE1020">
        <v>1</v>
      </c>
      <c r="AF1020">
        <v>1</v>
      </c>
      <c r="AG1020">
        <v>1</v>
      </c>
      <c r="AH1020">
        <v>1</v>
      </c>
      <c r="AI1020">
        <v>1</v>
      </c>
      <c r="AJ1020">
        <v>1</v>
      </c>
      <c r="AK1020">
        <v>0</v>
      </c>
      <c r="AL1020">
        <v>1</v>
      </c>
      <c r="AM1020">
        <v>1</v>
      </c>
      <c r="AN1020">
        <v>1</v>
      </c>
      <c r="AO1020">
        <v>1</v>
      </c>
      <c r="AP1020">
        <v>1</v>
      </c>
    </row>
    <row r="1021" spans="1:42" x14ac:dyDescent="0.25">
      <c r="A1021" t="str">
        <f>"1017"</f>
        <v>1017</v>
      </c>
      <c r="B1021" t="str">
        <f t="shared" si="54"/>
        <v>2</v>
      </c>
      <c r="C1021" t="str">
        <f t="shared" si="56"/>
        <v>41</v>
      </c>
      <c r="D1021" t="str">
        <f>"20"</f>
        <v>20</v>
      </c>
      <c r="E1021" t="str">
        <f>"2-41-20"</f>
        <v>2-41-20</v>
      </c>
      <c r="F1021" t="s">
        <v>72</v>
      </c>
      <c r="G1021" t="s">
        <v>73</v>
      </c>
      <c r="H1021" t="s">
        <v>71</v>
      </c>
      <c r="S1021">
        <v>0</v>
      </c>
      <c r="T1021">
        <v>1</v>
      </c>
      <c r="U1021">
        <v>0</v>
      </c>
      <c r="V1021">
        <v>0</v>
      </c>
      <c r="W1021">
        <v>0</v>
      </c>
      <c r="X1021">
        <v>1</v>
      </c>
      <c r="Y1021">
        <v>0</v>
      </c>
      <c r="Z1021">
        <v>0</v>
      </c>
      <c r="AA1021">
        <v>1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0</v>
      </c>
      <c r="AH1021">
        <v>0</v>
      </c>
      <c r="AI1021">
        <v>0</v>
      </c>
      <c r="AJ1021">
        <v>1</v>
      </c>
      <c r="AK1021">
        <v>0</v>
      </c>
      <c r="AL1021">
        <v>1</v>
      </c>
      <c r="AM1021">
        <v>1</v>
      </c>
      <c r="AN1021">
        <v>1</v>
      </c>
      <c r="AO1021">
        <v>1</v>
      </c>
      <c r="AP1021">
        <v>1</v>
      </c>
    </row>
    <row r="1022" spans="1:42" x14ac:dyDescent="0.25">
      <c r="A1022" t="str">
        <f>"1018"</f>
        <v>1018</v>
      </c>
      <c r="B1022" t="str">
        <f t="shared" si="54"/>
        <v>2</v>
      </c>
      <c r="C1022" t="str">
        <f t="shared" si="56"/>
        <v>41</v>
      </c>
      <c r="D1022" t="str">
        <f>"12"</f>
        <v>12</v>
      </c>
      <c r="E1022" t="str">
        <f>"2-41-12"</f>
        <v>2-41-12</v>
      </c>
      <c r="F1022" t="s">
        <v>72</v>
      </c>
      <c r="G1022" t="s">
        <v>73</v>
      </c>
      <c r="H1022" t="s">
        <v>71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1</v>
      </c>
      <c r="Y1022">
        <v>1</v>
      </c>
      <c r="Z1022">
        <v>0</v>
      </c>
      <c r="AA1022">
        <v>1</v>
      </c>
      <c r="AB1022">
        <v>0</v>
      </c>
      <c r="AC1022">
        <v>0</v>
      </c>
      <c r="AD1022">
        <v>0</v>
      </c>
      <c r="AE1022">
        <v>1</v>
      </c>
      <c r="AF1022">
        <v>1</v>
      </c>
      <c r="AG1022">
        <v>1</v>
      </c>
      <c r="AH1022">
        <v>1</v>
      </c>
      <c r="AI1022">
        <v>1</v>
      </c>
      <c r="AJ1022">
        <v>1</v>
      </c>
      <c r="AK1022">
        <v>0</v>
      </c>
      <c r="AL1022">
        <v>1</v>
      </c>
      <c r="AM1022">
        <v>1</v>
      </c>
      <c r="AN1022">
        <v>0</v>
      </c>
      <c r="AO1022">
        <v>1</v>
      </c>
      <c r="AP1022">
        <v>1</v>
      </c>
    </row>
    <row r="1023" spans="1:42" x14ac:dyDescent="0.25">
      <c r="A1023" t="str">
        <f>"1019"</f>
        <v>1019</v>
      </c>
      <c r="B1023" t="str">
        <f t="shared" si="54"/>
        <v>2</v>
      </c>
      <c r="C1023" t="str">
        <f t="shared" si="56"/>
        <v>41</v>
      </c>
      <c r="D1023" t="str">
        <f>"4"</f>
        <v>4</v>
      </c>
      <c r="E1023" t="str">
        <f>"2-41-4"</f>
        <v>2-41-4</v>
      </c>
      <c r="F1023" t="s">
        <v>72</v>
      </c>
      <c r="G1023" t="s">
        <v>73</v>
      </c>
      <c r="H1023" t="s">
        <v>71</v>
      </c>
      <c r="S1023">
        <v>1</v>
      </c>
      <c r="T1023">
        <v>0</v>
      </c>
      <c r="U1023">
        <v>0</v>
      </c>
      <c r="V1023">
        <v>0</v>
      </c>
      <c r="W1023">
        <v>0</v>
      </c>
      <c r="X1023">
        <v>1</v>
      </c>
      <c r="Y1023">
        <v>1</v>
      </c>
      <c r="Z1023">
        <v>0</v>
      </c>
      <c r="AA1023">
        <v>0</v>
      </c>
      <c r="AB1023">
        <v>0</v>
      </c>
      <c r="AC1023">
        <v>1</v>
      </c>
      <c r="AD1023">
        <v>1</v>
      </c>
      <c r="AE1023">
        <v>1</v>
      </c>
      <c r="AF1023">
        <v>1</v>
      </c>
      <c r="AG1023">
        <v>1</v>
      </c>
      <c r="AH1023">
        <v>1</v>
      </c>
      <c r="AI1023">
        <v>1</v>
      </c>
      <c r="AJ1023">
        <v>0</v>
      </c>
      <c r="AK1023">
        <v>1</v>
      </c>
      <c r="AL1023">
        <v>1</v>
      </c>
      <c r="AM1023">
        <v>1</v>
      </c>
      <c r="AN1023">
        <v>1</v>
      </c>
      <c r="AO1023">
        <v>1</v>
      </c>
      <c r="AP1023">
        <v>1</v>
      </c>
    </row>
    <row r="1024" spans="1:42" x14ac:dyDescent="0.25">
      <c r="A1024" t="str">
        <f>"1020"</f>
        <v>1020</v>
      </c>
      <c r="B1024" t="str">
        <f t="shared" si="54"/>
        <v>2</v>
      </c>
      <c r="C1024" t="str">
        <f t="shared" si="56"/>
        <v>41</v>
      </c>
      <c r="D1024" t="str">
        <f>"19"</f>
        <v>19</v>
      </c>
      <c r="E1024" t="str">
        <f>"2-41-19"</f>
        <v>2-41-19</v>
      </c>
      <c r="F1024" t="s">
        <v>72</v>
      </c>
      <c r="G1024" t="s">
        <v>73</v>
      </c>
      <c r="H1024" t="s">
        <v>71</v>
      </c>
      <c r="S1024">
        <v>1</v>
      </c>
      <c r="T1024">
        <v>0</v>
      </c>
      <c r="U1024">
        <v>0</v>
      </c>
      <c r="V1024">
        <v>0</v>
      </c>
      <c r="W1024">
        <v>0</v>
      </c>
      <c r="X1024">
        <v>1</v>
      </c>
      <c r="Y1024">
        <v>1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0</v>
      </c>
      <c r="AG1024">
        <v>0</v>
      </c>
      <c r="AH1024">
        <v>1</v>
      </c>
      <c r="AI1024">
        <v>0</v>
      </c>
      <c r="AJ1024">
        <v>1</v>
      </c>
      <c r="AK1024">
        <v>0</v>
      </c>
      <c r="AL1024">
        <v>1</v>
      </c>
      <c r="AM1024">
        <v>1</v>
      </c>
      <c r="AN1024">
        <v>0</v>
      </c>
      <c r="AO1024">
        <v>1</v>
      </c>
      <c r="AP1024">
        <v>1</v>
      </c>
    </row>
    <row r="1025" spans="1:42" x14ac:dyDescent="0.25">
      <c r="A1025" t="str">
        <f>"1021"</f>
        <v>1021</v>
      </c>
      <c r="B1025" t="str">
        <f t="shared" si="54"/>
        <v>2</v>
      </c>
      <c r="C1025" t="str">
        <f t="shared" si="56"/>
        <v>41</v>
      </c>
      <c r="D1025" t="str">
        <f>"7"</f>
        <v>7</v>
      </c>
      <c r="E1025" t="str">
        <f>"2-41-7"</f>
        <v>2-41-7</v>
      </c>
      <c r="F1025" t="s">
        <v>72</v>
      </c>
      <c r="G1025" t="s">
        <v>73</v>
      </c>
      <c r="H1025" t="s">
        <v>71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1</v>
      </c>
      <c r="Z1025">
        <v>0</v>
      </c>
      <c r="AA1025">
        <v>0</v>
      </c>
      <c r="AB1025">
        <v>0</v>
      </c>
      <c r="AC1025">
        <v>0</v>
      </c>
      <c r="AD1025">
        <v>1</v>
      </c>
      <c r="AE1025">
        <v>1</v>
      </c>
      <c r="AF1025">
        <v>1</v>
      </c>
      <c r="AG1025">
        <v>1</v>
      </c>
      <c r="AH1025">
        <v>1</v>
      </c>
      <c r="AI1025">
        <v>1</v>
      </c>
      <c r="AJ1025">
        <v>0</v>
      </c>
      <c r="AK1025">
        <v>1</v>
      </c>
      <c r="AL1025">
        <v>0</v>
      </c>
      <c r="AM1025">
        <v>0</v>
      </c>
      <c r="AN1025">
        <v>1</v>
      </c>
      <c r="AO1025">
        <v>1</v>
      </c>
      <c r="AP1025">
        <v>1</v>
      </c>
    </row>
    <row r="1026" spans="1:42" x14ac:dyDescent="0.25">
      <c r="A1026" t="str">
        <f>"1022"</f>
        <v>1022</v>
      </c>
      <c r="B1026" t="str">
        <f t="shared" si="54"/>
        <v>2</v>
      </c>
      <c r="C1026" t="str">
        <f t="shared" si="56"/>
        <v>41</v>
      </c>
      <c r="D1026" t="str">
        <f>"24"</f>
        <v>24</v>
      </c>
      <c r="E1026" t="str">
        <f>"2-41-24"</f>
        <v>2-41-24</v>
      </c>
      <c r="F1026" t="s">
        <v>72</v>
      </c>
      <c r="G1026" t="s">
        <v>73</v>
      </c>
      <c r="H1026" t="s">
        <v>71</v>
      </c>
      <c r="S1026">
        <v>0</v>
      </c>
      <c r="T1026">
        <v>1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1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0</v>
      </c>
      <c r="AH1026">
        <v>0</v>
      </c>
      <c r="AI1026">
        <v>0</v>
      </c>
      <c r="AJ1026">
        <v>0</v>
      </c>
      <c r="AK1026">
        <v>0</v>
      </c>
      <c r="AL1026">
        <v>0</v>
      </c>
      <c r="AM1026">
        <v>0</v>
      </c>
      <c r="AN1026">
        <v>0</v>
      </c>
      <c r="AO1026">
        <v>1</v>
      </c>
      <c r="AP1026">
        <v>0</v>
      </c>
    </row>
    <row r="1027" spans="1:42" x14ac:dyDescent="0.25">
      <c r="A1027" t="str">
        <f>"1023"</f>
        <v>1023</v>
      </c>
      <c r="B1027" t="str">
        <f t="shared" si="54"/>
        <v>2</v>
      </c>
      <c r="C1027" t="str">
        <f t="shared" si="56"/>
        <v>41</v>
      </c>
      <c r="D1027" t="str">
        <f>"9"</f>
        <v>9</v>
      </c>
      <c r="E1027" t="str">
        <f>"2-41-9"</f>
        <v>2-41-9</v>
      </c>
      <c r="F1027" t="s">
        <v>72</v>
      </c>
      <c r="G1027" t="s">
        <v>73</v>
      </c>
      <c r="H1027" t="s">
        <v>71</v>
      </c>
      <c r="S1027">
        <v>1</v>
      </c>
      <c r="T1027">
        <v>0</v>
      </c>
      <c r="U1027">
        <v>0</v>
      </c>
      <c r="V1027">
        <v>0</v>
      </c>
      <c r="W1027">
        <v>0</v>
      </c>
      <c r="X1027">
        <v>1</v>
      </c>
      <c r="Y1027">
        <v>1</v>
      </c>
      <c r="Z1027">
        <v>0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0</v>
      </c>
      <c r="AG1027">
        <v>0</v>
      </c>
      <c r="AH1027">
        <v>0</v>
      </c>
      <c r="AI1027">
        <v>0</v>
      </c>
      <c r="AJ1027">
        <v>1</v>
      </c>
      <c r="AK1027">
        <v>0</v>
      </c>
      <c r="AL1027">
        <v>1</v>
      </c>
      <c r="AM1027">
        <v>1</v>
      </c>
      <c r="AN1027">
        <v>1</v>
      </c>
      <c r="AO1027">
        <v>1</v>
      </c>
      <c r="AP1027">
        <v>0</v>
      </c>
    </row>
    <row r="1028" spans="1:42" x14ac:dyDescent="0.25">
      <c r="A1028" t="str">
        <f>"1024"</f>
        <v>1024</v>
      </c>
      <c r="B1028" t="str">
        <f t="shared" si="54"/>
        <v>2</v>
      </c>
      <c r="C1028" t="str">
        <f t="shared" si="56"/>
        <v>41</v>
      </c>
      <c r="D1028" t="str">
        <f>"3"</f>
        <v>3</v>
      </c>
      <c r="E1028" t="str">
        <f>"2-41-3"</f>
        <v>2-41-3</v>
      </c>
      <c r="F1028" t="s">
        <v>72</v>
      </c>
      <c r="G1028" t="s">
        <v>73</v>
      </c>
      <c r="H1028" t="s">
        <v>71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  <c r="AG1028">
        <v>0</v>
      </c>
      <c r="AH1028">
        <v>0</v>
      </c>
      <c r="AI1028">
        <v>0</v>
      </c>
      <c r="AJ1028">
        <v>1</v>
      </c>
      <c r="AK1028">
        <v>0</v>
      </c>
      <c r="AL1028">
        <v>0</v>
      </c>
      <c r="AM1028">
        <v>0</v>
      </c>
      <c r="AN1028">
        <v>0</v>
      </c>
      <c r="AO1028">
        <v>0</v>
      </c>
      <c r="AP1028">
        <v>0</v>
      </c>
    </row>
    <row r="1029" spans="1:42" x14ac:dyDescent="0.25">
      <c r="A1029" t="str">
        <f>"1025"</f>
        <v>1025</v>
      </c>
      <c r="B1029" t="str">
        <f t="shared" ref="B1029:B1092" si="57">"2"</f>
        <v>2</v>
      </c>
      <c r="C1029" t="str">
        <f t="shared" si="56"/>
        <v>41</v>
      </c>
      <c r="D1029" t="str">
        <f>"8"</f>
        <v>8</v>
      </c>
      <c r="E1029" t="str">
        <f>"2-41-8"</f>
        <v>2-41-8</v>
      </c>
      <c r="F1029" t="s">
        <v>72</v>
      </c>
      <c r="G1029" t="s">
        <v>73</v>
      </c>
      <c r="H1029" t="s">
        <v>71</v>
      </c>
      <c r="S1029">
        <v>1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1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1</v>
      </c>
      <c r="AG1029">
        <v>0</v>
      </c>
      <c r="AH1029">
        <v>0</v>
      </c>
      <c r="AI1029">
        <v>0</v>
      </c>
      <c r="AJ1029">
        <v>0</v>
      </c>
      <c r="AK1029">
        <v>1</v>
      </c>
      <c r="AL1029">
        <v>1</v>
      </c>
      <c r="AM1029">
        <v>1</v>
      </c>
      <c r="AN1029">
        <v>1</v>
      </c>
      <c r="AO1029">
        <v>1</v>
      </c>
      <c r="AP1029">
        <v>1</v>
      </c>
    </row>
    <row r="1030" spans="1:42" x14ac:dyDescent="0.25">
      <c r="A1030" t="str">
        <f>"1026"</f>
        <v>1026</v>
      </c>
      <c r="B1030" t="str">
        <f t="shared" si="57"/>
        <v>2</v>
      </c>
      <c r="C1030" t="str">
        <f t="shared" ref="C1030:C1054" si="58">"42"</f>
        <v>42</v>
      </c>
      <c r="D1030" t="str">
        <f>"22"</f>
        <v>22</v>
      </c>
      <c r="E1030" t="str">
        <f>"2-42-22"</f>
        <v>2-42-22</v>
      </c>
      <c r="F1030" t="s">
        <v>72</v>
      </c>
      <c r="G1030" t="s">
        <v>73</v>
      </c>
      <c r="H1030" t="s">
        <v>71</v>
      </c>
      <c r="S1030">
        <v>1</v>
      </c>
      <c r="T1030">
        <v>0</v>
      </c>
      <c r="U1030">
        <v>0</v>
      </c>
      <c r="V1030">
        <v>0</v>
      </c>
      <c r="W1030">
        <v>0</v>
      </c>
      <c r="X1030">
        <v>1</v>
      </c>
      <c r="Y1030">
        <v>1</v>
      </c>
      <c r="Z1030">
        <v>0</v>
      </c>
      <c r="AA1030">
        <v>1</v>
      </c>
      <c r="AB1030">
        <v>0</v>
      </c>
      <c r="AC1030">
        <v>0</v>
      </c>
      <c r="AD1030">
        <v>0</v>
      </c>
      <c r="AE1030">
        <v>0</v>
      </c>
      <c r="AF1030">
        <v>0</v>
      </c>
      <c r="AG1030">
        <v>0</v>
      </c>
      <c r="AH1030">
        <v>0</v>
      </c>
      <c r="AI1030">
        <v>0</v>
      </c>
      <c r="AJ1030">
        <v>1</v>
      </c>
      <c r="AK1030">
        <v>0</v>
      </c>
      <c r="AL1030">
        <v>0</v>
      </c>
      <c r="AM1030">
        <v>0</v>
      </c>
      <c r="AN1030">
        <v>0</v>
      </c>
      <c r="AO1030">
        <v>0</v>
      </c>
      <c r="AP1030">
        <v>0</v>
      </c>
    </row>
    <row r="1031" spans="1:42" x14ac:dyDescent="0.25">
      <c r="A1031" t="str">
        <f>"1027"</f>
        <v>1027</v>
      </c>
      <c r="B1031" t="str">
        <f t="shared" si="57"/>
        <v>2</v>
      </c>
      <c r="C1031" t="str">
        <f t="shared" si="58"/>
        <v>42</v>
      </c>
      <c r="D1031" t="str">
        <f>"21"</f>
        <v>21</v>
      </c>
      <c r="E1031" t="str">
        <f>"2-42-21"</f>
        <v>2-42-21</v>
      </c>
      <c r="F1031" t="s">
        <v>72</v>
      </c>
      <c r="G1031" t="s">
        <v>73</v>
      </c>
      <c r="H1031" t="s">
        <v>71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1</v>
      </c>
      <c r="Y1031">
        <v>0</v>
      </c>
      <c r="Z1031">
        <v>1</v>
      </c>
      <c r="AA1031">
        <v>0</v>
      </c>
      <c r="AB1031">
        <v>0</v>
      </c>
      <c r="AC1031">
        <v>1</v>
      </c>
      <c r="AD1031">
        <v>1</v>
      </c>
      <c r="AE1031">
        <v>1</v>
      </c>
      <c r="AF1031">
        <v>1</v>
      </c>
      <c r="AG1031">
        <v>1</v>
      </c>
      <c r="AH1031">
        <v>1</v>
      </c>
      <c r="AI1031">
        <v>1</v>
      </c>
      <c r="AJ1031">
        <v>0</v>
      </c>
      <c r="AK1031">
        <v>1</v>
      </c>
      <c r="AL1031">
        <v>1</v>
      </c>
      <c r="AM1031">
        <v>1</v>
      </c>
      <c r="AN1031">
        <v>1</v>
      </c>
      <c r="AO1031">
        <v>1</v>
      </c>
      <c r="AP1031">
        <v>1</v>
      </c>
    </row>
    <row r="1032" spans="1:42" x14ac:dyDescent="0.25">
      <c r="A1032" t="str">
        <f>"1028"</f>
        <v>1028</v>
      </c>
      <c r="B1032" t="str">
        <f t="shared" si="57"/>
        <v>2</v>
      </c>
      <c r="C1032" t="str">
        <f t="shared" si="58"/>
        <v>42</v>
      </c>
      <c r="D1032" t="str">
        <f>"13"</f>
        <v>13</v>
      </c>
      <c r="E1032" t="str">
        <f>"2-42-13"</f>
        <v>2-42-13</v>
      </c>
      <c r="F1032" t="s">
        <v>72</v>
      </c>
      <c r="G1032" t="s">
        <v>73</v>
      </c>
      <c r="H1032" t="s">
        <v>70</v>
      </c>
      <c r="I1032">
        <v>0</v>
      </c>
      <c r="J1032">
        <v>0</v>
      </c>
      <c r="K1032">
        <v>1</v>
      </c>
      <c r="L1032">
        <v>1</v>
      </c>
      <c r="M1032">
        <v>1</v>
      </c>
      <c r="N1032">
        <v>1</v>
      </c>
      <c r="O1032">
        <v>1</v>
      </c>
      <c r="P1032">
        <v>1</v>
      </c>
      <c r="Q1032">
        <v>1</v>
      </c>
      <c r="R1032">
        <v>1</v>
      </c>
    </row>
    <row r="1033" spans="1:42" x14ac:dyDescent="0.25">
      <c r="A1033" t="str">
        <f>"1029"</f>
        <v>1029</v>
      </c>
      <c r="B1033" t="str">
        <f t="shared" si="57"/>
        <v>2</v>
      </c>
      <c r="C1033" t="str">
        <f t="shared" si="58"/>
        <v>42</v>
      </c>
      <c r="D1033" t="str">
        <f>"12"</f>
        <v>12</v>
      </c>
      <c r="E1033" t="str">
        <f>"2-42-12"</f>
        <v>2-42-12</v>
      </c>
      <c r="F1033" t="s">
        <v>72</v>
      </c>
      <c r="G1033" t="s">
        <v>73</v>
      </c>
      <c r="H1033" t="s">
        <v>71</v>
      </c>
      <c r="S1033">
        <v>0</v>
      </c>
      <c r="T1033">
        <v>1</v>
      </c>
      <c r="U1033">
        <v>0</v>
      </c>
      <c r="V1033">
        <v>0</v>
      </c>
      <c r="W1033">
        <v>1</v>
      </c>
      <c r="X1033">
        <v>0</v>
      </c>
      <c r="Y1033">
        <v>1</v>
      </c>
      <c r="Z1033">
        <v>0</v>
      </c>
      <c r="AA1033">
        <v>0</v>
      </c>
      <c r="AB1033">
        <v>1</v>
      </c>
      <c r="AC1033">
        <v>0</v>
      </c>
      <c r="AD1033">
        <v>0</v>
      </c>
      <c r="AE1033">
        <v>0</v>
      </c>
      <c r="AF1033">
        <v>0</v>
      </c>
      <c r="AG1033">
        <v>0</v>
      </c>
      <c r="AH1033">
        <v>0</v>
      </c>
      <c r="AI1033">
        <v>1</v>
      </c>
      <c r="AJ1033">
        <v>1</v>
      </c>
      <c r="AK1033">
        <v>0</v>
      </c>
      <c r="AL1033">
        <v>0</v>
      </c>
      <c r="AM1033">
        <v>0</v>
      </c>
      <c r="AN1033">
        <v>0</v>
      </c>
      <c r="AO1033">
        <v>1</v>
      </c>
      <c r="AP1033">
        <v>0</v>
      </c>
    </row>
    <row r="1034" spans="1:42" x14ac:dyDescent="0.25">
      <c r="A1034" t="str">
        <f>"1030"</f>
        <v>1030</v>
      </c>
      <c r="B1034" t="str">
        <f t="shared" si="57"/>
        <v>2</v>
      </c>
      <c r="C1034" t="str">
        <f t="shared" si="58"/>
        <v>42</v>
      </c>
      <c r="D1034" t="str">
        <f>"9"</f>
        <v>9</v>
      </c>
      <c r="E1034" t="str">
        <f>"2-42-9"</f>
        <v>2-42-9</v>
      </c>
      <c r="F1034" t="s">
        <v>72</v>
      </c>
      <c r="G1034" t="s">
        <v>73</v>
      </c>
      <c r="H1034" t="s">
        <v>71</v>
      </c>
      <c r="S1034">
        <v>0</v>
      </c>
      <c r="T1034">
        <v>1</v>
      </c>
      <c r="U1034">
        <v>0</v>
      </c>
      <c r="V1034">
        <v>0</v>
      </c>
      <c r="W1034">
        <v>0</v>
      </c>
      <c r="X1034">
        <v>1</v>
      </c>
      <c r="Y1034">
        <v>0</v>
      </c>
      <c r="Z1034">
        <v>1</v>
      </c>
      <c r="AA1034">
        <v>0</v>
      </c>
      <c r="AB1034">
        <v>1</v>
      </c>
      <c r="AC1034">
        <v>0</v>
      </c>
      <c r="AD1034">
        <v>1</v>
      </c>
      <c r="AE1034">
        <v>1</v>
      </c>
      <c r="AF1034">
        <v>1</v>
      </c>
      <c r="AG1034">
        <v>1</v>
      </c>
      <c r="AH1034">
        <v>1</v>
      </c>
      <c r="AI1034">
        <v>1</v>
      </c>
      <c r="AJ1034">
        <v>1</v>
      </c>
      <c r="AK1034">
        <v>0</v>
      </c>
      <c r="AL1034">
        <v>1</v>
      </c>
      <c r="AM1034">
        <v>1</v>
      </c>
      <c r="AN1034">
        <v>1</v>
      </c>
      <c r="AO1034">
        <v>1</v>
      </c>
      <c r="AP1034">
        <v>1</v>
      </c>
    </row>
    <row r="1035" spans="1:42" x14ac:dyDescent="0.25">
      <c r="A1035" t="str">
        <f>"1031"</f>
        <v>1031</v>
      </c>
      <c r="B1035" t="str">
        <f t="shared" si="57"/>
        <v>2</v>
      </c>
      <c r="C1035" t="str">
        <f t="shared" si="58"/>
        <v>42</v>
      </c>
      <c r="D1035" t="str">
        <f>"3"</f>
        <v>3</v>
      </c>
      <c r="E1035" t="str">
        <f>"2-42-3"</f>
        <v>2-42-3</v>
      </c>
      <c r="F1035" t="s">
        <v>72</v>
      </c>
      <c r="G1035" t="s">
        <v>73</v>
      </c>
      <c r="H1035" t="s">
        <v>70</v>
      </c>
      <c r="I1035">
        <v>1</v>
      </c>
      <c r="J1035">
        <v>1</v>
      </c>
      <c r="K1035">
        <v>1</v>
      </c>
      <c r="L1035">
        <v>1</v>
      </c>
      <c r="M1035">
        <v>1</v>
      </c>
      <c r="N1035">
        <v>1</v>
      </c>
      <c r="O1035">
        <v>1</v>
      </c>
      <c r="P1035">
        <v>1</v>
      </c>
      <c r="Q1035">
        <v>1</v>
      </c>
      <c r="R1035">
        <v>1</v>
      </c>
    </row>
    <row r="1036" spans="1:42" x14ac:dyDescent="0.25">
      <c r="A1036" t="str">
        <f>"1032"</f>
        <v>1032</v>
      </c>
      <c r="B1036" t="str">
        <f t="shared" si="57"/>
        <v>2</v>
      </c>
      <c r="C1036" t="str">
        <f t="shared" si="58"/>
        <v>42</v>
      </c>
      <c r="D1036" t="str">
        <f>"24"</f>
        <v>24</v>
      </c>
      <c r="E1036" t="str">
        <f>"2-42-24"</f>
        <v>2-42-24</v>
      </c>
      <c r="F1036" t="s">
        <v>72</v>
      </c>
      <c r="G1036" t="s">
        <v>73</v>
      </c>
      <c r="H1036" t="s">
        <v>71</v>
      </c>
      <c r="S1036">
        <v>0</v>
      </c>
      <c r="T1036">
        <v>1</v>
      </c>
      <c r="U1036">
        <v>0</v>
      </c>
      <c r="V1036">
        <v>0</v>
      </c>
      <c r="W1036">
        <v>1</v>
      </c>
      <c r="X1036">
        <v>0</v>
      </c>
      <c r="Y1036">
        <v>1</v>
      </c>
      <c r="Z1036">
        <v>0</v>
      </c>
      <c r="AA1036">
        <v>0</v>
      </c>
      <c r="AB1036">
        <v>1</v>
      </c>
      <c r="AC1036">
        <v>0</v>
      </c>
      <c r="AD1036">
        <v>0</v>
      </c>
      <c r="AE1036">
        <v>0</v>
      </c>
      <c r="AF1036">
        <v>0</v>
      </c>
      <c r="AG1036">
        <v>0</v>
      </c>
      <c r="AH1036">
        <v>0</v>
      </c>
      <c r="AI1036">
        <v>1</v>
      </c>
      <c r="AJ1036">
        <v>1</v>
      </c>
      <c r="AK1036">
        <v>0</v>
      </c>
      <c r="AL1036">
        <v>0</v>
      </c>
      <c r="AM1036">
        <v>1</v>
      </c>
      <c r="AN1036">
        <v>1</v>
      </c>
      <c r="AO1036">
        <v>1</v>
      </c>
      <c r="AP1036">
        <v>1</v>
      </c>
    </row>
    <row r="1037" spans="1:42" x14ac:dyDescent="0.25">
      <c r="A1037" t="str">
        <f>"1033"</f>
        <v>1033</v>
      </c>
      <c r="B1037" t="str">
        <f t="shared" si="57"/>
        <v>2</v>
      </c>
      <c r="C1037" t="str">
        <f t="shared" si="58"/>
        <v>42</v>
      </c>
      <c r="D1037" t="str">
        <f>"23"</f>
        <v>23</v>
      </c>
      <c r="E1037" t="str">
        <f>"2-42-23"</f>
        <v>2-42-23</v>
      </c>
      <c r="F1037" t="s">
        <v>72</v>
      </c>
      <c r="G1037" t="s">
        <v>73</v>
      </c>
      <c r="H1037" t="s">
        <v>71</v>
      </c>
      <c r="S1037">
        <v>0</v>
      </c>
      <c r="T1037">
        <v>1</v>
      </c>
      <c r="U1037">
        <v>0</v>
      </c>
      <c r="V1037">
        <v>0</v>
      </c>
      <c r="W1037">
        <v>0</v>
      </c>
      <c r="X1037">
        <v>1</v>
      </c>
      <c r="Y1037">
        <v>1</v>
      </c>
      <c r="Z1037">
        <v>0</v>
      </c>
      <c r="AA1037">
        <v>1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0</v>
      </c>
      <c r="AH1037">
        <v>1</v>
      </c>
      <c r="AI1037">
        <v>0</v>
      </c>
      <c r="AJ1037">
        <v>1</v>
      </c>
      <c r="AK1037">
        <v>0</v>
      </c>
      <c r="AL1037">
        <v>0</v>
      </c>
      <c r="AM1037">
        <v>0</v>
      </c>
      <c r="AN1037">
        <v>0</v>
      </c>
      <c r="AO1037">
        <v>0</v>
      </c>
      <c r="AP1037">
        <v>0</v>
      </c>
    </row>
    <row r="1038" spans="1:42" x14ac:dyDescent="0.25">
      <c r="A1038" t="str">
        <f>"1034"</f>
        <v>1034</v>
      </c>
      <c r="B1038" t="str">
        <f t="shared" si="57"/>
        <v>2</v>
      </c>
      <c r="C1038" t="str">
        <f t="shared" si="58"/>
        <v>42</v>
      </c>
      <c r="D1038" t="str">
        <f>"16"</f>
        <v>16</v>
      </c>
      <c r="E1038" t="str">
        <f>"2-42-16"</f>
        <v>2-42-16</v>
      </c>
      <c r="F1038" t="s">
        <v>72</v>
      </c>
      <c r="G1038" t="s">
        <v>73</v>
      </c>
      <c r="H1038" t="s">
        <v>71</v>
      </c>
      <c r="S1038">
        <v>1</v>
      </c>
      <c r="T1038">
        <v>0</v>
      </c>
      <c r="U1038">
        <v>0</v>
      </c>
      <c r="V1038">
        <v>0</v>
      </c>
      <c r="W1038">
        <v>0</v>
      </c>
      <c r="X1038">
        <v>1</v>
      </c>
      <c r="Y1038">
        <v>1</v>
      </c>
      <c r="Z1038">
        <v>0</v>
      </c>
      <c r="AA1038">
        <v>1</v>
      </c>
      <c r="AB1038">
        <v>0</v>
      </c>
      <c r="AC1038">
        <v>0</v>
      </c>
      <c r="AD1038">
        <v>1</v>
      </c>
      <c r="AE1038">
        <v>1</v>
      </c>
      <c r="AF1038">
        <v>1</v>
      </c>
      <c r="AG1038">
        <v>1</v>
      </c>
      <c r="AH1038">
        <v>1</v>
      </c>
      <c r="AI1038">
        <v>1</v>
      </c>
      <c r="AJ1038">
        <v>0</v>
      </c>
      <c r="AK1038">
        <v>1</v>
      </c>
      <c r="AL1038">
        <v>1</v>
      </c>
      <c r="AM1038">
        <v>1</v>
      </c>
      <c r="AN1038">
        <v>1</v>
      </c>
      <c r="AO1038">
        <v>1</v>
      </c>
      <c r="AP1038">
        <v>1</v>
      </c>
    </row>
    <row r="1039" spans="1:42" x14ac:dyDescent="0.25">
      <c r="A1039" t="str">
        <f>"1035"</f>
        <v>1035</v>
      </c>
      <c r="B1039" t="str">
        <f t="shared" si="57"/>
        <v>2</v>
      </c>
      <c r="C1039" t="str">
        <f t="shared" si="58"/>
        <v>42</v>
      </c>
      <c r="D1039" t="str">
        <f>"15"</f>
        <v>15</v>
      </c>
      <c r="E1039" t="str">
        <f>"2-42-15"</f>
        <v>2-42-15</v>
      </c>
      <c r="F1039" t="s">
        <v>72</v>
      </c>
      <c r="G1039" t="s">
        <v>73</v>
      </c>
      <c r="H1039" t="s">
        <v>71</v>
      </c>
      <c r="S1039">
        <v>0</v>
      </c>
      <c r="T1039">
        <v>1</v>
      </c>
      <c r="U1039">
        <v>0</v>
      </c>
      <c r="V1039">
        <v>0</v>
      </c>
      <c r="W1039">
        <v>0</v>
      </c>
      <c r="X1039">
        <v>1</v>
      </c>
      <c r="Y1039">
        <v>1</v>
      </c>
      <c r="Z1039">
        <v>0</v>
      </c>
      <c r="AA1039">
        <v>1</v>
      </c>
      <c r="AB1039">
        <v>0</v>
      </c>
      <c r="AC1039">
        <v>0</v>
      </c>
      <c r="AD1039">
        <v>1</v>
      </c>
      <c r="AE1039">
        <v>1</v>
      </c>
      <c r="AF1039">
        <v>1</v>
      </c>
      <c r="AG1039">
        <v>1</v>
      </c>
      <c r="AH1039">
        <v>1</v>
      </c>
      <c r="AI1039">
        <v>1</v>
      </c>
      <c r="AJ1039">
        <v>1</v>
      </c>
      <c r="AK1039">
        <v>0</v>
      </c>
      <c r="AL1039">
        <v>1</v>
      </c>
      <c r="AM1039">
        <v>0</v>
      </c>
      <c r="AN1039">
        <v>0</v>
      </c>
      <c r="AO1039">
        <v>0</v>
      </c>
      <c r="AP1039">
        <v>0</v>
      </c>
    </row>
    <row r="1040" spans="1:42" x14ac:dyDescent="0.25">
      <c r="A1040" t="str">
        <f>"1036"</f>
        <v>1036</v>
      </c>
      <c r="B1040" t="str">
        <f t="shared" si="57"/>
        <v>2</v>
      </c>
      <c r="C1040" t="str">
        <f t="shared" si="58"/>
        <v>42</v>
      </c>
      <c r="D1040" t="str">
        <f>"10"</f>
        <v>10</v>
      </c>
      <c r="E1040" t="str">
        <f>"2-42-10"</f>
        <v>2-42-10</v>
      </c>
      <c r="F1040" t="s">
        <v>72</v>
      </c>
      <c r="G1040" t="s">
        <v>73</v>
      </c>
      <c r="H1040" t="s">
        <v>71</v>
      </c>
      <c r="S1040">
        <v>1</v>
      </c>
      <c r="T1040">
        <v>0</v>
      </c>
      <c r="U1040">
        <v>0</v>
      </c>
      <c r="V1040">
        <v>0</v>
      </c>
      <c r="W1040">
        <v>0</v>
      </c>
      <c r="X1040">
        <v>1</v>
      </c>
      <c r="Y1040">
        <v>1</v>
      </c>
      <c r="Z1040">
        <v>0</v>
      </c>
      <c r="AA1040">
        <v>1</v>
      </c>
      <c r="AB1040">
        <v>0</v>
      </c>
      <c r="AC1040">
        <v>0</v>
      </c>
      <c r="AD1040">
        <v>1</v>
      </c>
      <c r="AE1040">
        <v>1</v>
      </c>
      <c r="AF1040">
        <v>1</v>
      </c>
      <c r="AG1040">
        <v>1</v>
      </c>
      <c r="AH1040">
        <v>1</v>
      </c>
      <c r="AI1040">
        <v>1</v>
      </c>
      <c r="AJ1040">
        <v>0</v>
      </c>
      <c r="AK1040">
        <v>1</v>
      </c>
      <c r="AL1040">
        <v>1</v>
      </c>
      <c r="AM1040">
        <v>1</v>
      </c>
      <c r="AN1040">
        <v>1</v>
      </c>
      <c r="AO1040">
        <v>1</v>
      </c>
      <c r="AP1040">
        <v>1</v>
      </c>
    </row>
    <row r="1041" spans="1:42" x14ac:dyDescent="0.25">
      <c r="A1041" t="str">
        <f>"1037"</f>
        <v>1037</v>
      </c>
      <c r="B1041" t="str">
        <f t="shared" si="57"/>
        <v>2</v>
      </c>
      <c r="C1041" t="str">
        <f t="shared" si="58"/>
        <v>42</v>
      </c>
      <c r="D1041" t="str">
        <f>"6"</f>
        <v>6</v>
      </c>
      <c r="E1041" t="str">
        <f>"2-42-6"</f>
        <v>2-42-6</v>
      </c>
      <c r="F1041" t="s">
        <v>72</v>
      </c>
      <c r="G1041" t="s">
        <v>73</v>
      </c>
      <c r="H1041" t="s">
        <v>71</v>
      </c>
      <c r="S1041">
        <v>0</v>
      </c>
      <c r="T1041">
        <v>1</v>
      </c>
      <c r="U1041">
        <v>0</v>
      </c>
      <c r="V1041">
        <v>0</v>
      </c>
      <c r="W1041">
        <v>0</v>
      </c>
      <c r="X1041">
        <v>1</v>
      </c>
      <c r="Y1041">
        <v>0</v>
      </c>
      <c r="Z1041">
        <v>1</v>
      </c>
      <c r="AA1041">
        <v>0</v>
      </c>
      <c r="AB1041">
        <v>1</v>
      </c>
      <c r="AC1041">
        <v>0</v>
      </c>
      <c r="AD1041">
        <v>1</v>
      </c>
      <c r="AE1041">
        <v>1</v>
      </c>
      <c r="AF1041">
        <v>1</v>
      </c>
      <c r="AG1041">
        <v>1</v>
      </c>
      <c r="AH1041">
        <v>1</v>
      </c>
      <c r="AI1041">
        <v>1</v>
      </c>
      <c r="AJ1041">
        <v>1</v>
      </c>
      <c r="AK1041">
        <v>0</v>
      </c>
      <c r="AL1041">
        <v>1</v>
      </c>
      <c r="AM1041">
        <v>1</v>
      </c>
      <c r="AN1041">
        <v>1</v>
      </c>
      <c r="AO1041">
        <v>1</v>
      </c>
      <c r="AP1041">
        <v>1</v>
      </c>
    </row>
    <row r="1042" spans="1:42" x14ac:dyDescent="0.25">
      <c r="A1042" t="str">
        <f>"1038"</f>
        <v>1038</v>
      </c>
      <c r="B1042" t="str">
        <f t="shared" si="57"/>
        <v>2</v>
      </c>
      <c r="C1042" t="str">
        <f t="shared" si="58"/>
        <v>42</v>
      </c>
      <c r="D1042" t="str">
        <f>"2"</f>
        <v>2</v>
      </c>
      <c r="E1042" t="str">
        <f>"2-42-2"</f>
        <v>2-42-2</v>
      </c>
      <c r="F1042" t="s">
        <v>72</v>
      </c>
      <c r="G1042" t="s">
        <v>73</v>
      </c>
      <c r="H1042" t="s">
        <v>71</v>
      </c>
      <c r="S1042">
        <v>1</v>
      </c>
      <c r="T1042">
        <v>0</v>
      </c>
      <c r="U1042">
        <v>0</v>
      </c>
      <c r="V1042">
        <v>0</v>
      </c>
      <c r="W1042">
        <v>0</v>
      </c>
      <c r="X1042">
        <v>1</v>
      </c>
      <c r="Y1042">
        <v>1</v>
      </c>
      <c r="Z1042">
        <v>0</v>
      </c>
      <c r="AA1042">
        <v>1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  <c r="AH1042">
        <v>0</v>
      </c>
      <c r="AI1042">
        <v>0</v>
      </c>
      <c r="AJ1042">
        <v>1</v>
      </c>
      <c r="AK1042">
        <v>0</v>
      </c>
      <c r="AL1042">
        <v>0</v>
      </c>
      <c r="AM1042">
        <v>1</v>
      </c>
      <c r="AN1042">
        <v>0</v>
      </c>
      <c r="AO1042">
        <v>1</v>
      </c>
      <c r="AP1042">
        <v>0</v>
      </c>
    </row>
    <row r="1043" spans="1:42" x14ac:dyDescent="0.25">
      <c r="A1043" t="str">
        <f>"1039"</f>
        <v>1039</v>
      </c>
      <c r="B1043" t="str">
        <f t="shared" si="57"/>
        <v>2</v>
      </c>
      <c r="C1043" t="str">
        <f t="shared" si="58"/>
        <v>42</v>
      </c>
      <c r="D1043" t="str">
        <f>"25"</f>
        <v>25</v>
      </c>
      <c r="E1043" t="str">
        <f>"2-42-25"</f>
        <v>2-42-25</v>
      </c>
      <c r="F1043" t="s">
        <v>72</v>
      </c>
      <c r="G1043" t="s">
        <v>73</v>
      </c>
      <c r="H1043" t="s">
        <v>71</v>
      </c>
      <c r="S1043">
        <v>1</v>
      </c>
      <c r="T1043">
        <v>0</v>
      </c>
      <c r="U1043">
        <v>0</v>
      </c>
      <c r="V1043">
        <v>0</v>
      </c>
      <c r="W1043">
        <v>0</v>
      </c>
      <c r="X1043">
        <v>1</v>
      </c>
      <c r="Y1043">
        <v>1</v>
      </c>
      <c r="Z1043">
        <v>0</v>
      </c>
      <c r="AA1043">
        <v>0</v>
      </c>
      <c r="AB1043">
        <v>1</v>
      </c>
      <c r="AC1043">
        <v>0</v>
      </c>
      <c r="AD1043">
        <v>1</v>
      </c>
      <c r="AE1043">
        <v>1</v>
      </c>
      <c r="AF1043">
        <v>1</v>
      </c>
      <c r="AG1043">
        <v>1</v>
      </c>
      <c r="AH1043">
        <v>1</v>
      </c>
      <c r="AI1043">
        <v>1</v>
      </c>
      <c r="AJ1043">
        <v>1</v>
      </c>
      <c r="AK1043">
        <v>0</v>
      </c>
      <c r="AL1043">
        <v>1</v>
      </c>
      <c r="AM1043">
        <v>1</v>
      </c>
      <c r="AN1043">
        <v>1</v>
      </c>
      <c r="AO1043">
        <v>1</v>
      </c>
      <c r="AP1043">
        <v>1</v>
      </c>
    </row>
    <row r="1044" spans="1:42" x14ac:dyDescent="0.25">
      <c r="A1044" t="str">
        <f>"1040"</f>
        <v>1040</v>
      </c>
      <c r="B1044" t="str">
        <f t="shared" si="57"/>
        <v>2</v>
      </c>
      <c r="C1044" t="str">
        <f t="shared" si="58"/>
        <v>42</v>
      </c>
      <c r="D1044" t="str">
        <f>"18"</f>
        <v>18</v>
      </c>
      <c r="E1044" t="str">
        <f>"2-42-18"</f>
        <v>2-42-18</v>
      </c>
      <c r="F1044" t="s">
        <v>72</v>
      </c>
      <c r="G1044" t="s">
        <v>73</v>
      </c>
      <c r="H1044" t="s">
        <v>70</v>
      </c>
      <c r="I1044">
        <v>1</v>
      </c>
      <c r="J1044">
        <v>1</v>
      </c>
      <c r="K1044">
        <v>1</v>
      </c>
      <c r="L1044">
        <v>1</v>
      </c>
      <c r="M1044">
        <v>1</v>
      </c>
      <c r="N1044">
        <v>1</v>
      </c>
      <c r="O1044">
        <v>1</v>
      </c>
      <c r="P1044">
        <v>1</v>
      </c>
      <c r="Q1044">
        <v>1</v>
      </c>
      <c r="R1044">
        <v>1</v>
      </c>
    </row>
    <row r="1045" spans="1:42" x14ac:dyDescent="0.25">
      <c r="A1045" t="str">
        <f>"1041"</f>
        <v>1041</v>
      </c>
      <c r="B1045" t="str">
        <f t="shared" si="57"/>
        <v>2</v>
      </c>
      <c r="C1045" t="str">
        <f t="shared" si="58"/>
        <v>42</v>
      </c>
      <c r="D1045" t="str">
        <f>"17"</f>
        <v>17</v>
      </c>
      <c r="E1045" t="str">
        <f>"2-42-17"</f>
        <v>2-42-17</v>
      </c>
      <c r="F1045" t="s">
        <v>72</v>
      </c>
      <c r="G1045" t="s">
        <v>73</v>
      </c>
      <c r="H1045" t="s">
        <v>71</v>
      </c>
      <c r="S1045">
        <v>0</v>
      </c>
      <c r="T1045">
        <v>1</v>
      </c>
      <c r="U1045">
        <v>0</v>
      </c>
      <c r="V1045">
        <v>0</v>
      </c>
      <c r="W1045">
        <v>0</v>
      </c>
      <c r="X1045">
        <v>1</v>
      </c>
      <c r="Y1045">
        <v>1</v>
      </c>
      <c r="Z1045">
        <v>0</v>
      </c>
      <c r="AA1045">
        <v>1</v>
      </c>
      <c r="AB1045">
        <v>0</v>
      </c>
      <c r="AC1045">
        <v>0</v>
      </c>
      <c r="AD1045">
        <v>0</v>
      </c>
      <c r="AE1045">
        <v>0</v>
      </c>
      <c r="AF1045">
        <v>0</v>
      </c>
      <c r="AG1045">
        <v>0</v>
      </c>
      <c r="AH1045">
        <v>1</v>
      </c>
      <c r="AI1045">
        <v>0</v>
      </c>
      <c r="AJ1045">
        <v>1</v>
      </c>
      <c r="AK1045">
        <v>0</v>
      </c>
      <c r="AL1045">
        <v>0</v>
      </c>
      <c r="AM1045">
        <v>0</v>
      </c>
      <c r="AN1045">
        <v>0</v>
      </c>
      <c r="AO1045">
        <v>0</v>
      </c>
      <c r="AP1045">
        <v>0</v>
      </c>
    </row>
    <row r="1046" spans="1:42" x14ac:dyDescent="0.25">
      <c r="A1046" t="str">
        <f>"1042"</f>
        <v>1042</v>
      </c>
      <c r="B1046" t="str">
        <f t="shared" si="57"/>
        <v>2</v>
      </c>
      <c r="C1046" t="str">
        <f t="shared" si="58"/>
        <v>42</v>
      </c>
      <c r="D1046" t="str">
        <f>"11"</f>
        <v>11</v>
      </c>
      <c r="E1046" t="str">
        <f>"2-42-11"</f>
        <v>2-42-11</v>
      </c>
      <c r="F1046" t="s">
        <v>72</v>
      </c>
      <c r="G1046" t="s">
        <v>73</v>
      </c>
      <c r="H1046" t="s">
        <v>71</v>
      </c>
      <c r="S1046">
        <v>1</v>
      </c>
      <c r="T1046">
        <v>0</v>
      </c>
      <c r="U1046">
        <v>0</v>
      </c>
      <c r="V1046">
        <v>0</v>
      </c>
      <c r="W1046">
        <v>0</v>
      </c>
      <c r="X1046">
        <v>1</v>
      </c>
      <c r="Y1046">
        <v>1</v>
      </c>
      <c r="Z1046">
        <v>0</v>
      </c>
      <c r="AA1046">
        <v>0</v>
      </c>
      <c r="AB1046">
        <v>0</v>
      </c>
      <c r="AC1046">
        <v>1</v>
      </c>
      <c r="AD1046">
        <v>1</v>
      </c>
      <c r="AE1046">
        <v>1</v>
      </c>
      <c r="AF1046">
        <v>1</v>
      </c>
      <c r="AG1046">
        <v>1</v>
      </c>
      <c r="AH1046">
        <v>1</v>
      </c>
      <c r="AI1046">
        <v>1</v>
      </c>
      <c r="AJ1046">
        <v>0</v>
      </c>
      <c r="AK1046">
        <v>1</v>
      </c>
      <c r="AL1046">
        <v>1</v>
      </c>
      <c r="AM1046">
        <v>1</v>
      </c>
      <c r="AN1046">
        <v>1</v>
      </c>
      <c r="AO1046">
        <v>1</v>
      </c>
      <c r="AP1046">
        <v>1</v>
      </c>
    </row>
    <row r="1047" spans="1:42" x14ac:dyDescent="0.25">
      <c r="A1047" t="str">
        <f>"1043"</f>
        <v>1043</v>
      </c>
      <c r="B1047" t="str">
        <f t="shared" si="57"/>
        <v>2</v>
      </c>
      <c r="C1047" t="str">
        <f t="shared" si="58"/>
        <v>42</v>
      </c>
      <c r="D1047" t="str">
        <f>"7"</f>
        <v>7</v>
      </c>
      <c r="E1047" t="str">
        <f>"2-42-7"</f>
        <v>2-42-7</v>
      </c>
      <c r="F1047" t="s">
        <v>72</v>
      </c>
      <c r="G1047" t="s">
        <v>73</v>
      </c>
      <c r="H1047" t="s">
        <v>71</v>
      </c>
      <c r="S1047">
        <v>1</v>
      </c>
      <c r="T1047">
        <v>0</v>
      </c>
      <c r="U1047">
        <v>0</v>
      </c>
      <c r="V1047">
        <v>0</v>
      </c>
      <c r="W1047">
        <v>0</v>
      </c>
      <c r="X1047">
        <v>1</v>
      </c>
      <c r="Y1047">
        <v>1</v>
      </c>
      <c r="Z1047">
        <v>0</v>
      </c>
      <c r="AA1047">
        <v>0</v>
      </c>
      <c r="AB1047">
        <v>0</v>
      </c>
      <c r="AC1047">
        <v>1</v>
      </c>
      <c r="AD1047">
        <v>1</v>
      </c>
      <c r="AE1047">
        <v>1</v>
      </c>
      <c r="AF1047">
        <v>1</v>
      </c>
      <c r="AG1047">
        <v>1</v>
      </c>
      <c r="AH1047">
        <v>1</v>
      </c>
      <c r="AI1047">
        <v>1</v>
      </c>
      <c r="AJ1047">
        <v>1</v>
      </c>
      <c r="AK1047">
        <v>0</v>
      </c>
      <c r="AL1047">
        <v>1</v>
      </c>
      <c r="AM1047">
        <v>1</v>
      </c>
      <c r="AN1047">
        <v>1</v>
      </c>
      <c r="AO1047">
        <v>1</v>
      </c>
      <c r="AP1047">
        <v>1</v>
      </c>
    </row>
    <row r="1048" spans="1:42" x14ac:dyDescent="0.25">
      <c r="A1048" t="str">
        <f>"1044"</f>
        <v>1044</v>
      </c>
      <c r="B1048" t="str">
        <f t="shared" si="57"/>
        <v>2</v>
      </c>
      <c r="C1048" t="str">
        <f t="shared" si="58"/>
        <v>42</v>
      </c>
      <c r="D1048" t="str">
        <f>"1"</f>
        <v>1</v>
      </c>
      <c r="E1048" t="str">
        <f>"2-42-1"</f>
        <v>2-42-1</v>
      </c>
      <c r="F1048" t="s">
        <v>72</v>
      </c>
      <c r="G1048" t="s">
        <v>73</v>
      </c>
      <c r="H1048" t="s">
        <v>71</v>
      </c>
      <c r="S1048">
        <v>0</v>
      </c>
      <c r="T1048">
        <v>1</v>
      </c>
      <c r="U1048">
        <v>0</v>
      </c>
      <c r="V1048">
        <v>0</v>
      </c>
      <c r="W1048">
        <v>0</v>
      </c>
      <c r="X1048">
        <v>1</v>
      </c>
      <c r="Y1048">
        <v>0</v>
      </c>
      <c r="Z1048">
        <v>1</v>
      </c>
      <c r="AA1048">
        <v>0</v>
      </c>
      <c r="AB1048">
        <v>1</v>
      </c>
      <c r="AC1048">
        <v>0</v>
      </c>
      <c r="AD1048">
        <v>1</v>
      </c>
      <c r="AE1048">
        <v>1</v>
      </c>
      <c r="AF1048">
        <v>1</v>
      </c>
      <c r="AG1048">
        <v>1</v>
      </c>
      <c r="AH1048">
        <v>1</v>
      </c>
      <c r="AI1048">
        <v>1</v>
      </c>
      <c r="AJ1048">
        <v>1</v>
      </c>
      <c r="AK1048">
        <v>0</v>
      </c>
      <c r="AL1048">
        <v>1</v>
      </c>
      <c r="AM1048">
        <v>1</v>
      </c>
      <c r="AN1048">
        <v>1</v>
      </c>
      <c r="AO1048">
        <v>1</v>
      </c>
      <c r="AP1048">
        <v>1</v>
      </c>
    </row>
    <row r="1049" spans="1:42" x14ac:dyDescent="0.25">
      <c r="A1049" t="str">
        <f>"1045"</f>
        <v>1045</v>
      </c>
      <c r="B1049" t="str">
        <f t="shared" si="57"/>
        <v>2</v>
      </c>
      <c r="C1049" t="str">
        <f t="shared" si="58"/>
        <v>42</v>
      </c>
      <c r="D1049" t="str">
        <f>"20"</f>
        <v>20</v>
      </c>
      <c r="E1049" t="str">
        <f>"2-42-20"</f>
        <v>2-42-20</v>
      </c>
      <c r="F1049" t="s">
        <v>72</v>
      </c>
      <c r="G1049" t="s">
        <v>73</v>
      </c>
      <c r="H1049" t="s">
        <v>71</v>
      </c>
      <c r="S1049">
        <v>0</v>
      </c>
      <c r="T1049">
        <v>1</v>
      </c>
      <c r="U1049">
        <v>0</v>
      </c>
      <c r="V1049">
        <v>0</v>
      </c>
      <c r="W1049">
        <v>0</v>
      </c>
      <c r="X1049">
        <v>1</v>
      </c>
      <c r="Y1049">
        <v>0</v>
      </c>
      <c r="Z1049">
        <v>1</v>
      </c>
      <c r="AA1049">
        <v>1</v>
      </c>
      <c r="AB1049">
        <v>0</v>
      </c>
      <c r="AC1049">
        <v>0</v>
      </c>
      <c r="AD1049">
        <v>0</v>
      </c>
      <c r="AE1049">
        <v>0</v>
      </c>
      <c r="AF1049">
        <v>0</v>
      </c>
      <c r="AG1049">
        <v>0</v>
      </c>
      <c r="AH1049">
        <v>0</v>
      </c>
      <c r="AI1049">
        <v>0</v>
      </c>
      <c r="AJ1049">
        <v>1</v>
      </c>
      <c r="AK1049">
        <v>0</v>
      </c>
      <c r="AL1049">
        <v>0</v>
      </c>
      <c r="AM1049">
        <v>0</v>
      </c>
      <c r="AN1049">
        <v>0</v>
      </c>
      <c r="AO1049">
        <v>0</v>
      </c>
      <c r="AP1049">
        <v>0</v>
      </c>
    </row>
    <row r="1050" spans="1:42" x14ac:dyDescent="0.25">
      <c r="A1050" t="str">
        <f>"1046"</f>
        <v>1046</v>
      </c>
      <c r="B1050" t="str">
        <f t="shared" si="57"/>
        <v>2</v>
      </c>
      <c r="C1050" t="str">
        <f t="shared" si="58"/>
        <v>42</v>
      </c>
      <c r="D1050" t="str">
        <f>"19"</f>
        <v>19</v>
      </c>
      <c r="E1050" t="str">
        <f>"2-42-19"</f>
        <v>2-42-19</v>
      </c>
      <c r="F1050" t="s">
        <v>72</v>
      </c>
      <c r="G1050" t="s">
        <v>73</v>
      </c>
      <c r="H1050" t="s">
        <v>71</v>
      </c>
      <c r="S1050">
        <v>1</v>
      </c>
      <c r="T1050">
        <v>0</v>
      </c>
      <c r="U1050">
        <v>0</v>
      </c>
      <c r="V1050">
        <v>0</v>
      </c>
      <c r="W1050">
        <v>1</v>
      </c>
      <c r="X1050">
        <v>0</v>
      </c>
      <c r="Y1050">
        <v>0</v>
      </c>
      <c r="Z1050">
        <v>1</v>
      </c>
      <c r="AA1050">
        <v>0</v>
      </c>
      <c r="AB1050">
        <v>0</v>
      </c>
      <c r="AC1050">
        <v>1</v>
      </c>
      <c r="AD1050">
        <v>1</v>
      </c>
      <c r="AE1050">
        <v>1</v>
      </c>
      <c r="AF1050">
        <v>1</v>
      </c>
      <c r="AG1050">
        <v>1</v>
      </c>
      <c r="AH1050">
        <v>1</v>
      </c>
      <c r="AI1050">
        <v>1</v>
      </c>
      <c r="AJ1050">
        <v>1</v>
      </c>
      <c r="AK1050">
        <v>0</v>
      </c>
      <c r="AL1050">
        <v>1</v>
      </c>
      <c r="AM1050">
        <v>1</v>
      </c>
      <c r="AN1050">
        <v>1</v>
      </c>
      <c r="AO1050">
        <v>1</v>
      </c>
      <c r="AP1050">
        <v>1</v>
      </c>
    </row>
    <row r="1051" spans="1:42" x14ac:dyDescent="0.25">
      <c r="A1051" t="str">
        <f>"1047"</f>
        <v>1047</v>
      </c>
      <c r="B1051" t="str">
        <f t="shared" si="57"/>
        <v>2</v>
      </c>
      <c r="C1051" t="str">
        <f t="shared" si="58"/>
        <v>42</v>
      </c>
      <c r="D1051" t="str">
        <f>"14"</f>
        <v>14</v>
      </c>
      <c r="E1051" t="str">
        <f>"2-42-14"</f>
        <v>2-42-14</v>
      </c>
      <c r="F1051" t="s">
        <v>72</v>
      </c>
      <c r="G1051" t="s">
        <v>73</v>
      </c>
      <c r="H1051" t="s">
        <v>71</v>
      </c>
      <c r="S1051">
        <v>1</v>
      </c>
      <c r="T1051">
        <v>0</v>
      </c>
      <c r="U1051">
        <v>0</v>
      </c>
      <c r="V1051">
        <v>0</v>
      </c>
      <c r="W1051">
        <v>0</v>
      </c>
      <c r="X1051">
        <v>1</v>
      </c>
      <c r="Y1051">
        <v>1</v>
      </c>
      <c r="Z1051">
        <v>0</v>
      </c>
      <c r="AA1051">
        <v>0</v>
      </c>
      <c r="AB1051">
        <v>1</v>
      </c>
      <c r="AC1051">
        <v>0</v>
      </c>
      <c r="AD1051">
        <v>1</v>
      </c>
      <c r="AE1051">
        <v>1</v>
      </c>
      <c r="AF1051">
        <v>1</v>
      </c>
      <c r="AG1051">
        <v>1</v>
      </c>
      <c r="AH1051">
        <v>1</v>
      </c>
      <c r="AI1051">
        <v>1</v>
      </c>
      <c r="AJ1051">
        <v>0</v>
      </c>
      <c r="AK1051">
        <v>1</v>
      </c>
      <c r="AL1051">
        <v>1</v>
      </c>
      <c r="AM1051">
        <v>1</v>
      </c>
      <c r="AN1051">
        <v>1</v>
      </c>
      <c r="AO1051">
        <v>1</v>
      </c>
      <c r="AP1051">
        <v>1</v>
      </c>
    </row>
    <row r="1052" spans="1:42" x14ac:dyDescent="0.25">
      <c r="A1052" t="str">
        <f>"1048"</f>
        <v>1048</v>
      </c>
      <c r="B1052" t="str">
        <f t="shared" si="57"/>
        <v>2</v>
      </c>
      <c r="C1052" t="str">
        <f t="shared" si="58"/>
        <v>42</v>
      </c>
      <c r="D1052" t="str">
        <f>"8"</f>
        <v>8</v>
      </c>
      <c r="E1052" t="str">
        <f>"2-42-8"</f>
        <v>2-42-8</v>
      </c>
      <c r="F1052" t="s">
        <v>72</v>
      </c>
      <c r="G1052" t="s">
        <v>73</v>
      </c>
      <c r="H1052" t="s">
        <v>71</v>
      </c>
      <c r="S1052">
        <v>0</v>
      </c>
      <c r="T1052">
        <v>1</v>
      </c>
      <c r="U1052">
        <v>0</v>
      </c>
      <c r="V1052">
        <v>0</v>
      </c>
      <c r="W1052">
        <v>0</v>
      </c>
      <c r="X1052">
        <v>1</v>
      </c>
      <c r="Y1052">
        <v>0</v>
      </c>
      <c r="Z1052">
        <v>1</v>
      </c>
      <c r="AA1052">
        <v>1</v>
      </c>
      <c r="AB1052">
        <v>0</v>
      </c>
      <c r="AC1052">
        <v>0</v>
      </c>
      <c r="AD1052">
        <v>0</v>
      </c>
      <c r="AE1052">
        <v>0</v>
      </c>
      <c r="AF1052">
        <v>0</v>
      </c>
      <c r="AG1052">
        <v>0</v>
      </c>
      <c r="AH1052">
        <v>0</v>
      </c>
      <c r="AI1052">
        <v>0</v>
      </c>
      <c r="AJ1052">
        <v>1</v>
      </c>
      <c r="AK1052">
        <v>0</v>
      </c>
      <c r="AL1052">
        <v>0</v>
      </c>
      <c r="AM1052">
        <v>0</v>
      </c>
      <c r="AN1052">
        <v>0</v>
      </c>
      <c r="AO1052">
        <v>0</v>
      </c>
      <c r="AP1052">
        <v>0</v>
      </c>
    </row>
    <row r="1053" spans="1:42" x14ac:dyDescent="0.25">
      <c r="A1053" t="str">
        <f>"1049"</f>
        <v>1049</v>
      </c>
      <c r="B1053" t="str">
        <f t="shared" si="57"/>
        <v>2</v>
      </c>
      <c r="C1053" t="str">
        <f t="shared" si="58"/>
        <v>42</v>
      </c>
      <c r="D1053" t="str">
        <f>"5"</f>
        <v>5</v>
      </c>
      <c r="E1053" t="str">
        <f>"2-42-5"</f>
        <v>2-42-5</v>
      </c>
      <c r="F1053" t="s">
        <v>72</v>
      </c>
      <c r="G1053" t="s">
        <v>73</v>
      </c>
      <c r="H1053" t="s">
        <v>71</v>
      </c>
      <c r="S1053">
        <v>1</v>
      </c>
      <c r="T1053">
        <v>0</v>
      </c>
      <c r="U1053">
        <v>0</v>
      </c>
      <c r="V1053">
        <v>0</v>
      </c>
      <c r="W1053">
        <v>0</v>
      </c>
      <c r="X1053">
        <v>1</v>
      </c>
      <c r="Y1053">
        <v>1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0</v>
      </c>
      <c r="AG1053">
        <v>0</v>
      </c>
      <c r="AH1053">
        <v>0</v>
      </c>
      <c r="AI1053">
        <v>0</v>
      </c>
      <c r="AJ1053">
        <v>1</v>
      </c>
      <c r="AK1053">
        <v>0</v>
      </c>
      <c r="AL1053">
        <v>1</v>
      </c>
      <c r="AM1053">
        <v>1</v>
      </c>
      <c r="AN1053">
        <v>1</v>
      </c>
      <c r="AO1053">
        <v>1</v>
      </c>
      <c r="AP1053">
        <v>1</v>
      </c>
    </row>
    <row r="1054" spans="1:42" x14ac:dyDescent="0.25">
      <c r="A1054" t="str">
        <f>"1050"</f>
        <v>1050</v>
      </c>
      <c r="B1054" t="str">
        <f t="shared" si="57"/>
        <v>2</v>
      </c>
      <c r="C1054" t="str">
        <f t="shared" si="58"/>
        <v>42</v>
      </c>
      <c r="D1054" t="str">
        <f>"4"</f>
        <v>4</v>
      </c>
      <c r="E1054" t="str">
        <f>"2-42-4"</f>
        <v>2-42-4</v>
      </c>
      <c r="F1054" t="s">
        <v>72</v>
      </c>
      <c r="G1054" t="s">
        <v>73</v>
      </c>
      <c r="H1054" t="s">
        <v>71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0</v>
      </c>
      <c r="AG1054">
        <v>0</v>
      </c>
      <c r="AH1054">
        <v>0</v>
      </c>
      <c r="AI1054">
        <v>0</v>
      </c>
      <c r="AJ1054">
        <v>1</v>
      </c>
      <c r="AK1054">
        <v>0</v>
      </c>
      <c r="AL1054">
        <v>1</v>
      </c>
      <c r="AM1054">
        <v>1</v>
      </c>
      <c r="AN1054">
        <v>1</v>
      </c>
      <c r="AO1054">
        <v>1</v>
      </c>
      <c r="AP1054">
        <v>1</v>
      </c>
    </row>
    <row r="1055" spans="1:42" x14ac:dyDescent="0.25">
      <c r="A1055" t="str">
        <f>"1051"</f>
        <v>1051</v>
      </c>
      <c r="B1055" t="str">
        <f t="shared" si="57"/>
        <v>2</v>
      </c>
      <c r="C1055" t="str">
        <f t="shared" ref="C1055:C1079" si="59">"43"</f>
        <v>43</v>
      </c>
      <c r="D1055" t="str">
        <f>"21"</f>
        <v>21</v>
      </c>
      <c r="E1055" t="str">
        <f>"2-43-21"</f>
        <v>2-43-21</v>
      </c>
      <c r="F1055" t="s">
        <v>72</v>
      </c>
      <c r="G1055" t="s">
        <v>73</v>
      </c>
      <c r="H1055" t="s">
        <v>71</v>
      </c>
      <c r="S1055">
        <v>1</v>
      </c>
      <c r="T1055">
        <v>0</v>
      </c>
      <c r="U1055">
        <v>0</v>
      </c>
      <c r="V1055">
        <v>0</v>
      </c>
      <c r="W1055">
        <v>0</v>
      </c>
      <c r="X1055">
        <v>1</v>
      </c>
      <c r="Y1055">
        <v>1</v>
      </c>
      <c r="Z1055">
        <v>0</v>
      </c>
      <c r="AA1055">
        <v>0</v>
      </c>
      <c r="AB1055">
        <v>0</v>
      </c>
      <c r="AC1055">
        <v>1</v>
      </c>
      <c r="AD1055">
        <v>1</v>
      </c>
      <c r="AE1055">
        <v>1</v>
      </c>
      <c r="AF1055">
        <v>1</v>
      </c>
      <c r="AG1055">
        <v>1</v>
      </c>
      <c r="AH1055">
        <v>1</v>
      </c>
      <c r="AI1055">
        <v>1</v>
      </c>
      <c r="AJ1055">
        <v>1</v>
      </c>
      <c r="AK1055">
        <v>0</v>
      </c>
      <c r="AL1055">
        <v>1</v>
      </c>
      <c r="AM1055">
        <v>1</v>
      </c>
      <c r="AN1055">
        <v>1</v>
      </c>
      <c r="AO1055">
        <v>1</v>
      </c>
      <c r="AP1055">
        <v>1</v>
      </c>
    </row>
    <row r="1056" spans="1:42" x14ac:dyDescent="0.25">
      <c r="A1056" t="str">
        <f>"1052"</f>
        <v>1052</v>
      </c>
      <c r="B1056" t="str">
        <f t="shared" si="57"/>
        <v>2</v>
      </c>
      <c r="C1056" t="str">
        <f t="shared" si="59"/>
        <v>43</v>
      </c>
      <c r="D1056" t="str">
        <f>"14"</f>
        <v>14</v>
      </c>
      <c r="E1056" t="str">
        <f>"2-43-14"</f>
        <v>2-43-14</v>
      </c>
      <c r="F1056" t="s">
        <v>72</v>
      </c>
      <c r="G1056" t="s">
        <v>73</v>
      </c>
      <c r="H1056" t="s">
        <v>71</v>
      </c>
      <c r="S1056">
        <v>1</v>
      </c>
      <c r="T1056">
        <v>0</v>
      </c>
      <c r="U1056">
        <v>0</v>
      </c>
      <c r="V1056">
        <v>0</v>
      </c>
      <c r="W1056">
        <v>0</v>
      </c>
      <c r="X1056">
        <v>1</v>
      </c>
      <c r="Y1056">
        <v>1</v>
      </c>
      <c r="Z1056">
        <v>0</v>
      </c>
      <c r="AA1056">
        <v>0</v>
      </c>
      <c r="AB1056">
        <v>0</v>
      </c>
      <c r="AC1056">
        <v>1</v>
      </c>
      <c r="AD1056">
        <v>1</v>
      </c>
      <c r="AE1056">
        <v>1</v>
      </c>
      <c r="AF1056">
        <v>1</v>
      </c>
      <c r="AG1056">
        <v>1</v>
      </c>
      <c r="AH1056">
        <v>1</v>
      </c>
      <c r="AI1056">
        <v>1</v>
      </c>
      <c r="AJ1056">
        <v>1</v>
      </c>
      <c r="AK1056">
        <v>0</v>
      </c>
      <c r="AL1056">
        <v>1</v>
      </c>
      <c r="AM1056">
        <v>1</v>
      </c>
      <c r="AN1056">
        <v>1</v>
      </c>
      <c r="AO1056">
        <v>1</v>
      </c>
      <c r="AP1056">
        <v>1</v>
      </c>
    </row>
    <row r="1057" spans="1:42" x14ac:dyDescent="0.25">
      <c r="A1057" t="str">
        <f>"1053"</f>
        <v>1053</v>
      </c>
      <c r="B1057" t="str">
        <f t="shared" si="57"/>
        <v>2</v>
      </c>
      <c r="C1057" t="str">
        <f t="shared" si="59"/>
        <v>43</v>
      </c>
      <c r="D1057" t="str">
        <f>"13"</f>
        <v>13</v>
      </c>
      <c r="E1057" t="str">
        <f>"2-43-13"</f>
        <v>2-43-13</v>
      </c>
      <c r="F1057" t="s">
        <v>72</v>
      </c>
      <c r="G1057" t="s">
        <v>73</v>
      </c>
      <c r="H1057" t="s">
        <v>70</v>
      </c>
      <c r="I1057">
        <v>1</v>
      </c>
      <c r="J1057">
        <v>1</v>
      </c>
      <c r="K1057">
        <v>1</v>
      </c>
      <c r="L1057">
        <v>1</v>
      </c>
      <c r="M1057">
        <v>1</v>
      </c>
      <c r="N1057">
        <v>1</v>
      </c>
      <c r="O1057">
        <v>1</v>
      </c>
      <c r="P1057">
        <v>1</v>
      </c>
      <c r="Q1057">
        <v>1</v>
      </c>
      <c r="R1057">
        <v>1</v>
      </c>
    </row>
    <row r="1058" spans="1:42" x14ac:dyDescent="0.25">
      <c r="A1058" t="str">
        <f>"1054"</f>
        <v>1054</v>
      </c>
      <c r="B1058" t="str">
        <f t="shared" si="57"/>
        <v>2</v>
      </c>
      <c r="C1058" t="str">
        <f t="shared" si="59"/>
        <v>43</v>
      </c>
      <c r="D1058" t="str">
        <f>"9"</f>
        <v>9</v>
      </c>
      <c r="E1058" t="str">
        <f>"2-43-9"</f>
        <v>2-43-9</v>
      </c>
      <c r="F1058" t="s">
        <v>72</v>
      </c>
      <c r="G1058" t="s">
        <v>73</v>
      </c>
      <c r="H1058" t="s">
        <v>71</v>
      </c>
      <c r="S1058">
        <v>1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1</v>
      </c>
      <c r="Z1058">
        <v>0</v>
      </c>
      <c r="AA1058">
        <v>1</v>
      </c>
      <c r="AB1058">
        <v>0</v>
      </c>
      <c r="AC1058">
        <v>0</v>
      </c>
      <c r="AD1058">
        <v>0</v>
      </c>
      <c r="AE1058">
        <v>1</v>
      </c>
      <c r="AF1058">
        <v>0</v>
      </c>
      <c r="AG1058">
        <v>0</v>
      </c>
      <c r="AH1058">
        <v>0</v>
      </c>
      <c r="AI1058">
        <v>0</v>
      </c>
      <c r="AJ1058">
        <v>0</v>
      </c>
      <c r="AK1058">
        <v>1</v>
      </c>
      <c r="AL1058">
        <v>1</v>
      </c>
      <c r="AM1058">
        <v>1</v>
      </c>
      <c r="AN1058">
        <v>1</v>
      </c>
      <c r="AO1058">
        <v>1</v>
      </c>
      <c r="AP1058">
        <v>1</v>
      </c>
    </row>
    <row r="1059" spans="1:42" x14ac:dyDescent="0.25">
      <c r="A1059" t="str">
        <f>"1055"</f>
        <v>1055</v>
      </c>
      <c r="B1059" t="str">
        <f t="shared" si="57"/>
        <v>2</v>
      </c>
      <c r="C1059" t="str">
        <f t="shared" si="59"/>
        <v>43</v>
      </c>
      <c r="D1059" t="str">
        <f>"5"</f>
        <v>5</v>
      </c>
      <c r="E1059" t="str">
        <f>"2-43-5"</f>
        <v>2-43-5</v>
      </c>
      <c r="F1059" t="s">
        <v>72</v>
      </c>
      <c r="G1059" t="s">
        <v>73</v>
      </c>
      <c r="H1059" t="s">
        <v>71</v>
      </c>
      <c r="S1059">
        <v>1</v>
      </c>
      <c r="T1059">
        <v>0</v>
      </c>
      <c r="U1059">
        <v>0</v>
      </c>
      <c r="V1059">
        <v>0</v>
      </c>
      <c r="W1059">
        <v>0</v>
      </c>
      <c r="X1059">
        <v>1</v>
      </c>
      <c r="Y1059">
        <v>1</v>
      </c>
      <c r="Z1059">
        <v>0</v>
      </c>
      <c r="AA1059">
        <v>0</v>
      </c>
      <c r="AB1059">
        <v>1</v>
      </c>
      <c r="AC1059">
        <v>0</v>
      </c>
      <c r="AD1059">
        <v>1</v>
      </c>
      <c r="AE1059">
        <v>1</v>
      </c>
      <c r="AF1059">
        <v>1</v>
      </c>
      <c r="AG1059">
        <v>1</v>
      </c>
      <c r="AH1059">
        <v>1</v>
      </c>
      <c r="AI1059">
        <v>1</v>
      </c>
      <c r="AJ1059">
        <v>1</v>
      </c>
      <c r="AK1059">
        <v>0</v>
      </c>
      <c r="AL1059">
        <v>1</v>
      </c>
      <c r="AM1059">
        <v>1</v>
      </c>
      <c r="AN1059">
        <v>1</v>
      </c>
      <c r="AO1059">
        <v>1</v>
      </c>
      <c r="AP1059">
        <v>1</v>
      </c>
    </row>
    <row r="1060" spans="1:42" x14ac:dyDescent="0.25">
      <c r="A1060" t="str">
        <f>"1056"</f>
        <v>1056</v>
      </c>
      <c r="B1060" t="str">
        <f t="shared" si="57"/>
        <v>2</v>
      </c>
      <c r="C1060" t="str">
        <f t="shared" si="59"/>
        <v>43</v>
      </c>
      <c r="D1060" t="str">
        <f>"1"</f>
        <v>1</v>
      </c>
      <c r="E1060" t="str">
        <f>"2-43-1"</f>
        <v>2-43-1</v>
      </c>
      <c r="F1060" t="s">
        <v>72</v>
      </c>
      <c r="G1060" t="s">
        <v>73</v>
      </c>
      <c r="H1060" t="s">
        <v>71</v>
      </c>
      <c r="S1060">
        <v>1</v>
      </c>
      <c r="T1060">
        <v>0</v>
      </c>
      <c r="U1060">
        <v>0</v>
      </c>
      <c r="V1060">
        <v>0</v>
      </c>
      <c r="W1060">
        <v>0</v>
      </c>
      <c r="X1060">
        <v>1</v>
      </c>
      <c r="Y1060">
        <v>0</v>
      </c>
      <c r="Z1060">
        <v>1</v>
      </c>
      <c r="AA1060">
        <v>1</v>
      </c>
      <c r="AB1060">
        <v>0</v>
      </c>
      <c r="AC1060">
        <v>0</v>
      </c>
      <c r="AD1060">
        <v>1</v>
      </c>
      <c r="AE1060">
        <v>1</v>
      </c>
      <c r="AF1060">
        <v>1</v>
      </c>
      <c r="AG1060">
        <v>1</v>
      </c>
      <c r="AH1060">
        <v>1</v>
      </c>
      <c r="AI1060">
        <v>1</v>
      </c>
      <c r="AJ1060">
        <v>1</v>
      </c>
      <c r="AK1060">
        <v>0</v>
      </c>
      <c r="AL1060">
        <v>1</v>
      </c>
      <c r="AM1060">
        <v>1</v>
      </c>
      <c r="AN1060">
        <v>1</v>
      </c>
      <c r="AO1060">
        <v>1</v>
      </c>
      <c r="AP1060">
        <v>1</v>
      </c>
    </row>
    <row r="1061" spans="1:42" x14ac:dyDescent="0.25">
      <c r="A1061" t="str">
        <f>"1057"</f>
        <v>1057</v>
      </c>
      <c r="B1061" t="str">
        <f t="shared" si="57"/>
        <v>2</v>
      </c>
      <c r="C1061" t="str">
        <f t="shared" si="59"/>
        <v>43</v>
      </c>
      <c r="D1061" t="str">
        <f>"25"</f>
        <v>25</v>
      </c>
      <c r="E1061" t="str">
        <f>"2-43-25"</f>
        <v>2-43-25</v>
      </c>
      <c r="F1061" t="s">
        <v>72</v>
      </c>
      <c r="G1061" t="s">
        <v>73</v>
      </c>
      <c r="H1061" t="s">
        <v>70</v>
      </c>
      <c r="I1061">
        <v>1</v>
      </c>
      <c r="J1061">
        <v>1</v>
      </c>
      <c r="K1061">
        <v>0</v>
      </c>
      <c r="L1061">
        <v>1</v>
      </c>
      <c r="M1061">
        <v>1</v>
      </c>
      <c r="N1061">
        <v>0</v>
      </c>
      <c r="O1061">
        <v>1</v>
      </c>
      <c r="P1061">
        <v>0</v>
      </c>
      <c r="Q1061">
        <v>0</v>
      </c>
      <c r="R1061">
        <v>0</v>
      </c>
    </row>
    <row r="1062" spans="1:42" x14ac:dyDescent="0.25">
      <c r="A1062" t="str">
        <f>"1058"</f>
        <v>1058</v>
      </c>
      <c r="B1062" t="str">
        <f t="shared" si="57"/>
        <v>2</v>
      </c>
      <c r="C1062" t="str">
        <f t="shared" si="59"/>
        <v>43</v>
      </c>
      <c r="D1062" t="str">
        <f>"16"</f>
        <v>16</v>
      </c>
      <c r="E1062" t="str">
        <f>"2-43-16"</f>
        <v>2-43-16</v>
      </c>
      <c r="F1062" t="s">
        <v>72</v>
      </c>
      <c r="G1062" t="s">
        <v>73</v>
      </c>
      <c r="H1062" t="s">
        <v>71</v>
      </c>
      <c r="S1062">
        <v>1</v>
      </c>
      <c r="T1062">
        <v>0</v>
      </c>
      <c r="U1062">
        <v>0</v>
      </c>
      <c r="V1062">
        <v>0</v>
      </c>
      <c r="W1062">
        <v>0</v>
      </c>
      <c r="X1062">
        <v>1</v>
      </c>
      <c r="Y1062">
        <v>1</v>
      </c>
      <c r="Z1062">
        <v>0</v>
      </c>
      <c r="AA1062">
        <v>0</v>
      </c>
      <c r="AB1062">
        <v>1</v>
      </c>
      <c r="AC1062">
        <v>0</v>
      </c>
      <c r="AD1062">
        <v>1</v>
      </c>
      <c r="AE1062">
        <v>1</v>
      </c>
      <c r="AF1062">
        <v>1</v>
      </c>
      <c r="AG1062">
        <v>1</v>
      </c>
      <c r="AH1062">
        <v>1</v>
      </c>
      <c r="AI1062">
        <v>1</v>
      </c>
      <c r="AJ1062">
        <v>1</v>
      </c>
      <c r="AK1062">
        <v>0</v>
      </c>
      <c r="AL1062">
        <v>1</v>
      </c>
      <c r="AM1062">
        <v>1</v>
      </c>
      <c r="AN1062">
        <v>1</v>
      </c>
      <c r="AO1062">
        <v>1</v>
      </c>
      <c r="AP1062">
        <v>1</v>
      </c>
    </row>
    <row r="1063" spans="1:42" x14ac:dyDescent="0.25">
      <c r="A1063" t="str">
        <f>"1059"</f>
        <v>1059</v>
      </c>
      <c r="B1063" t="str">
        <f t="shared" si="57"/>
        <v>2</v>
      </c>
      <c r="C1063" t="str">
        <f t="shared" si="59"/>
        <v>43</v>
      </c>
      <c r="D1063" t="str">
        <f>"15"</f>
        <v>15</v>
      </c>
      <c r="E1063" t="str">
        <f>"2-43-15"</f>
        <v>2-43-15</v>
      </c>
      <c r="F1063" t="s">
        <v>72</v>
      </c>
      <c r="G1063" t="s">
        <v>73</v>
      </c>
      <c r="H1063" t="s">
        <v>71</v>
      </c>
      <c r="S1063">
        <v>1</v>
      </c>
      <c r="T1063">
        <v>0</v>
      </c>
      <c r="U1063">
        <v>0</v>
      </c>
      <c r="V1063">
        <v>0</v>
      </c>
      <c r="W1063">
        <v>0</v>
      </c>
      <c r="X1063">
        <v>1</v>
      </c>
      <c r="Y1063">
        <v>0</v>
      </c>
      <c r="Z1063">
        <v>0</v>
      </c>
      <c r="AA1063">
        <v>0</v>
      </c>
      <c r="AB1063">
        <v>0</v>
      </c>
      <c r="AC1063">
        <v>1</v>
      </c>
      <c r="AD1063">
        <v>0</v>
      </c>
      <c r="AE1063">
        <v>0</v>
      </c>
      <c r="AF1063">
        <v>0</v>
      </c>
      <c r="AG1063">
        <v>0</v>
      </c>
      <c r="AH1063">
        <v>0</v>
      </c>
      <c r="AI1063">
        <v>0</v>
      </c>
      <c r="AJ1063">
        <v>1</v>
      </c>
      <c r="AK1063">
        <v>0</v>
      </c>
      <c r="AL1063">
        <v>1</v>
      </c>
      <c r="AM1063">
        <v>1</v>
      </c>
      <c r="AN1063">
        <v>1</v>
      </c>
      <c r="AO1063">
        <v>1</v>
      </c>
      <c r="AP1063">
        <v>1</v>
      </c>
    </row>
    <row r="1064" spans="1:42" x14ac:dyDescent="0.25">
      <c r="A1064" t="str">
        <f>"1060"</f>
        <v>1060</v>
      </c>
      <c r="B1064" t="str">
        <f t="shared" si="57"/>
        <v>2</v>
      </c>
      <c r="C1064" t="str">
        <f t="shared" si="59"/>
        <v>43</v>
      </c>
      <c r="D1064" t="str">
        <f>"10"</f>
        <v>10</v>
      </c>
      <c r="E1064" t="str">
        <f>"2-43-10"</f>
        <v>2-43-10</v>
      </c>
      <c r="F1064" t="s">
        <v>72</v>
      </c>
      <c r="G1064" t="s">
        <v>73</v>
      </c>
      <c r="H1064" t="s">
        <v>71</v>
      </c>
      <c r="S1064">
        <v>0</v>
      </c>
      <c r="T1064">
        <v>1</v>
      </c>
      <c r="U1064">
        <v>0</v>
      </c>
      <c r="V1064">
        <v>0</v>
      </c>
      <c r="W1064">
        <v>0</v>
      </c>
      <c r="X1064">
        <v>1</v>
      </c>
      <c r="Y1064">
        <v>1</v>
      </c>
      <c r="Z1064">
        <v>0</v>
      </c>
      <c r="AA1064">
        <v>0</v>
      </c>
      <c r="AB1064">
        <v>1</v>
      </c>
      <c r="AC1064">
        <v>0</v>
      </c>
      <c r="AD1064">
        <v>1</v>
      </c>
      <c r="AE1064">
        <v>1</v>
      </c>
      <c r="AF1064">
        <v>1</v>
      </c>
      <c r="AG1064">
        <v>1</v>
      </c>
      <c r="AH1064">
        <v>1</v>
      </c>
      <c r="AI1064">
        <v>1</v>
      </c>
      <c r="AJ1064">
        <v>1</v>
      </c>
      <c r="AK1064">
        <v>0</v>
      </c>
      <c r="AL1064">
        <v>1</v>
      </c>
      <c r="AM1064">
        <v>1</v>
      </c>
      <c r="AN1064">
        <v>1</v>
      </c>
      <c r="AO1064">
        <v>1</v>
      </c>
      <c r="AP1064">
        <v>1</v>
      </c>
    </row>
    <row r="1065" spans="1:42" x14ac:dyDescent="0.25">
      <c r="A1065" t="str">
        <f>"1061"</f>
        <v>1061</v>
      </c>
      <c r="B1065" t="str">
        <f t="shared" si="57"/>
        <v>2</v>
      </c>
      <c r="C1065" t="str">
        <f t="shared" si="59"/>
        <v>43</v>
      </c>
      <c r="D1065" t="str">
        <f>"6"</f>
        <v>6</v>
      </c>
      <c r="E1065" t="str">
        <f>"2-43-6"</f>
        <v>2-43-6</v>
      </c>
      <c r="F1065" t="s">
        <v>72</v>
      </c>
      <c r="G1065" t="s">
        <v>73</v>
      </c>
      <c r="H1065" t="s">
        <v>71</v>
      </c>
      <c r="S1065">
        <v>0</v>
      </c>
      <c r="T1065">
        <v>1</v>
      </c>
      <c r="U1065">
        <v>0</v>
      </c>
      <c r="V1065">
        <v>0</v>
      </c>
      <c r="W1065">
        <v>1</v>
      </c>
      <c r="X1065">
        <v>0</v>
      </c>
      <c r="Y1065">
        <v>1</v>
      </c>
      <c r="Z1065">
        <v>0</v>
      </c>
      <c r="AA1065">
        <v>0</v>
      </c>
      <c r="AB1065">
        <v>1</v>
      </c>
      <c r="AC1065">
        <v>0</v>
      </c>
      <c r="AD1065">
        <v>0</v>
      </c>
      <c r="AE1065">
        <v>0</v>
      </c>
      <c r="AF1065">
        <v>0</v>
      </c>
      <c r="AG1065">
        <v>0</v>
      </c>
      <c r="AH1065">
        <v>0</v>
      </c>
      <c r="AI1065">
        <v>0</v>
      </c>
      <c r="AJ1065">
        <v>1</v>
      </c>
      <c r="AK1065">
        <v>0</v>
      </c>
      <c r="AL1065">
        <v>1</v>
      </c>
      <c r="AM1065">
        <v>1</v>
      </c>
      <c r="AN1065">
        <v>1</v>
      </c>
      <c r="AO1065">
        <v>1</v>
      </c>
      <c r="AP1065">
        <v>1</v>
      </c>
    </row>
    <row r="1066" spans="1:42" x14ac:dyDescent="0.25">
      <c r="A1066" t="str">
        <f>"1062"</f>
        <v>1062</v>
      </c>
      <c r="B1066" t="str">
        <f t="shared" si="57"/>
        <v>2</v>
      </c>
      <c r="C1066" t="str">
        <f t="shared" si="59"/>
        <v>43</v>
      </c>
      <c r="D1066" t="str">
        <f>"2"</f>
        <v>2</v>
      </c>
      <c r="E1066" t="str">
        <f>"2-43-2"</f>
        <v>2-43-2</v>
      </c>
      <c r="F1066" t="s">
        <v>72</v>
      </c>
      <c r="G1066" t="s">
        <v>73</v>
      </c>
      <c r="H1066" t="s">
        <v>71</v>
      </c>
      <c r="S1066">
        <v>0</v>
      </c>
      <c r="T1066">
        <v>1</v>
      </c>
      <c r="U1066">
        <v>0</v>
      </c>
      <c r="V1066">
        <v>0</v>
      </c>
      <c r="W1066">
        <v>0</v>
      </c>
      <c r="X1066">
        <v>1</v>
      </c>
      <c r="Y1066">
        <v>0</v>
      </c>
      <c r="Z1066">
        <v>1</v>
      </c>
      <c r="AA1066">
        <v>0</v>
      </c>
      <c r="AB1066">
        <v>0</v>
      </c>
      <c r="AC1066">
        <v>1</v>
      </c>
      <c r="AD1066">
        <v>1</v>
      </c>
      <c r="AE1066">
        <v>1</v>
      </c>
      <c r="AF1066">
        <v>1</v>
      </c>
      <c r="AG1066">
        <v>1</v>
      </c>
      <c r="AH1066">
        <v>1</v>
      </c>
      <c r="AI1066">
        <v>1</v>
      </c>
      <c r="AJ1066">
        <v>1</v>
      </c>
      <c r="AK1066">
        <v>0</v>
      </c>
      <c r="AL1066">
        <v>0</v>
      </c>
      <c r="AM1066">
        <v>0</v>
      </c>
      <c r="AN1066">
        <v>0</v>
      </c>
      <c r="AO1066">
        <v>0</v>
      </c>
      <c r="AP1066">
        <v>0</v>
      </c>
    </row>
    <row r="1067" spans="1:42" x14ac:dyDescent="0.25">
      <c r="A1067" t="str">
        <f>"1063"</f>
        <v>1063</v>
      </c>
      <c r="B1067" t="str">
        <f t="shared" si="57"/>
        <v>2</v>
      </c>
      <c r="C1067" t="str">
        <f t="shared" si="59"/>
        <v>43</v>
      </c>
      <c r="D1067" t="str">
        <f>"24"</f>
        <v>24</v>
      </c>
      <c r="E1067" t="str">
        <f>"2-43-24"</f>
        <v>2-43-24</v>
      </c>
      <c r="F1067" t="s">
        <v>72</v>
      </c>
      <c r="G1067" t="s">
        <v>73</v>
      </c>
      <c r="H1067" t="s">
        <v>71</v>
      </c>
      <c r="S1067">
        <v>1</v>
      </c>
      <c r="T1067">
        <v>0</v>
      </c>
      <c r="U1067">
        <v>0</v>
      </c>
      <c r="V1067">
        <v>0</v>
      </c>
      <c r="W1067">
        <v>1</v>
      </c>
      <c r="X1067">
        <v>0</v>
      </c>
      <c r="Y1067">
        <v>1</v>
      </c>
      <c r="Z1067">
        <v>0</v>
      </c>
      <c r="AA1067">
        <v>0</v>
      </c>
      <c r="AB1067">
        <v>1</v>
      </c>
      <c r="AC1067">
        <v>0</v>
      </c>
      <c r="AD1067">
        <v>1</v>
      </c>
      <c r="AE1067">
        <v>1</v>
      </c>
      <c r="AF1067">
        <v>1</v>
      </c>
      <c r="AG1067">
        <v>1</v>
      </c>
      <c r="AH1067">
        <v>1</v>
      </c>
      <c r="AI1067">
        <v>1</v>
      </c>
      <c r="AJ1067">
        <v>1</v>
      </c>
      <c r="AK1067">
        <v>0</v>
      </c>
      <c r="AL1067">
        <v>1</v>
      </c>
      <c r="AM1067">
        <v>1</v>
      </c>
      <c r="AN1067">
        <v>1</v>
      </c>
      <c r="AO1067">
        <v>1</v>
      </c>
      <c r="AP1067">
        <v>1</v>
      </c>
    </row>
    <row r="1068" spans="1:42" x14ac:dyDescent="0.25">
      <c r="A1068" t="str">
        <f>"1064"</f>
        <v>1064</v>
      </c>
      <c r="B1068" t="str">
        <f t="shared" si="57"/>
        <v>2</v>
      </c>
      <c r="C1068" t="str">
        <f t="shared" si="59"/>
        <v>43</v>
      </c>
      <c r="D1068" t="str">
        <f>"23"</f>
        <v>23</v>
      </c>
      <c r="E1068" t="str">
        <f>"2-43-23"</f>
        <v>2-43-23</v>
      </c>
      <c r="F1068" t="s">
        <v>72</v>
      </c>
      <c r="G1068" t="s">
        <v>73</v>
      </c>
      <c r="H1068" t="s">
        <v>71</v>
      </c>
      <c r="S1068">
        <v>1</v>
      </c>
      <c r="T1068">
        <v>0</v>
      </c>
      <c r="U1068">
        <v>0</v>
      </c>
      <c r="V1068">
        <v>0</v>
      </c>
      <c r="W1068">
        <v>1</v>
      </c>
      <c r="X1068">
        <v>0</v>
      </c>
      <c r="Y1068">
        <v>1</v>
      </c>
      <c r="Z1068">
        <v>0</v>
      </c>
      <c r="AA1068">
        <v>0</v>
      </c>
      <c r="AB1068">
        <v>0</v>
      </c>
      <c r="AC1068">
        <v>1</v>
      </c>
      <c r="AD1068">
        <v>1</v>
      </c>
      <c r="AE1068">
        <v>1</v>
      </c>
      <c r="AF1068">
        <v>1</v>
      </c>
      <c r="AG1068">
        <v>1</v>
      </c>
      <c r="AH1068">
        <v>1</v>
      </c>
      <c r="AI1068">
        <v>1</v>
      </c>
      <c r="AJ1068">
        <v>1</v>
      </c>
      <c r="AK1068">
        <v>0</v>
      </c>
      <c r="AL1068">
        <v>1</v>
      </c>
      <c r="AM1068">
        <v>1</v>
      </c>
      <c r="AN1068">
        <v>1</v>
      </c>
      <c r="AO1068">
        <v>1</v>
      </c>
      <c r="AP1068">
        <v>1</v>
      </c>
    </row>
    <row r="1069" spans="1:42" x14ac:dyDescent="0.25">
      <c r="A1069" t="str">
        <f>"1065"</f>
        <v>1065</v>
      </c>
      <c r="B1069" t="str">
        <f t="shared" si="57"/>
        <v>2</v>
      </c>
      <c r="C1069" t="str">
        <f t="shared" si="59"/>
        <v>43</v>
      </c>
      <c r="D1069" t="str">
        <f>"18"</f>
        <v>18</v>
      </c>
      <c r="E1069" t="str">
        <f>"2-43-18"</f>
        <v>2-43-18</v>
      </c>
      <c r="F1069" t="s">
        <v>72</v>
      </c>
      <c r="G1069" t="s">
        <v>73</v>
      </c>
      <c r="H1069" t="s">
        <v>70</v>
      </c>
      <c r="I1069">
        <v>1</v>
      </c>
      <c r="J1069">
        <v>1</v>
      </c>
      <c r="K1069">
        <v>1</v>
      </c>
      <c r="L1069">
        <v>1</v>
      </c>
      <c r="M1069">
        <v>1</v>
      </c>
      <c r="N1069">
        <v>1</v>
      </c>
      <c r="O1069">
        <v>1</v>
      </c>
      <c r="P1069">
        <v>1</v>
      </c>
      <c r="Q1069">
        <v>1</v>
      </c>
      <c r="R1069">
        <v>1</v>
      </c>
    </row>
    <row r="1070" spans="1:42" x14ac:dyDescent="0.25">
      <c r="A1070" t="str">
        <f>"1066"</f>
        <v>1066</v>
      </c>
      <c r="B1070" t="str">
        <f t="shared" si="57"/>
        <v>2</v>
      </c>
      <c r="C1070" t="str">
        <f t="shared" si="59"/>
        <v>43</v>
      </c>
      <c r="D1070" t="str">
        <f>"17"</f>
        <v>17</v>
      </c>
      <c r="E1070" t="str">
        <f>"2-43-17"</f>
        <v>2-43-17</v>
      </c>
      <c r="F1070" t="s">
        <v>72</v>
      </c>
      <c r="G1070" t="s">
        <v>73</v>
      </c>
      <c r="H1070" t="s">
        <v>71</v>
      </c>
      <c r="S1070">
        <v>1</v>
      </c>
      <c r="T1070">
        <v>0</v>
      </c>
      <c r="U1070">
        <v>0</v>
      </c>
      <c r="V1070">
        <v>0</v>
      </c>
      <c r="W1070">
        <v>0</v>
      </c>
      <c r="X1070">
        <v>1</v>
      </c>
      <c r="Y1070">
        <v>1</v>
      </c>
      <c r="Z1070">
        <v>0</v>
      </c>
      <c r="AA1070">
        <v>1</v>
      </c>
      <c r="AB1070">
        <v>0</v>
      </c>
      <c r="AC1070">
        <v>0</v>
      </c>
      <c r="AD1070">
        <v>0</v>
      </c>
      <c r="AE1070">
        <v>0</v>
      </c>
      <c r="AF1070">
        <v>0</v>
      </c>
      <c r="AG1070">
        <v>0</v>
      </c>
      <c r="AH1070">
        <v>0</v>
      </c>
      <c r="AI1070">
        <v>0</v>
      </c>
      <c r="AJ1070">
        <v>1</v>
      </c>
      <c r="AK1070">
        <v>0</v>
      </c>
      <c r="AL1070">
        <v>0</v>
      </c>
      <c r="AM1070">
        <v>0</v>
      </c>
      <c r="AN1070">
        <v>0</v>
      </c>
      <c r="AO1070">
        <v>0</v>
      </c>
      <c r="AP1070">
        <v>0</v>
      </c>
    </row>
    <row r="1071" spans="1:42" x14ac:dyDescent="0.25">
      <c r="A1071" t="str">
        <f>"1067"</f>
        <v>1067</v>
      </c>
      <c r="B1071" t="str">
        <f t="shared" si="57"/>
        <v>2</v>
      </c>
      <c r="C1071" t="str">
        <f t="shared" si="59"/>
        <v>43</v>
      </c>
      <c r="D1071" t="str">
        <f>"11"</f>
        <v>11</v>
      </c>
      <c r="E1071" t="str">
        <f>"2-43-11"</f>
        <v>2-43-11</v>
      </c>
      <c r="F1071" t="s">
        <v>72</v>
      </c>
      <c r="G1071" t="s">
        <v>73</v>
      </c>
      <c r="H1071" t="s">
        <v>71</v>
      </c>
      <c r="S1071">
        <v>1</v>
      </c>
      <c r="T1071">
        <v>0</v>
      </c>
      <c r="U1071">
        <v>0</v>
      </c>
      <c r="V1071">
        <v>0</v>
      </c>
      <c r="W1071">
        <v>0</v>
      </c>
      <c r="X1071">
        <v>1</v>
      </c>
      <c r="Y1071">
        <v>1</v>
      </c>
      <c r="Z1071">
        <v>0</v>
      </c>
      <c r="AA1071">
        <v>0</v>
      </c>
      <c r="AB1071">
        <v>1</v>
      </c>
      <c r="AC1071">
        <v>0</v>
      </c>
      <c r="AD1071">
        <v>1</v>
      </c>
      <c r="AE1071">
        <v>1</v>
      </c>
      <c r="AF1071">
        <v>1</v>
      </c>
      <c r="AG1071">
        <v>1</v>
      </c>
      <c r="AH1071">
        <v>1</v>
      </c>
      <c r="AI1071">
        <v>1</v>
      </c>
      <c r="AJ1071">
        <v>0</v>
      </c>
      <c r="AK1071">
        <v>1</v>
      </c>
      <c r="AL1071">
        <v>1</v>
      </c>
      <c r="AM1071">
        <v>1</v>
      </c>
      <c r="AN1071">
        <v>1</v>
      </c>
      <c r="AO1071">
        <v>1</v>
      </c>
      <c r="AP1071">
        <v>1</v>
      </c>
    </row>
    <row r="1072" spans="1:42" x14ac:dyDescent="0.25">
      <c r="A1072" t="str">
        <f>"1068"</f>
        <v>1068</v>
      </c>
      <c r="B1072" t="str">
        <f t="shared" si="57"/>
        <v>2</v>
      </c>
      <c r="C1072" t="str">
        <f t="shared" si="59"/>
        <v>43</v>
      </c>
      <c r="D1072" t="str">
        <f>"7"</f>
        <v>7</v>
      </c>
      <c r="E1072" t="str">
        <f>"2-43-7"</f>
        <v>2-43-7</v>
      </c>
      <c r="F1072" t="s">
        <v>72</v>
      </c>
      <c r="G1072" t="s">
        <v>73</v>
      </c>
      <c r="H1072" t="s">
        <v>70</v>
      </c>
      <c r="I1072">
        <v>1</v>
      </c>
      <c r="J1072">
        <v>1</v>
      </c>
      <c r="K1072">
        <v>1</v>
      </c>
      <c r="L1072">
        <v>1</v>
      </c>
      <c r="M1072">
        <v>1</v>
      </c>
      <c r="N1072">
        <v>1</v>
      </c>
      <c r="O1072">
        <v>1</v>
      </c>
      <c r="P1072">
        <v>1</v>
      </c>
      <c r="Q1072">
        <v>1</v>
      </c>
      <c r="R1072">
        <v>1</v>
      </c>
    </row>
    <row r="1073" spans="1:42" x14ac:dyDescent="0.25">
      <c r="A1073" t="str">
        <f>"1069"</f>
        <v>1069</v>
      </c>
      <c r="B1073" t="str">
        <f t="shared" si="57"/>
        <v>2</v>
      </c>
      <c r="C1073" t="str">
        <f t="shared" si="59"/>
        <v>43</v>
      </c>
      <c r="D1073" t="str">
        <f>"20"</f>
        <v>20</v>
      </c>
      <c r="E1073" t="str">
        <f>"2-43-20"</f>
        <v>2-43-20</v>
      </c>
      <c r="F1073" t="s">
        <v>72</v>
      </c>
      <c r="G1073" t="s">
        <v>73</v>
      </c>
      <c r="H1073" t="s">
        <v>70</v>
      </c>
      <c r="I1073">
        <v>1</v>
      </c>
      <c r="J1073">
        <v>1</v>
      </c>
      <c r="K1073">
        <v>1</v>
      </c>
      <c r="L1073">
        <v>1</v>
      </c>
      <c r="M1073">
        <v>1</v>
      </c>
      <c r="N1073">
        <v>1</v>
      </c>
      <c r="O1073">
        <v>1</v>
      </c>
      <c r="P1073">
        <v>1</v>
      </c>
      <c r="Q1073">
        <v>1</v>
      </c>
      <c r="R1073">
        <v>1</v>
      </c>
    </row>
    <row r="1074" spans="1:42" x14ac:dyDescent="0.25">
      <c r="A1074" t="str">
        <f>"1070"</f>
        <v>1070</v>
      </c>
      <c r="B1074" t="str">
        <f t="shared" si="57"/>
        <v>2</v>
      </c>
      <c r="C1074" t="str">
        <f t="shared" si="59"/>
        <v>43</v>
      </c>
      <c r="D1074" t="str">
        <f>"19"</f>
        <v>19</v>
      </c>
      <c r="E1074" t="str">
        <f>"2-43-19"</f>
        <v>2-43-19</v>
      </c>
      <c r="F1074" t="s">
        <v>72</v>
      </c>
      <c r="G1074" t="s">
        <v>73</v>
      </c>
      <c r="H1074" t="s">
        <v>71</v>
      </c>
      <c r="S1074">
        <v>0</v>
      </c>
      <c r="T1074">
        <v>1</v>
      </c>
      <c r="U1074">
        <v>0</v>
      </c>
      <c r="V1074">
        <v>0</v>
      </c>
      <c r="W1074">
        <v>1</v>
      </c>
      <c r="X1074">
        <v>0</v>
      </c>
      <c r="Y1074">
        <v>1</v>
      </c>
      <c r="Z1074">
        <v>0</v>
      </c>
      <c r="AA1074">
        <v>0</v>
      </c>
      <c r="AB1074">
        <v>1</v>
      </c>
      <c r="AC1074">
        <v>0</v>
      </c>
      <c r="AD1074">
        <v>1</v>
      </c>
      <c r="AE1074">
        <v>1</v>
      </c>
      <c r="AF1074">
        <v>1</v>
      </c>
      <c r="AG1074">
        <v>1</v>
      </c>
      <c r="AH1074">
        <v>1</v>
      </c>
      <c r="AI1074">
        <v>1</v>
      </c>
      <c r="AJ1074">
        <v>1</v>
      </c>
      <c r="AK1074">
        <v>0</v>
      </c>
      <c r="AL1074">
        <v>1</v>
      </c>
      <c r="AM1074">
        <v>0</v>
      </c>
      <c r="AN1074">
        <v>1</v>
      </c>
      <c r="AO1074">
        <v>1</v>
      </c>
      <c r="AP1074">
        <v>1</v>
      </c>
    </row>
    <row r="1075" spans="1:42" x14ac:dyDescent="0.25">
      <c r="A1075" t="str">
        <f>"1071"</f>
        <v>1071</v>
      </c>
      <c r="B1075" t="str">
        <f t="shared" si="57"/>
        <v>2</v>
      </c>
      <c r="C1075" t="str">
        <f t="shared" si="59"/>
        <v>43</v>
      </c>
      <c r="D1075" t="str">
        <f>"12"</f>
        <v>12</v>
      </c>
      <c r="E1075" t="str">
        <f>"2-43-12"</f>
        <v>2-43-12</v>
      </c>
      <c r="F1075" t="s">
        <v>72</v>
      </c>
      <c r="G1075" t="s">
        <v>73</v>
      </c>
      <c r="H1075" t="s">
        <v>71</v>
      </c>
      <c r="S1075">
        <v>1</v>
      </c>
      <c r="T1075">
        <v>0</v>
      </c>
      <c r="U1075">
        <v>0</v>
      </c>
      <c r="V1075">
        <v>0</v>
      </c>
      <c r="W1075">
        <v>1</v>
      </c>
      <c r="X1075">
        <v>0</v>
      </c>
      <c r="Y1075">
        <v>0</v>
      </c>
      <c r="Z1075">
        <v>1</v>
      </c>
      <c r="AA1075">
        <v>1</v>
      </c>
      <c r="AB1075">
        <v>0</v>
      </c>
      <c r="AC1075">
        <v>0</v>
      </c>
      <c r="AD1075">
        <v>1</v>
      </c>
      <c r="AE1075">
        <v>1</v>
      </c>
      <c r="AF1075">
        <v>1</v>
      </c>
      <c r="AG1075">
        <v>1</v>
      </c>
      <c r="AH1075">
        <v>1</v>
      </c>
      <c r="AI1075">
        <v>1</v>
      </c>
      <c r="AJ1075">
        <v>1</v>
      </c>
      <c r="AK1075">
        <v>0</v>
      </c>
      <c r="AL1075">
        <v>1</v>
      </c>
      <c r="AM1075">
        <v>1</v>
      </c>
      <c r="AN1075">
        <v>1</v>
      </c>
      <c r="AO1075">
        <v>1</v>
      </c>
      <c r="AP1075">
        <v>1</v>
      </c>
    </row>
    <row r="1076" spans="1:42" x14ac:dyDescent="0.25">
      <c r="A1076" t="str">
        <f>"1072"</f>
        <v>1072</v>
      </c>
      <c r="B1076" t="str">
        <f t="shared" si="57"/>
        <v>2</v>
      </c>
      <c r="C1076" t="str">
        <f t="shared" si="59"/>
        <v>43</v>
      </c>
      <c r="D1076" t="str">
        <f>"8"</f>
        <v>8</v>
      </c>
      <c r="E1076" t="str">
        <f>"2-43-8"</f>
        <v>2-43-8</v>
      </c>
      <c r="F1076" t="s">
        <v>72</v>
      </c>
      <c r="G1076" t="s">
        <v>73</v>
      </c>
      <c r="H1076" t="s">
        <v>71</v>
      </c>
      <c r="S1076">
        <v>1</v>
      </c>
      <c r="T1076">
        <v>0</v>
      </c>
      <c r="U1076">
        <v>0</v>
      </c>
      <c r="V1076">
        <v>0</v>
      </c>
      <c r="W1076">
        <v>0</v>
      </c>
      <c r="X1076">
        <v>1</v>
      </c>
      <c r="Y1076">
        <v>1</v>
      </c>
      <c r="Z1076">
        <v>0</v>
      </c>
      <c r="AA1076">
        <v>0</v>
      </c>
      <c r="AB1076">
        <v>1</v>
      </c>
      <c r="AC1076">
        <v>0</v>
      </c>
      <c r="AD1076">
        <v>1</v>
      </c>
      <c r="AE1076">
        <v>1</v>
      </c>
      <c r="AF1076">
        <v>1</v>
      </c>
      <c r="AG1076">
        <v>1</v>
      </c>
      <c r="AH1076">
        <v>1</v>
      </c>
      <c r="AI1076">
        <v>1</v>
      </c>
      <c r="AJ1076">
        <v>0</v>
      </c>
      <c r="AK1076">
        <v>1</v>
      </c>
      <c r="AL1076">
        <v>1</v>
      </c>
      <c r="AM1076">
        <v>1</v>
      </c>
      <c r="AN1076">
        <v>1</v>
      </c>
      <c r="AO1076">
        <v>1</v>
      </c>
      <c r="AP1076">
        <v>1</v>
      </c>
    </row>
    <row r="1077" spans="1:42" x14ac:dyDescent="0.25">
      <c r="A1077" t="str">
        <f>"1073"</f>
        <v>1073</v>
      </c>
      <c r="B1077" t="str">
        <f t="shared" si="57"/>
        <v>2</v>
      </c>
      <c r="C1077" t="str">
        <f t="shared" si="59"/>
        <v>43</v>
      </c>
      <c r="D1077" t="str">
        <f>"4"</f>
        <v>4</v>
      </c>
      <c r="E1077" t="str">
        <f>"2-43-4"</f>
        <v>2-43-4</v>
      </c>
      <c r="F1077" t="s">
        <v>72</v>
      </c>
      <c r="G1077" t="s">
        <v>73</v>
      </c>
      <c r="H1077" t="s">
        <v>71</v>
      </c>
      <c r="S1077">
        <v>1</v>
      </c>
      <c r="T1077">
        <v>0</v>
      </c>
      <c r="U1077">
        <v>0</v>
      </c>
      <c r="V1077">
        <v>0</v>
      </c>
      <c r="W1077">
        <v>0</v>
      </c>
      <c r="X1077">
        <v>1</v>
      </c>
      <c r="Y1077">
        <v>1</v>
      </c>
      <c r="Z1077">
        <v>0</v>
      </c>
      <c r="AA1077">
        <v>0</v>
      </c>
      <c r="AB1077">
        <v>1</v>
      </c>
      <c r="AC1077">
        <v>0</v>
      </c>
      <c r="AD1077">
        <v>1</v>
      </c>
      <c r="AE1077">
        <v>1</v>
      </c>
      <c r="AF1077">
        <v>1</v>
      </c>
      <c r="AG1077">
        <v>1</v>
      </c>
      <c r="AH1077">
        <v>1</v>
      </c>
      <c r="AI1077">
        <v>1</v>
      </c>
      <c r="AJ1077">
        <v>1</v>
      </c>
      <c r="AK1077">
        <v>0</v>
      </c>
      <c r="AL1077">
        <v>1</v>
      </c>
      <c r="AM1077">
        <v>1</v>
      </c>
      <c r="AN1077">
        <v>1</v>
      </c>
      <c r="AO1077">
        <v>1</v>
      </c>
      <c r="AP1077">
        <v>1</v>
      </c>
    </row>
    <row r="1078" spans="1:42" x14ac:dyDescent="0.25">
      <c r="A1078" t="str">
        <f>"1074"</f>
        <v>1074</v>
      </c>
      <c r="B1078" t="str">
        <f t="shared" si="57"/>
        <v>2</v>
      </c>
      <c r="C1078" t="str">
        <f t="shared" si="59"/>
        <v>43</v>
      </c>
      <c r="D1078" t="str">
        <f>"22"</f>
        <v>22</v>
      </c>
      <c r="E1078" t="str">
        <f>"2-43-22"</f>
        <v>2-43-22</v>
      </c>
      <c r="F1078" t="s">
        <v>72</v>
      </c>
      <c r="G1078" t="s">
        <v>73</v>
      </c>
      <c r="H1078" t="s">
        <v>71</v>
      </c>
      <c r="S1078">
        <v>0</v>
      </c>
      <c r="T1078">
        <v>1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0</v>
      </c>
      <c r="AC1078">
        <v>0</v>
      </c>
      <c r="AD1078">
        <v>0</v>
      </c>
      <c r="AE1078">
        <v>0</v>
      </c>
      <c r="AF1078">
        <v>0</v>
      </c>
      <c r="AG1078">
        <v>0</v>
      </c>
      <c r="AH1078">
        <v>0</v>
      </c>
      <c r="AI1078">
        <v>0</v>
      </c>
      <c r="AJ1078">
        <v>1</v>
      </c>
      <c r="AK1078">
        <v>0</v>
      </c>
      <c r="AL1078">
        <v>1</v>
      </c>
      <c r="AM1078">
        <v>0</v>
      </c>
      <c r="AN1078">
        <v>0</v>
      </c>
      <c r="AO1078">
        <v>1</v>
      </c>
      <c r="AP1078">
        <v>1</v>
      </c>
    </row>
    <row r="1079" spans="1:42" x14ac:dyDescent="0.25">
      <c r="A1079" t="str">
        <f>"1075"</f>
        <v>1075</v>
      </c>
      <c r="B1079" t="str">
        <f t="shared" si="57"/>
        <v>2</v>
      </c>
      <c r="C1079" t="str">
        <f t="shared" si="59"/>
        <v>43</v>
      </c>
      <c r="D1079" t="str">
        <f>"3"</f>
        <v>3</v>
      </c>
      <c r="E1079" t="str">
        <f>"2-43-3"</f>
        <v>2-43-3</v>
      </c>
      <c r="F1079" t="s">
        <v>72</v>
      </c>
      <c r="G1079" t="s">
        <v>73</v>
      </c>
      <c r="H1079" t="s">
        <v>71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1</v>
      </c>
      <c r="Y1079">
        <v>1</v>
      </c>
      <c r="Z1079">
        <v>0</v>
      </c>
      <c r="AA1079">
        <v>0</v>
      </c>
      <c r="AB1079">
        <v>0</v>
      </c>
      <c r="AC1079">
        <v>1</v>
      </c>
      <c r="AD1079">
        <v>1</v>
      </c>
      <c r="AE1079">
        <v>1</v>
      </c>
      <c r="AF1079">
        <v>1</v>
      </c>
      <c r="AG1079">
        <v>1</v>
      </c>
      <c r="AH1079">
        <v>1</v>
      </c>
      <c r="AI1079">
        <v>1</v>
      </c>
      <c r="AJ1079">
        <v>1</v>
      </c>
      <c r="AK1079">
        <v>0</v>
      </c>
      <c r="AL1079">
        <v>1</v>
      </c>
      <c r="AM1079">
        <v>1</v>
      </c>
      <c r="AN1079">
        <v>1</v>
      </c>
      <c r="AO1079">
        <v>1</v>
      </c>
      <c r="AP1079">
        <v>1</v>
      </c>
    </row>
    <row r="1080" spans="1:42" x14ac:dyDescent="0.25">
      <c r="A1080" t="str">
        <f>"1076"</f>
        <v>1076</v>
      </c>
      <c r="B1080" t="str">
        <f t="shared" si="57"/>
        <v>2</v>
      </c>
      <c r="C1080" t="str">
        <f t="shared" ref="C1080:C1104" si="60">"44"</f>
        <v>44</v>
      </c>
      <c r="D1080" t="str">
        <f>"21"</f>
        <v>21</v>
      </c>
      <c r="E1080" t="str">
        <f>"2-44-21"</f>
        <v>2-44-21</v>
      </c>
      <c r="F1080" t="s">
        <v>72</v>
      </c>
      <c r="G1080" t="s">
        <v>73</v>
      </c>
      <c r="H1080" t="s">
        <v>71</v>
      </c>
      <c r="S1080">
        <v>1</v>
      </c>
      <c r="T1080">
        <v>0</v>
      </c>
      <c r="U1080">
        <v>0</v>
      </c>
      <c r="V1080">
        <v>0</v>
      </c>
      <c r="W1080">
        <v>0</v>
      </c>
      <c r="X1080">
        <v>1</v>
      </c>
      <c r="Y1080">
        <v>0</v>
      </c>
      <c r="Z1080">
        <v>1</v>
      </c>
      <c r="AA1080">
        <v>0</v>
      </c>
      <c r="AB1080">
        <v>0</v>
      </c>
      <c r="AC1080">
        <v>1</v>
      </c>
      <c r="AD1080">
        <v>1</v>
      </c>
      <c r="AE1080">
        <v>1</v>
      </c>
      <c r="AF1080">
        <v>1</v>
      </c>
      <c r="AG1080">
        <v>1</v>
      </c>
      <c r="AH1080">
        <v>1</v>
      </c>
      <c r="AI1080">
        <v>1</v>
      </c>
      <c r="AJ1080">
        <v>0</v>
      </c>
      <c r="AK1080">
        <v>1</v>
      </c>
      <c r="AL1080">
        <v>1</v>
      </c>
      <c r="AM1080">
        <v>1</v>
      </c>
      <c r="AN1080">
        <v>1</v>
      </c>
      <c r="AO1080">
        <v>1</v>
      </c>
      <c r="AP1080">
        <v>1</v>
      </c>
    </row>
    <row r="1081" spans="1:42" x14ac:dyDescent="0.25">
      <c r="A1081" t="str">
        <f>"1077"</f>
        <v>1077</v>
      </c>
      <c r="B1081" t="str">
        <f t="shared" si="57"/>
        <v>2</v>
      </c>
      <c r="C1081" t="str">
        <f t="shared" si="60"/>
        <v>44</v>
      </c>
      <c r="D1081" t="str">
        <f>"14"</f>
        <v>14</v>
      </c>
      <c r="E1081" t="str">
        <f>"2-44-14"</f>
        <v>2-44-14</v>
      </c>
      <c r="F1081" t="s">
        <v>72</v>
      </c>
      <c r="G1081" t="s">
        <v>73</v>
      </c>
      <c r="H1081" t="s">
        <v>71</v>
      </c>
      <c r="S1081">
        <v>0</v>
      </c>
      <c r="T1081">
        <v>1</v>
      </c>
      <c r="U1081">
        <v>0</v>
      </c>
      <c r="V1081">
        <v>0</v>
      </c>
      <c r="W1081">
        <v>0</v>
      </c>
      <c r="X1081">
        <v>1</v>
      </c>
      <c r="Y1081">
        <v>0</v>
      </c>
      <c r="Z1081">
        <v>1</v>
      </c>
      <c r="AA1081">
        <v>0</v>
      </c>
      <c r="AB1081">
        <v>1</v>
      </c>
      <c r="AC1081">
        <v>0</v>
      </c>
      <c r="AD1081">
        <v>1</v>
      </c>
      <c r="AE1081">
        <v>1</v>
      </c>
      <c r="AF1081">
        <v>1</v>
      </c>
      <c r="AG1081">
        <v>1</v>
      </c>
      <c r="AH1081">
        <v>1</v>
      </c>
      <c r="AI1081">
        <v>1</v>
      </c>
      <c r="AJ1081">
        <v>1</v>
      </c>
      <c r="AK1081">
        <v>0</v>
      </c>
      <c r="AL1081">
        <v>1</v>
      </c>
      <c r="AM1081">
        <v>1</v>
      </c>
      <c r="AN1081">
        <v>1</v>
      </c>
      <c r="AO1081">
        <v>1</v>
      </c>
      <c r="AP1081">
        <v>1</v>
      </c>
    </row>
    <row r="1082" spans="1:42" x14ac:dyDescent="0.25">
      <c r="A1082" t="str">
        <f>"1078"</f>
        <v>1078</v>
      </c>
      <c r="B1082" t="str">
        <f t="shared" si="57"/>
        <v>2</v>
      </c>
      <c r="C1082" t="str">
        <f t="shared" si="60"/>
        <v>44</v>
      </c>
      <c r="D1082" t="str">
        <f>"13"</f>
        <v>13</v>
      </c>
      <c r="E1082" t="str">
        <f>"2-44-13"</f>
        <v>2-44-13</v>
      </c>
      <c r="F1082" t="s">
        <v>72</v>
      </c>
      <c r="G1082" t="s">
        <v>73</v>
      </c>
      <c r="H1082" t="s">
        <v>71</v>
      </c>
      <c r="S1082">
        <v>0</v>
      </c>
      <c r="T1082">
        <v>1</v>
      </c>
      <c r="U1082">
        <v>0</v>
      </c>
      <c r="V1082">
        <v>0</v>
      </c>
      <c r="W1082">
        <v>0</v>
      </c>
      <c r="X1082">
        <v>1</v>
      </c>
      <c r="Y1082">
        <v>0</v>
      </c>
      <c r="Z1082">
        <v>1</v>
      </c>
      <c r="AA1082">
        <v>0</v>
      </c>
      <c r="AB1082">
        <v>0</v>
      </c>
      <c r="AC1082">
        <v>1</v>
      </c>
      <c r="AD1082">
        <v>0</v>
      </c>
      <c r="AE1082">
        <v>0</v>
      </c>
      <c r="AF1082">
        <v>0</v>
      </c>
      <c r="AG1082">
        <v>0</v>
      </c>
      <c r="AH1082">
        <v>0</v>
      </c>
      <c r="AI1082">
        <v>0</v>
      </c>
      <c r="AJ1082">
        <v>1</v>
      </c>
      <c r="AK1082">
        <v>0</v>
      </c>
      <c r="AL1082">
        <v>0</v>
      </c>
      <c r="AM1082">
        <v>0</v>
      </c>
      <c r="AN1082">
        <v>0</v>
      </c>
      <c r="AO1082">
        <v>0</v>
      </c>
      <c r="AP1082">
        <v>0</v>
      </c>
    </row>
    <row r="1083" spans="1:42" x14ac:dyDescent="0.25">
      <c r="A1083" t="str">
        <f>"1079"</f>
        <v>1079</v>
      </c>
      <c r="B1083" t="str">
        <f t="shared" si="57"/>
        <v>2</v>
      </c>
      <c r="C1083" t="str">
        <f t="shared" si="60"/>
        <v>44</v>
      </c>
      <c r="D1083" t="str">
        <f>"9"</f>
        <v>9</v>
      </c>
      <c r="E1083" t="str">
        <f>"2-44-9"</f>
        <v>2-44-9</v>
      </c>
      <c r="F1083" t="s">
        <v>72</v>
      </c>
      <c r="G1083" t="s">
        <v>73</v>
      </c>
      <c r="H1083" t="s">
        <v>71</v>
      </c>
      <c r="S1083">
        <v>0</v>
      </c>
      <c r="T1083">
        <v>1</v>
      </c>
      <c r="U1083">
        <v>0</v>
      </c>
      <c r="V1083">
        <v>0</v>
      </c>
      <c r="W1083">
        <v>1</v>
      </c>
      <c r="X1083">
        <v>0</v>
      </c>
      <c r="Y1083">
        <v>1</v>
      </c>
      <c r="Z1083">
        <v>0</v>
      </c>
      <c r="AA1083">
        <v>0</v>
      </c>
      <c r="AB1083">
        <v>1</v>
      </c>
      <c r="AC1083">
        <v>0</v>
      </c>
      <c r="AD1083">
        <v>1</v>
      </c>
      <c r="AE1083">
        <v>1</v>
      </c>
      <c r="AF1083">
        <v>1</v>
      </c>
      <c r="AG1083">
        <v>1</v>
      </c>
      <c r="AH1083">
        <v>1</v>
      </c>
      <c r="AI1083">
        <v>1</v>
      </c>
      <c r="AJ1083">
        <v>0</v>
      </c>
      <c r="AK1083">
        <v>1</v>
      </c>
      <c r="AL1083">
        <v>1</v>
      </c>
      <c r="AM1083">
        <v>1</v>
      </c>
      <c r="AN1083">
        <v>1</v>
      </c>
      <c r="AO1083">
        <v>1</v>
      </c>
      <c r="AP1083">
        <v>1</v>
      </c>
    </row>
    <row r="1084" spans="1:42" x14ac:dyDescent="0.25">
      <c r="A1084" t="str">
        <f>"1080"</f>
        <v>1080</v>
      </c>
      <c r="B1084" t="str">
        <f t="shared" si="57"/>
        <v>2</v>
      </c>
      <c r="C1084" t="str">
        <f t="shared" si="60"/>
        <v>44</v>
      </c>
      <c r="D1084" t="str">
        <f>"5"</f>
        <v>5</v>
      </c>
      <c r="E1084" t="str">
        <f>"2-44-5"</f>
        <v>2-44-5</v>
      </c>
      <c r="F1084" t="s">
        <v>72</v>
      </c>
      <c r="G1084" t="s">
        <v>73</v>
      </c>
      <c r="H1084" t="s">
        <v>71</v>
      </c>
      <c r="S1084">
        <v>1</v>
      </c>
      <c r="T1084">
        <v>0</v>
      </c>
      <c r="U1084">
        <v>0</v>
      </c>
      <c r="V1084">
        <v>0</v>
      </c>
      <c r="W1084">
        <v>0</v>
      </c>
      <c r="X1084">
        <v>1</v>
      </c>
      <c r="Y1084">
        <v>0</v>
      </c>
      <c r="Z1084">
        <v>1</v>
      </c>
      <c r="AA1084">
        <v>0</v>
      </c>
      <c r="AB1084">
        <v>0</v>
      </c>
      <c r="AC1084">
        <v>1</v>
      </c>
      <c r="AD1084">
        <v>1</v>
      </c>
      <c r="AE1084">
        <v>1</v>
      </c>
      <c r="AF1084">
        <v>1</v>
      </c>
      <c r="AG1084">
        <v>1</v>
      </c>
      <c r="AH1084">
        <v>1</v>
      </c>
      <c r="AI1084">
        <v>1</v>
      </c>
      <c r="AJ1084">
        <v>0</v>
      </c>
      <c r="AK1084">
        <v>1</v>
      </c>
      <c r="AL1084">
        <v>1</v>
      </c>
      <c r="AM1084">
        <v>1</v>
      </c>
      <c r="AN1084">
        <v>1</v>
      </c>
      <c r="AO1084">
        <v>1</v>
      </c>
      <c r="AP1084">
        <v>1</v>
      </c>
    </row>
    <row r="1085" spans="1:42" x14ac:dyDescent="0.25">
      <c r="A1085" t="str">
        <f>"1081"</f>
        <v>1081</v>
      </c>
      <c r="B1085" t="str">
        <f t="shared" si="57"/>
        <v>2</v>
      </c>
      <c r="C1085" t="str">
        <f t="shared" si="60"/>
        <v>44</v>
      </c>
      <c r="D1085" t="str">
        <f>"2"</f>
        <v>2</v>
      </c>
      <c r="E1085" t="str">
        <f>"2-44-2"</f>
        <v>2-44-2</v>
      </c>
      <c r="F1085" t="s">
        <v>72</v>
      </c>
      <c r="G1085" t="s">
        <v>73</v>
      </c>
      <c r="H1085" t="s">
        <v>71</v>
      </c>
      <c r="S1085">
        <v>0</v>
      </c>
      <c r="T1085">
        <v>1</v>
      </c>
      <c r="U1085">
        <v>0</v>
      </c>
      <c r="V1085">
        <v>0</v>
      </c>
      <c r="W1085">
        <v>0</v>
      </c>
      <c r="X1085">
        <v>1</v>
      </c>
      <c r="Y1085">
        <v>0</v>
      </c>
      <c r="Z1085">
        <v>1</v>
      </c>
      <c r="AA1085">
        <v>0</v>
      </c>
      <c r="AB1085">
        <v>0</v>
      </c>
      <c r="AC1085">
        <v>1</v>
      </c>
      <c r="AD1085">
        <v>0</v>
      </c>
      <c r="AE1085">
        <v>0</v>
      </c>
      <c r="AF1085">
        <v>0</v>
      </c>
      <c r="AG1085">
        <v>0</v>
      </c>
      <c r="AH1085">
        <v>0</v>
      </c>
      <c r="AI1085">
        <v>0</v>
      </c>
      <c r="AJ1085">
        <v>1</v>
      </c>
      <c r="AK1085">
        <v>0</v>
      </c>
      <c r="AL1085">
        <v>1</v>
      </c>
      <c r="AM1085">
        <v>1</v>
      </c>
      <c r="AN1085">
        <v>1</v>
      </c>
      <c r="AO1085">
        <v>1</v>
      </c>
      <c r="AP1085">
        <v>1</v>
      </c>
    </row>
    <row r="1086" spans="1:42" x14ac:dyDescent="0.25">
      <c r="A1086" t="str">
        <f>"1082"</f>
        <v>1082</v>
      </c>
      <c r="B1086" t="str">
        <f t="shared" si="57"/>
        <v>2</v>
      </c>
      <c r="C1086" t="str">
        <f t="shared" si="60"/>
        <v>44</v>
      </c>
      <c r="D1086" t="str">
        <f>"25"</f>
        <v>25</v>
      </c>
      <c r="E1086" t="str">
        <f>"2-44-25"</f>
        <v>2-44-25</v>
      </c>
      <c r="F1086" t="s">
        <v>72</v>
      </c>
      <c r="G1086" t="s">
        <v>73</v>
      </c>
      <c r="H1086" t="s">
        <v>71</v>
      </c>
      <c r="S1086">
        <v>1</v>
      </c>
      <c r="T1086">
        <v>0</v>
      </c>
      <c r="U1086">
        <v>0</v>
      </c>
      <c r="V1086">
        <v>0</v>
      </c>
      <c r="W1086">
        <v>0</v>
      </c>
      <c r="X1086">
        <v>1</v>
      </c>
      <c r="Y1086">
        <v>0</v>
      </c>
      <c r="Z1086">
        <v>1</v>
      </c>
      <c r="AA1086">
        <v>0</v>
      </c>
      <c r="AB1086">
        <v>0</v>
      </c>
      <c r="AC1086">
        <v>1</v>
      </c>
      <c r="AD1086">
        <v>0</v>
      </c>
      <c r="AE1086">
        <v>1</v>
      </c>
      <c r="AF1086">
        <v>1</v>
      </c>
      <c r="AG1086">
        <v>0</v>
      </c>
      <c r="AH1086">
        <v>0</v>
      </c>
      <c r="AI1086">
        <v>0</v>
      </c>
      <c r="AJ1086">
        <v>0</v>
      </c>
      <c r="AK1086">
        <v>1</v>
      </c>
      <c r="AL1086">
        <v>0</v>
      </c>
      <c r="AM1086">
        <v>1</v>
      </c>
      <c r="AN1086">
        <v>1</v>
      </c>
      <c r="AO1086">
        <v>1</v>
      </c>
      <c r="AP1086">
        <v>1</v>
      </c>
    </row>
    <row r="1087" spans="1:42" x14ac:dyDescent="0.25">
      <c r="A1087" t="str">
        <f>"1083"</f>
        <v>1083</v>
      </c>
      <c r="B1087" t="str">
        <f t="shared" si="57"/>
        <v>2</v>
      </c>
      <c r="C1087" t="str">
        <f t="shared" si="60"/>
        <v>44</v>
      </c>
      <c r="D1087" t="str">
        <f>"16"</f>
        <v>16</v>
      </c>
      <c r="E1087" t="str">
        <f>"2-44-16"</f>
        <v>2-44-16</v>
      </c>
      <c r="F1087" t="s">
        <v>72</v>
      </c>
      <c r="G1087" t="s">
        <v>73</v>
      </c>
      <c r="H1087" t="s">
        <v>71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1</v>
      </c>
      <c r="Y1087">
        <v>1</v>
      </c>
      <c r="Z1087">
        <v>0</v>
      </c>
      <c r="AA1087">
        <v>0</v>
      </c>
      <c r="AB1087">
        <v>1</v>
      </c>
      <c r="AC1087">
        <v>0</v>
      </c>
      <c r="AD1087">
        <v>0</v>
      </c>
      <c r="AE1087">
        <v>0</v>
      </c>
      <c r="AF1087">
        <v>0</v>
      </c>
      <c r="AG1087">
        <v>0</v>
      </c>
      <c r="AH1087">
        <v>0</v>
      </c>
      <c r="AI1087">
        <v>0</v>
      </c>
      <c r="AJ1087">
        <v>0</v>
      </c>
      <c r="AK1087">
        <v>1</v>
      </c>
      <c r="AL1087">
        <v>1</v>
      </c>
      <c r="AM1087">
        <v>1</v>
      </c>
      <c r="AN1087">
        <v>1</v>
      </c>
      <c r="AO1087">
        <v>1</v>
      </c>
      <c r="AP1087">
        <v>1</v>
      </c>
    </row>
    <row r="1088" spans="1:42" x14ac:dyDescent="0.25">
      <c r="A1088" t="str">
        <f>"1084"</f>
        <v>1084</v>
      </c>
      <c r="B1088" t="str">
        <f t="shared" si="57"/>
        <v>2</v>
      </c>
      <c r="C1088" t="str">
        <f t="shared" si="60"/>
        <v>44</v>
      </c>
      <c r="D1088" t="str">
        <f>"15"</f>
        <v>15</v>
      </c>
      <c r="E1088" t="str">
        <f>"2-44-15"</f>
        <v>2-44-15</v>
      </c>
      <c r="F1088" t="s">
        <v>72</v>
      </c>
      <c r="G1088" t="s">
        <v>73</v>
      </c>
      <c r="H1088" t="s">
        <v>71</v>
      </c>
      <c r="S1088">
        <v>0</v>
      </c>
      <c r="T1088">
        <v>1</v>
      </c>
      <c r="U1088">
        <v>0</v>
      </c>
      <c r="V1088">
        <v>0</v>
      </c>
      <c r="W1088">
        <v>0</v>
      </c>
      <c r="X1088">
        <v>1</v>
      </c>
      <c r="Y1088">
        <v>0</v>
      </c>
      <c r="Z1088">
        <v>1</v>
      </c>
      <c r="AA1088">
        <v>0</v>
      </c>
      <c r="AB1088">
        <v>0</v>
      </c>
      <c r="AC1088">
        <v>1</v>
      </c>
      <c r="AD1088">
        <v>1</v>
      </c>
      <c r="AE1088">
        <v>1</v>
      </c>
      <c r="AF1088">
        <v>1</v>
      </c>
      <c r="AG1088">
        <v>1</v>
      </c>
      <c r="AH1088">
        <v>1</v>
      </c>
      <c r="AI1088">
        <v>1</v>
      </c>
      <c r="AJ1088">
        <v>0</v>
      </c>
      <c r="AK1088">
        <v>1</v>
      </c>
      <c r="AL1088">
        <v>1</v>
      </c>
      <c r="AM1088">
        <v>1</v>
      </c>
      <c r="AN1088">
        <v>1</v>
      </c>
      <c r="AO1088">
        <v>1</v>
      </c>
      <c r="AP1088">
        <v>1</v>
      </c>
    </row>
    <row r="1089" spans="1:42" x14ac:dyDescent="0.25">
      <c r="A1089" t="str">
        <f>"1085"</f>
        <v>1085</v>
      </c>
      <c r="B1089" t="str">
        <f t="shared" si="57"/>
        <v>2</v>
      </c>
      <c r="C1089" t="str">
        <f t="shared" si="60"/>
        <v>44</v>
      </c>
      <c r="D1089" t="str">
        <f>"11"</f>
        <v>11</v>
      </c>
      <c r="E1089" t="str">
        <f>"2-44-11"</f>
        <v>2-44-11</v>
      </c>
      <c r="F1089" t="s">
        <v>72</v>
      </c>
      <c r="G1089" t="s">
        <v>73</v>
      </c>
      <c r="H1089" t="s">
        <v>71</v>
      </c>
      <c r="S1089">
        <v>0</v>
      </c>
      <c r="T1089">
        <v>1</v>
      </c>
      <c r="U1089">
        <v>0</v>
      </c>
      <c r="V1089">
        <v>0</v>
      </c>
      <c r="W1089">
        <v>0</v>
      </c>
      <c r="X1089">
        <v>1</v>
      </c>
      <c r="Y1089">
        <v>0</v>
      </c>
      <c r="Z1089">
        <v>1</v>
      </c>
      <c r="AA1089">
        <v>0</v>
      </c>
      <c r="AB1089">
        <v>0</v>
      </c>
      <c r="AC1089">
        <v>1</v>
      </c>
      <c r="AD1089">
        <v>0</v>
      </c>
      <c r="AE1089">
        <v>0</v>
      </c>
      <c r="AF1089">
        <v>0</v>
      </c>
      <c r="AG1089">
        <v>0</v>
      </c>
      <c r="AH1089">
        <v>0</v>
      </c>
      <c r="AI1089">
        <v>0</v>
      </c>
      <c r="AJ1089">
        <v>1</v>
      </c>
      <c r="AK1089">
        <v>0</v>
      </c>
      <c r="AL1089">
        <v>1</v>
      </c>
      <c r="AM1089">
        <v>1</v>
      </c>
      <c r="AN1089">
        <v>1</v>
      </c>
      <c r="AO1089">
        <v>1</v>
      </c>
      <c r="AP1089">
        <v>1</v>
      </c>
    </row>
    <row r="1090" spans="1:42" x14ac:dyDescent="0.25">
      <c r="A1090" t="str">
        <f>"1086"</f>
        <v>1086</v>
      </c>
      <c r="B1090" t="str">
        <f t="shared" si="57"/>
        <v>2</v>
      </c>
      <c r="C1090" t="str">
        <f t="shared" si="60"/>
        <v>44</v>
      </c>
      <c r="D1090" t="str">
        <f>"6"</f>
        <v>6</v>
      </c>
      <c r="E1090" t="str">
        <f>"2-44-6"</f>
        <v>2-44-6</v>
      </c>
      <c r="F1090" t="s">
        <v>72</v>
      </c>
      <c r="G1090" t="s">
        <v>73</v>
      </c>
      <c r="H1090" t="s">
        <v>71</v>
      </c>
      <c r="S1090">
        <v>1</v>
      </c>
      <c r="T1090">
        <v>0</v>
      </c>
      <c r="U1090">
        <v>0</v>
      </c>
      <c r="V1090">
        <v>0</v>
      </c>
      <c r="W1090">
        <v>1</v>
      </c>
      <c r="X1090">
        <v>0</v>
      </c>
      <c r="Y1090">
        <v>1</v>
      </c>
      <c r="Z1090">
        <v>0</v>
      </c>
      <c r="AA1090">
        <v>1</v>
      </c>
      <c r="AB1090">
        <v>0</v>
      </c>
      <c r="AC1090">
        <v>0</v>
      </c>
      <c r="AD1090">
        <v>1</v>
      </c>
      <c r="AE1090">
        <v>1</v>
      </c>
      <c r="AF1090">
        <v>1</v>
      </c>
      <c r="AG1090">
        <v>1</v>
      </c>
      <c r="AH1090">
        <v>1</v>
      </c>
      <c r="AI1090">
        <v>1</v>
      </c>
      <c r="AJ1090">
        <v>1</v>
      </c>
      <c r="AK1090">
        <v>0</v>
      </c>
      <c r="AL1090">
        <v>1</v>
      </c>
      <c r="AM1090">
        <v>1</v>
      </c>
      <c r="AN1090">
        <v>1</v>
      </c>
      <c r="AO1090">
        <v>1</v>
      </c>
      <c r="AP1090">
        <v>1</v>
      </c>
    </row>
    <row r="1091" spans="1:42" x14ac:dyDescent="0.25">
      <c r="A1091" t="str">
        <f>"1087"</f>
        <v>1087</v>
      </c>
      <c r="B1091" t="str">
        <f t="shared" si="57"/>
        <v>2</v>
      </c>
      <c r="C1091" t="str">
        <f t="shared" si="60"/>
        <v>44</v>
      </c>
      <c r="D1091" t="str">
        <f>"23"</f>
        <v>23</v>
      </c>
      <c r="E1091" t="str">
        <f>"2-44-23"</f>
        <v>2-44-23</v>
      </c>
      <c r="F1091" t="s">
        <v>72</v>
      </c>
      <c r="G1091" t="s">
        <v>73</v>
      </c>
      <c r="H1091" t="s">
        <v>71</v>
      </c>
      <c r="S1091">
        <v>1</v>
      </c>
      <c r="T1091">
        <v>0</v>
      </c>
      <c r="U1091">
        <v>0</v>
      </c>
      <c r="V1091">
        <v>0</v>
      </c>
      <c r="W1091">
        <v>0</v>
      </c>
      <c r="X1091">
        <v>1</v>
      </c>
      <c r="Y1091">
        <v>1</v>
      </c>
      <c r="Z1091">
        <v>0</v>
      </c>
      <c r="AA1091">
        <v>0</v>
      </c>
      <c r="AB1091">
        <v>0</v>
      </c>
      <c r="AC1091">
        <v>1</v>
      </c>
      <c r="AD1091">
        <v>1</v>
      </c>
      <c r="AE1091">
        <v>1</v>
      </c>
      <c r="AF1091">
        <v>1</v>
      </c>
      <c r="AG1091">
        <v>1</v>
      </c>
      <c r="AH1091">
        <v>1</v>
      </c>
      <c r="AI1091">
        <v>1</v>
      </c>
      <c r="AJ1091">
        <v>0</v>
      </c>
      <c r="AK1091">
        <v>1</v>
      </c>
      <c r="AL1091">
        <v>1</v>
      </c>
      <c r="AM1091">
        <v>1</v>
      </c>
      <c r="AN1091">
        <v>1</v>
      </c>
      <c r="AO1091">
        <v>1</v>
      </c>
      <c r="AP1091">
        <v>1</v>
      </c>
    </row>
    <row r="1092" spans="1:42" x14ac:dyDescent="0.25">
      <c r="A1092" t="str">
        <f>"1088"</f>
        <v>1088</v>
      </c>
      <c r="B1092" t="str">
        <f t="shared" si="57"/>
        <v>2</v>
      </c>
      <c r="C1092" t="str">
        <f t="shared" si="60"/>
        <v>44</v>
      </c>
      <c r="D1092" t="str">
        <f>"18"</f>
        <v>18</v>
      </c>
      <c r="E1092" t="str">
        <f>"2-44-18"</f>
        <v>2-44-18</v>
      </c>
      <c r="F1092" t="s">
        <v>72</v>
      </c>
      <c r="G1092" t="s">
        <v>73</v>
      </c>
      <c r="H1092" t="s">
        <v>71</v>
      </c>
      <c r="S1092">
        <v>0</v>
      </c>
      <c r="T1092">
        <v>1</v>
      </c>
      <c r="U1092">
        <v>0</v>
      </c>
      <c r="V1092">
        <v>0</v>
      </c>
      <c r="W1092">
        <v>0</v>
      </c>
      <c r="X1092">
        <v>1</v>
      </c>
      <c r="Y1092">
        <v>1</v>
      </c>
      <c r="Z1092">
        <v>0</v>
      </c>
      <c r="AA1092">
        <v>0</v>
      </c>
      <c r="AB1092">
        <v>1</v>
      </c>
      <c r="AC1092">
        <v>0</v>
      </c>
      <c r="AD1092">
        <v>1</v>
      </c>
      <c r="AE1092">
        <v>1</v>
      </c>
      <c r="AF1092">
        <v>1</v>
      </c>
      <c r="AG1092">
        <v>1</v>
      </c>
      <c r="AH1092">
        <v>1</v>
      </c>
      <c r="AI1092">
        <v>1</v>
      </c>
      <c r="AJ1092">
        <v>1</v>
      </c>
      <c r="AK1092">
        <v>0</v>
      </c>
      <c r="AL1092">
        <v>1</v>
      </c>
      <c r="AM1092">
        <v>1</v>
      </c>
      <c r="AN1092">
        <v>1</v>
      </c>
      <c r="AO1092">
        <v>1</v>
      </c>
      <c r="AP1092">
        <v>1</v>
      </c>
    </row>
    <row r="1093" spans="1:42" x14ac:dyDescent="0.25">
      <c r="A1093" t="str">
        <f>"1089"</f>
        <v>1089</v>
      </c>
      <c r="B1093" t="str">
        <f t="shared" ref="B1093:B1156" si="61">"2"</f>
        <v>2</v>
      </c>
      <c r="C1093" t="str">
        <f t="shared" si="60"/>
        <v>44</v>
      </c>
      <c r="D1093" t="str">
        <f>"17"</f>
        <v>17</v>
      </c>
      <c r="E1093" t="str">
        <f>"2-44-17"</f>
        <v>2-44-17</v>
      </c>
      <c r="F1093" t="s">
        <v>72</v>
      </c>
      <c r="G1093" t="s">
        <v>73</v>
      </c>
      <c r="H1093" t="s">
        <v>71</v>
      </c>
      <c r="S1093">
        <v>1</v>
      </c>
      <c r="T1093">
        <v>0</v>
      </c>
      <c r="U1093">
        <v>0</v>
      </c>
      <c r="V1093">
        <v>0</v>
      </c>
      <c r="W1093">
        <v>0</v>
      </c>
      <c r="X1093">
        <v>1</v>
      </c>
      <c r="Y1093">
        <v>0</v>
      </c>
      <c r="Z1093">
        <v>1</v>
      </c>
      <c r="AA1093">
        <v>0</v>
      </c>
      <c r="AB1093">
        <v>0</v>
      </c>
      <c r="AC1093">
        <v>1</v>
      </c>
      <c r="AD1093">
        <v>1</v>
      </c>
      <c r="AE1093">
        <v>1</v>
      </c>
      <c r="AF1093">
        <v>1</v>
      </c>
      <c r="AG1093">
        <v>1</v>
      </c>
      <c r="AH1093">
        <v>1</v>
      </c>
      <c r="AI1093">
        <v>1</v>
      </c>
      <c r="AJ1093">
        <v>0</v>
      </c>
      <c r="AK1093">
        <v>1</v>
      </c>
      <c r="AL1093">
        <v>1</v>
      </c>
      <c r="AM1093">
        <v>1</v>
      </c>
      <c r="AN1093">
        <v>1</v>
      </c>
      <c r="AO1093">
        <v>1</v>
      </c>
      <c r="AP1093">
        <v>1</v>
      </c>
    </row>
    <row r="1094" spans="1:42" x14ac:dyDescent="0.25">
      <c r="A1094" t="str">
        <f>"1090"</f>
        <v>1090</v>
      </c>
      <c r="B1094" t="str">
        <f t="shared" si="61"/>
        <v>2</v>
      </c>
      <c r="C1094" t="str">
        <f t="shared" si="60"/>
        <v>44</v>
      </c>
      <c r="D1094" t="str">
        <f>"10"</f>
        <v>10</v>
      </c>
      <c r="E1094" t="str">
        <f>"2-44-10"</f>
        <v>2-44-10</v>
      </c>
      <c r="F1094" t="s">
        <v>72</v>
      </c>
      <c r="G1094" t="s">
        <v>73</v>
      </c>
      <c r="H1094" t="s">
        <v>71</v>
      </c>
      <c r="S1094">
        <v>1</v>
      </c>
      <c r="T1094">
        <v>0</v>
      </c>
      <c r="U1094">
        <v>0</v>
      </c>
      <c r="V1094">
        <v>0</v>
      </c>
      <c r="W1094">
        <v>0</v>
      </c>
      <c r="X1094">
        <v>1</v>
      </c>
      <c r="Y1094">
        <v>1</v>
      </c>
      <c r="Z1094">
        <v>0</v>
      </c>
      <c r="AA1094">
        <v>1</v>
      </c>
      <c r="AB1094">
        <v>0</v>
      </c>
      <c r="AC1094">
        <v>0</v>
      </c>
      <c r="AD1094">
        <v>1</v>
      </c>
      <c r="AE1094">
        <v>1</v>
      </c>
      <c r="AF1094">
        <v>1</v>
      </c>
      <c r="AG1094">
        <v>1</v>
      </c>
      <c r="AH1094">
        <v>1</v>
      </c>
      <c r="AI1094">
        <v>1</v>
      </c>
      <c r="AJ1094">
        <v>1</v>
      </c>
      <c r="AK1094">
        <v>0</v>
      </c>
      <c r="AL1094">
        <v>1</v>
      </c>
      <c r="AM1094">
        <v>1</v>
      </c>
      <c r="AN1094">
        <v>1</v>
      </c>
      <c r="AO1094">
        <v>1</v>
      </c>
      <c r="AP1094">
        <v>1</v>
      </c>
    </row>
    <row r="1095" spans="1:42" x14ac:dyDescent="0.25">
      <c r="A1095" t="str">
        <f>"1091"</f>
        <v>1091</v>
      </c>
      <c r="B1095" t="str">
        <f t="shared" si="61"/>
        <v>2</v>
      </c>
      <c r="C1095" t="str">
        <f t="shared" si="60"/>
        <v>44</v>
      </c>
      <c r="D1095" t="str">
        <f>"1"</f>
        <v>1</v>
      </c>
      <c r="E1095" t="str">
        <f>"2-44-1"</f>
        <v>2-44-1</v>
      </c>
      <c r="F1095" t="s">
        <v>72</v>
      </c>
      <c r="G1095" t="s">
        <v>73</v>
      </c>
      <c r="H1095" t="s">
        <v>71</v>
      </c>
      <c r="S1095">
        <v>1</v>
      </c>
      <c r="T1095">
        <v>0</v>
      </c>
      <c r="U1095">
        <v>0</v>
      </c>
      <c r="V1095">
        <v>0</v>
      </c>
      <c r="W1095">
        <v>0</v>
      </c>
      <c r="X1095">
        <v>1</v>
      </c>
      <c r="Y1095">
        <v>0</v>
      </c>
      <c r="Z1095">
        <v>1</v>
      </c>
      <c r="AA1095">
        <v>0</v>
      </c>
      <c r="AB1095">
        <v>0</v>
      </c>
      <c r="AC1095">
        <v>1</v>
      </c>
      <c r="AD1095">
        <v>1</v>
      </c>
      <c r="AE1095">
        <v>1</v>
      </c>
      <c r="AF1095">
        <v>1</v>
      </c>
      <c r="AG1095">
        <v>1</v>
      </c>
      <c r="AH1095">
        <v>1</v>
      </c>
      <c r="AI1095">
        <v>1</v>
      </c>
      <c r="AJ1095">
        <v>1</v>
      </c>
      <c r="AK1095">
        <v>0</v>
      </c>
      <c r="AL1095">
        <v>1</v>
      </c>
      <c r="AM1095">
        <v>1</v>
      </c>
      <c r="AN1095">
        <v>1</v>
      </c>
      <c r="AO1095">
        <v>1</v>
      </c>
      <c r="AP1095">
        <v>1</v>
      </c>
    </row>
    <row r="1096" spans="1:42" x14ac:dyDescent="0.25">
      <c r="A1096" t="str">
        <f>"1092"</f>
        <v>1092</v>
      </c>
      <c r="B1096" t="str">
        <f t="shared" si="61"/>
        <v>2</v>
      </c>
      <c r="C1096" t="str">
        <f t="shared" si="60"/>
        <v>44</v>
      </c>
      <c r="D1096" t="str">
        <f>"20"</f>
        <v>20</v>
      </c>
      <c r="E1096" t="str">
        <f>"2-44-20"</f>
        <v>2-44-20</v>
      </c>
      <c r="F1096" t="s">
        <v>72</v>
      </c>
      <c r="G1096" t="s">
        <v>73</v>
      </c>
      <c r="H1096" t="s">
        <v>71</v>
      </c>
      <c r="S1096">
        <v>0</v>
      </c>
      <c r="T1096">
        <v>1</v>
      </c>
      <c r="U1096">
        <v>0</v>
      </c>
      <c r="V1096">
        <v>0</v>
      </c>
      <c r="W1096">
        <v>0</v>
      </c>
      <c r="X1096">
        <v>1</v>
      </c>
      <c r="Y1096">
        <v>1</v>
      </c>
      <c r="Z1096">
        <v>0</v>
      </c>
      <c r="AA1096">
        <v>0</v>
      </c>
      <c r="AB1096">
        <v>0</v>
      </c>
      <c r="AC1096">
        <v>1</v>
      </c>
      <c r="AD1096">
        <v>1</v>
      </c>
      <c r="AE1096">
        <v>1</v>
      </c>
      <c r="AF1096">
        <v>1</v>
      </c>
      <c r="AG1096">
        <v>1</v>
      </c>
      <c r="AH1096">
        <v>1</v>
      </c>
      <c r="AI1096">
        <v>1</v>
      </c>
      <c r="AJ1096">
        <v>1</v>
      </c>
      <c r="AK1096">
        <v>0</v>
      </c>
      <c r="AL1096">
        <v>1</v>
      </c>
      <c r="AM1096">
        <v>0</v>
      </c>
      <c r="AN1096">
        <v>1</v>
      </c>
      <c r="AO1096">
        <v>1</v>
      </c>
      <c r="AP1096">
        <v>1</v>
      </c>
    </row>
    <row r="1097" spans="1:42" x14ac:dyDescent="0.25">
      <c r="A1097" t="str">
        <f>"1093"</f>
        <v>1093</v>
      </c>
      <c r="B1097" t="str">
        <f t="shared" si="61"/>
        <v>2</v>
      </c>
      <c r="C1097" t="str">
        <f t="shared" si="60"/>
        <v>44</v>
      </c>
      <c r="D1097" t="str">
        <f>"19"</f>
        <v>19</v>
      </c>
      <c r="E1097" t="str">
        <f>"2-44-19"</f>
        <v>2-44-19</v>
      </c>
      <c r="F1097" t="s">
        <v>72</v>
      </c>
      <c r="G1097" t="s">
        <v>73</v>
      </c>
      <c r="H1097" t="s">
        <v>71</v>
      </c>
      <c r="S1097">
        <v>1</v>
      </c>
      <c r="T1097">
        <v>0</v>
      </c>
      <c r="U1097">
        <v>0</v>
      </c>
      <c r="V1097">
        <v>0</v>
      </c>
      <c r="W1097">
        <v>1</v>
      </c>
      <c r="X1097">
        <v>0</v>
      </c>
      <c r="Y1097">
        <v>0</v>
      </c>
      <c r="Z1097">
        <v>1</v>
      </c>
      <c r="AA1097">
        <v>1</v>
      </c>
      <c r="AB1097">
        <v>0</v>
      </c>
      <c r="AC1097">
        <v>0</v>
      </c>
      <c r="AD1097">
        <v>1</v>
      </c>
      <c r="AE1097">
        <v>1</v>
      </c>
      <c r="AF1097">
        <v>1</v>
      </c>
      <c r="AG1097">
        <v>1</v>
      </c>
      <c r="AH1097">
        <v>1</v>
      </c>
      <c r="AI1097">
        <v>1</v>
      </c>
      <c r="AJ1097">
        <v>1</v>
      </c>
      <c r="AK1097">
        <v>0</v>
      </c>
      <c r="AL1097">
        <v>1</v>
      </c>
      <c r="AM1097">
        <v>1</v>
      </c>
      <c r="AN1097">
        <v>1</v>
      </c>
      <c r="AO1097">
        <v>1</v>
      </c>
      <c r="AP1097">
        <v>1</v>
      </c>
    </row>
    <row r="1098" spans="1:42" x14ac:dyDescent="0.25">
      <c r="A1098" t="str">
        <f>"1094"</f>
        <v>1094</v>
      </c>
      <c r="B1098" t="str">
        <f t="shared" si="61"/>
        <v>2</v>
      </c>
      <c r="C1098" t="str">
        <f t="shared" si="60"/>
        <v>44</v>
      </c>
      <c r="D1098" t="str">
        <f>"12"</f>
        <v>12</v>
      </c>
      <c r="E1098" t="str">
        <f>"2-44-12"</f>
        <v>2-44-12</v>
      </c>
      <c r="F1098" t="s">
        <v>72</v>
      </c>
      <c r="G1098" t="s">
        <v>73</v>
      </c>
      <c r="H1098" t="s">
        <v>70</v>
      </c>
      <c r="I1098">
        <v>1</v>
      </c>
      <c r="J1098">
        <v>1</v>
      </c>
      <c r="K1098">
        <v>1</v>
      </c>
      <c r="L1098">
        <v>1</v>
      </c>
      <c r="M1098">
        <v>1</v>
      </c>
      <c r="N1098">
        <v>1</v>
      </c>
      <c r="O1098">
        <v>1</v>
      </c>
      <c r="P1098">
        <v>1</v>
      </c>
      <c r="Q1098">
        <v>1</v>
      </c>
      <c r="R1098">
        <v>1</v>
      </c>
    </row>
    <row r="1099" spans="1:42" x14ac:dyDescent="0.25">
      <c r="A1099" t="str">
        <f>"1095"</f>
        <v>1095</v>
      </c>
      <c r="B1099" t="str">
        <f t="shared" si="61"/>
        <v>2</v>
      </c>
      <c r="C1099" t="str">
        <f t="shared" si="60"/>
        <v>44</v>
      </c>
      <c r="D1099" t="str">
        <f>"8"</f>
        <v>8</v>
      </c>
      <c r="E1099" t="str">
        <f>"2-44-8"</f>
        <v>2-44-8</v>
      </c>
      <c r="F1099" t="s">
        <v>72</v>
      </c>
      <c r="G1099" t="s">
        <v>73</v>
      </c>
      <c r="H1099" t="s">
        <v>71</v>
      </c>
      <c r="S1099">
        <v>1</v>
      </c>
      <c r="T1099">
        <v>0</v>
      </c>
      <c r="U1099">
        <v>0</v>
      </c>
      <c r="V1099">
        <v>0</v>
      </c>
      <c r="W1099">
        <v>0</v>
      </c>
      <c r="X1099">
        <v>1</v>
      </c>
      <c r="Y1099">
        <v>0</v>
      </c>
      <c r="Z1099">
        <v>1</v>
      </c>
      <c r="AA1099">
        <v>0</v>
      </c>
      <c r="AB1099">
        <v>0</v>
      </c>
      <c r="AC1099">
        <v>1</v>
      </c>
      <c r="AD1099">
        <v>1</v>
      </c>
      <c r="AE1099">
        <v>1</v>
      </c>
      <c r="AF1099">
        <v>1</v>
      </c>
      <c r="AG1099">
        <v>1</v>
      </c>
      <c r="AH1099">
        <v>1</v>
      </c>
      <c r="AI1099">
        <v>1</v>
      </c>
      <c r="AJ1099">
        <v>0</v>
      </c>
      <c r="AK1099">
        <v>1</v>
      </c>
      <c r="AL1099">
        <v>1</v>
      </c>
      <c r="AM1099">
        <v>1</v>
      </c>
      <c r="AN1099">
        <v>1</v>
      </c>
      <c r="AO1099">
        <v>1</v>
      </c>
      <c r="AP1099">
        <v>1</v>
      </c>
    </row>
    <row r="1100" spans="1:42" x14ac:dyDescent="0.25">
      <c r="A1100" t="str">
        <f>"1096"</f>
        <v>1096</v>
      </c>
      <c r="B1100" t="str">
        <f t="shared" si="61"/>
        <v>2</v>
      </c>
      <c r="C1100" t="str">
        <f t="shared" si="60"/>
        <v>44</v>
      </c>
      <c r="D1100" t="str">
        <f>"4"</f>
        <v>4</v>
      </c>
      <c r="E1100" t="str">
        <f>"2-44-4"</f>
        <v>2-44-4</v>
      </c>
      <c r="F1100" t="s">
        <v>72</v>
      </c>
      <c r="G1100" t="s">
        <v>73</v>
      </c>
      <c r="H1100" t="s">
        <v>71</v>
      </c>
      <c r="S1100">
        <v>0</v>
      </c>
      <c r="T1100">
        <v>1</v>
      </c>
      <c r="U1100">
        <v>0</v>
      </c>
      <c r="V1100">
        <v>0</v>
      </c>
      <c r="W1100">
        <v>0</v>
      </c>
      <c r="X1100">
        <v>1</v>
      </c>
      <c r="Y1100">
        <v>0</v>
      </c>
      <c r="Z1100">
        <v>1</v>
      </c>
      <c r="AA1100">
        <v>0</v>
      </c>
      <c r="AB1100">
        <v>0</v>
      </c>
      <c r="AC1100">
        <v>1</v>
      </c>
      <c r="AD1100">
        <v>1</v>
      </c>
      <c r="AE1100">
        <v>1</v>
      </c>
      <c r="AF1100">
        <v>1</v>
      </c>
      <c r="AG1100">
        <v>1</v>
      </c>
      <c r="AH1100">
        <v>1</v>
      </c>
      <c r="AI1100">
        <v>1</v>
      </c>
      <c r="AJ1100">
        <v>0</v>
      </c>
      <c r="AK1100">
        <v>1</v>
      </c>
      <c r="AL1100">
        <v>1</v>
      </c>
      <c r="AM1100">
        <v>1</v>
      </c>
      <c r="AN1100">
        <v>1</v>
      </c>
      <c r="AO1100">
        <v>1</v>
      </c>
      <c r="AP1100">
        <v>1</v>
      </c>
    </row>
    <row r="1101" spans="1:42" x14ac:dyDescent="0.25">
      <c r="A1101" t="str">
        <f>"1097"</f>
        <v>1097</v>
      </c>
      <c r="B1101" t="str">
        <f t="shared" si="61"/>
        <v>2</v>
      </c>
      <c r="C1101" t="str">
        <f t="shared" si="60"/>
        <v>44</v>
      </c>
      <c r="D1101" t="str">
        <f>"24"</f>
        <v>24</v>
      </c>
      <c r="E1101" t="str">
        <f>"2-44-24"</f>
        <v>2-44-24</v>
      </c>
      <c r="F1101" t="s">
        <v>72</v>
      </c>
      <c r="G1101" t="s">
        <v>73</v>
      </c>
      <c r="H1101" t="s">
        <v>71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</v>
      </c>
      <c r="Y1101">
        <v>1</v>
      </c>
      <c r="Z1101">
        <v>0</v>
      </c>
      <c r="AA1101">
        <v>0</v>
      </c>
      <c r="AB1101">
        <v>0</v>
      </c>
      <c r="AC1101">
        <v>0</v>
      </c>
      <c r="AD1101">
        <v>1</v>
      </c>
      <c r="AE1101">
        <v>1</v>
      </c>
      <c r="AF1101">
        <v>1</v>
      </c>
      <c r="AG1101">
        <v>1</v>
      </c>
      <c r="AH1101">
        <v>1</v>
      </c>
      <c r="AI1101">
        <v>1</v>
      </c>
      <c r="AJ1101">
        <v>1</v>
      </c>
      <c r="AK1101">
        <v>0</v>
      </c>
      <c r="AL1101">
        <v>1</v>
      </c>
      <c r="AM1101">
        <v>1</v>
      </c>
      <c r="AN1101">
        <v>1</v>
      </c>
      <c r="AO1101">
        <v>1</v>
      </c>
      <c r="AP1101">
        <v>1</v>
      </c>
    </row>
    <row r="1102" spans="1:42" x14ac:dyDescent="0.25">
      <c r="A1102" t="str">
        <f>"1098"</f>
        <v>1098</v>
      </c>
      <c r="B1102" t="str">
        <f t="shared" si="61"/>
        <v>2</v>
      </c>
      <c r="C1102" t="str">
        <f t="shared" si="60"/>
        <v>44</v>
      </c>
      <c r="D1102" t="str">
        <f>"3"</f>
        <v>3</v>
      </c>
      <c r="E1102" t="str">
        <f>"2-44-3"</f>
        <v>2-44-3</v>
      </c>
      <c r="F1102" t="s">
        <v>72</v>
      </c>
      <c r="G1102" t="s">
        <v>73</v>
      </c>
      <c r="H1102" t="s">
        <v>71</v>
      </c>
      <c r="S1102">
        <v>1</v>
      </c>
      <c r="T1102">
        <v>0</v>
      </c>
      <c r="U1102">
        <v>0</v>
      </c>
      <c r="V1102">
        <v>0</v>
      </c>
      <c r="W1102">
        <v>1</v>
      </c>
      <c r="X1102">
        <v>0</v>
      </c>
      <c r="Y1102">
        <v>1</v>
      </c>
      <c r="Z1102">
        <v>0</v>
      </c>
      <c r="AA1102">
        <v>0</v>
      </c>
      <c r="AB1102">
        <v>0</v>
      </c>
      <c r="AC1102">
        <v>0</v>
      </c>
      <c r="AD1102">
        <v>1</v>
      </c>
      <c r="AE1102">
        <v>1</v>
      </c>
      <c r="AF1102">
        <v>1</v>
      </c>
      <c r="AG1102">
        <v>1</v>
      </c>
      <c r="AH1102">
        <v>1</v>
      </c>
      <c r="AI1102">
        <v>1</v>
      </c>
      <c r="AJ1102">
        <v>1</v>
      </c>
      <c r="AK1102">
        <v>0</v>
      </c>
      <c r="AL1102">
        <v>1</v>
      </c>
      <c r="AM1102">
        <v>1</v>
      </c>
      <c r="AN1102">
        <v>1</v>
      </c>
      <c r="AO1102">
        <v>1</v>
      </c>
      <c r="AP1102">
        <v>1</v>
      </c>
    </row>
    <row r="1103" spans="1:42" x14ac:dyDescent="0.25">
      <c r="A1103" t="str">
        <f>"1099"</f>
        <v>1099</v>
      </c>
      <c r="B1103" t="str">
        <f t="shared" si="61"/>
        <v>2</v>
      </c>
      <c r="C1103" t="str">
        <f t="shared" si="60"/>
        <v>44</v>
      </c>
      <c r="D1103" t="str">
        <f>"7"</f>
        <v>7</v>
      </c>
      <c r="E1103" t="str">
        <f>"2-44-7"</f>
        <v>2-44-7</v>
      </c>
      <c r="F1103" t="s">
        <v>72</v>
      </c>
      <c r="G1103" t="s">
        <v>73</v>
      </c>
      <c r="H1103" t="s">
        <v>71</v>
      </c>
      <c r="S1103">
        <v>0</v>
      </c>
      <c r="T1103">
        <v>1</v>
      </c>
      <c r="U1103">
        <v>0</v>
      </c>
      <c r="V1103">
        <v>0</v>
      </c>
      <c r="W1103">
        <v>0</v>
      </c>
      <c r="X1103">
        <v>1</v>
      </c>
      <c r="Y1103">
        <v>1</v>
      </c>
      <c r="Z1103">
        <v>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0</v>
      </c>
      <c r="AH1103">
        <v>1</v>
      </c>
      <c r="AI1103">
        <v>0</v>
      </c>
      <c r="AJ1103">
        <v>1</v>
      </c>
      <c r="AK1103">
        <v>0</v>
      </c>
      <c r="AL1103">
        <v>0</v>
      </c>
      <c r="AM1103">
        <v>0</v>
      </c>
      <c r="AN1103">
        <v>0</v>
      </c>
      <c r="AO1103">
        <v>0</v>
      </c>
      <c r="AP1103">
        <v>0</v>
      </c>
    </row>
    <row r="1104" spans="1:42" x14ac:dyDescent="0.25">
      <c r="A1104" t="str">
        <f>"1100"</f>
        <v>1100</v>
      </c>
      <c r="B1104" t="str">
        <f t="shared" si="61"/>
        <v>2</v>
      </c>
      <c r="C1104" t="str">
        <f t="shared" si="60"/>
        <v>44</v>
      </c>
      <c r="D1104" t="str">
        <f>"22"</f>
        <v>22</v>
      </c>
      <c r="E1104" t="str">
        <f>"2-44-22"</f>
        <v>2-44-22</v>
      </c>
      <c r="F1104" t="s">
        <v>72</v>
      </c>
      <c r="G1104" t="s">
        <v>73</v>
      </c>
      <c r="H1104" t="s">
        <v>71</v>
      </c>
      <c r="S1104">
        <v>0</v>
      </c>
      <c r="T1104">
        <v>1</v>
      </c>
      <c r="U1104">
        <v>0</v>
      </c>
      <c r="V1104">
        <v>0</v>
      </c>
      <c r="W1104">
        <v>1</v>
      </c>
      <c r="X1104">
        <v>0</v>
      </c>
      <c r="Y1104">
        <v>0</v>
      </c>
      <c r="Z1104">
        <v>1</v>
      </c>
      <c r="AA1104">
        <v>0</v>
      </c>
      <c r="AB1104">
        <v>0</v>
      </c>
      <c r="AC1104">
        <v>0</v>
      </c>
      <c r="AD1104">
        <v>1</v>
      </c>
      <c r="AE1104">
        <v>1</v>
      </c>
      <c r="AF1104">
        <v>1</v>
      </c>
      <c r="AG1104">
        <v>1</v>
      </c>
      <c r="AH1104">
        <v>1</v>
      </c>
      <c r="AI1104">
        <v>1</v>
      </c>
      <c r="AJ1104">
        <v>1</v>
      </c>
      <c r="AK1104">
        <v>0</v>
      </c>
      <c r="AL1104">
        <v>1</v>
      </c>
      <c r="AM1104">
        <v>1</v>
      </c>
      <c r="AN1104">
        <v>1</v>
      </c>
      <c r="AO1104">
        <v>1</v>
      </c>
      <c r="AP1104">
        <v>1</v>
      </c>
    </row>
    <row r="1105" spans="1:42" x14ac:dyDescent="0.25">
      <c r="A1105" t="str">
        <f>"1101"</f>
        <v>1101</v>
      </c>
      <c r="B1105" t="str">
        <f t="shared" si="61"/>
        <v>2</v>
      </c>
      <c r="C1105" t="str">
        <f t="shared" ref="C1105:C1129" si="62">"45"</f>
        <v>45</v>
      </c>
      <c r="D1105" t="str">
        <f>"22"</f>
        <v>22</v>
      </c>
      <c r="E1105" t="str">
        <f>"2-45-22"</f>
        <v>2-45-22</v>
      </c>
      <c r="F1105" t="s">
        <v>72</v>
      </c>
      <c r="G1105" t="s">
        <v>73</v>
      </c>
      <c r="H1105" t="s">
        <v>71</v>
      </c>
      <c r="S1105">
        <v>1</v>
      </c>
      <c r="T1105">
        <v>0</v>
      </c>
      <c r="U1105">
        <v>0</v>
      </c>
      <c r="V1105">
        <v>0</v>
      </c>
      <c r="W1105">
        <v>0</v>
      </c>
      <c r="X1105">
        <v>1</v>
      </c>
      <c r="Y1105">
        <v>1</v>
      </c>
      <c r="Z1105">
        <v>0</v>
      </c>
      <c r="AA1105">
        <v>1</v>
      </c>
      <c r="AB1105">
        <v>0</v>
      </c>
      <c r="AC1105">
        <v>0</v>
      </c>
      <c r="AD1105">
        <v>0</v>
      </c>
      <c r="AE1105">
        <v>0</v>
      </c>
      <c r="AF1105">
        <v>0</v>
      </c>
      <c r="AG1105">
        <v>0</v>
      </c>
      <c r="AH1105">
        <v>0</v>
      </c>
      <c r="AI1105">
        <v>0</v>
      </c>
      <c r="AJ1105">
        <v>1</v>
      </c>
      <c r="AK1105">
        <v>0</v>
      </c>
      <c r="AL1105">
        <v>0</v>
      </c>
      <c r="AM1105">
        <v>1</v>
      </c>
      <c r="AN1105">
        <v>0</v>
      </c>
      <c r="AO1105">
        <v>1</v>
      </c>
      <c r="AP1105">
        <v>0</v>
      </c>
    </row>
    <row r="1106" spans="1:42" x14ac:dyDescent="0.25">
      <c r="A1106" t="str">
        <f>"1102"</f>
        <v>1102</v>
      </c>
      <c r="B1106" t="str">
        <f t="shared" si="61"/>
        <v>2</v>
      </c>
      <c r="C1106" t="str">
        <f t="shared" si="62"/>
        <v>45</v>
      </c>
      <c r="D1106" t="str">
        <f>"21"</f>
        <v>21</v>
      </c>
      <c r="E1106" t="str">
        <f>"2-45-21"</f>
        <v>2-45-21</v>
      </c>
      <c r="F1106" t="s">
        <v>72</v>
      </c>
      <c r="G1106" t="s">
        <v>73</v>
      </c>
      <c r="H1106" t="s">
        <v>70</v>
      </c>
      <c r="I1106">
        <v>1</v>
      </c>
      <c r="J1106">
        <v>1</v>
      </c>
      <c r="K1106">
        <v>1</v>
      </c>
      <c r="L1106">
        <v>1</v>
      </c>
      <c r="M1106">
        <v>1</v>
      </c>
      <c r="N1106">
        <v>1</v>
      </c>
      <c r="O1106">
        <v>1</v>
      </c>
      <c r="P1106">
        <v>1</v>
      </c>
      <c r="Q1106">
        <v>1</v>
      </c>
      <c r="R1106">
        <v>1</v>
      </c>
    </row>
    <row r="1107" spans="1:42" x14ac:dyDescent="0.25">
      <c r="A1107" t="str">
        <f>"1103"</f>
        <v>1103</v>
      </c>
      <c r="B1107" t="str">
        <f t="shared" si="61"/>
        <v>2</v>
      </c>
      <c r="C1107" t="str">
        <f t="shared" si="62"/>
        <v>45</v>
      </c>
      <c r="D1107" t="str">
        <f>"14"</f>
        <v>14</v>
      </c>
      <c r="E1107" t="str">
        <f>"2-45-14"</f>
        <v>2-45-14</v>
      </c>
      <c r="F1107" t="s">
        <v>72</v>
      </c>
      <c r="G1107" t="s">
        <v>73</v>
      </c>
      <c r="H1107" t="s">
        <v>71</v>
      </c>
      <c r="S1107">
        <v>0</v>
      </c>
      <c r="T1107">
        <v>1</v>
      </c>
      <c r="U1107">
        <v>0</v>
      </c>
      <c r="V1107">
        <v>0</v>
      </c>
      <c r="W1107">
        <v>0</v>
      </c>
      <c r="X1107">
        <v>1</v>
      </c>
      <c r="Y1107">
        <v>1</v>
      </c>
      <c r="Z1107">
        <v>0</v>
      </c>
      <c r="AA1107">
        <v>0</v>
      </c>
      <c r="AB1107">
        <v>1</v>
      </c>
      <c r="AC1107">
        <v>0</v>
      </c>
      <c r="AD1107">
        <v>1</v>
      </c>
      <c r="AE1107">
        <v>1</v>
      </c>
      <c r="AF1107">
        <v>1</v>
      </c>
      <c r="AG1107">
        <v>1</v>
      </c>
      <c r="AH1107">
        <v>1</v>
      </c>
      <c r="AI1107">
        <v>1</v>
      </c>
      <c r="AJ1107">
        <v>1</v>
      </c>
      <c r="AK1107">
        <v>0</v>
      </c>
      <c r="AL1107">
        <v>1</v>
      </c>
      <c r="AM1107">
        <v>1</v>
      </c>
      <c r="AN1107">
        <v>1</v>
      </c>
      <c r="AO1107">
        <v>1</v>
      </c>
      <c r="AP1107">
        <v>1</v>
      </c>
    </row>
    <row r="1108" spans="1:42" x14ac:dyDescent="0.25">
      <c r="A1108" t="str">
        <f>"1104"</f>
        <v>1104</v>
      </c>
      <c r="B1108" t="str">
        <f t="shared" si="61"/>
        <v>2</v>
      </c>
      <c r="C1108" t="str">
        <f t="shared" si="62"/>
        <v>45</v>
      </c>
      <c r="D1108" t="str">
        <f>"13"</f>
        <v>13</v>
      </c>
      <c r="E1108" t="str">
        <f>"2-45-13"</f>
        <v>2-45-13</v>
      </c>
      <c r="F1108" t="s">
        <v>72</v>
      </c>
      <c r="G1108" t="s">
        <v>73</v>
      </c>
      <c r="H1108" t="s">
        <v>70</v>
      </c>
      <c r="I1108">
        <v>1</v>
      </c>
      <c r="J1108">
        <v>1</v>
      </c>
      <c r="K1108">
        <v>1</v>
      </c>
      <c r="L1108">
        <v>1</v>
      </c>
      <c r="M1108">
        <v>1</v>
      </c>
      <c r="N1108">
        <v>1</v>
      </c>
      <c r="O1108">
        <v>1</v>
      </c>
      <c r="P1108">
        <v>1</v>
      </c>
      <c r="Q1108">
        <v>1</v>
      </c>
      <c r="R1108">
        <v>1</v>
      </c>
    </row>
    <row r="1109" spans="1:42" x14ac:dyDescent="0.25">
      <c r="A1109" t="str">
        <f>"1105"</f>
        <v>1105</v>
      </c>
      <c r="B1109" t="str">
        <f t="shared" si="61"/>
        <v>2</v>
      </c>
      <c r="C1109" t="str">
        <f t="shared" si="62"/>
        <v>45</v>
      </c>
      <c r="D1109" t="str">
        <f>"9"</f>
        <v>9</v>
      </c>
      <c r="E1109" t="str">
        <f>"2-45-9"</f>
        <v>2-45-9</v>
      </c>
      <c r="F1109" t="s">
        <v>72</v>
      </c>
      <c r="G1109" t="s">
        <v>73</v>
      </c>
      <c r="H1109" t="s">
        <v>71</v>
      </c>
      <c r="S1109">
        <v>1</v>
      </c>
      <c r="T1109">
        <v>0</v>
      </c>
      <c r="U1109">
        <v>0</v>
      </c>
      <c r="V1109">
        <v>0</v>
      </c>
      <c r="W1109">
        <v>0</v>
      </c>
      <c r="X1109">
        <v>1</v>
      </c>
      <c r="Y1109">
        <v>1</v>
      </c>
      <c r="Z1109">
        <v>0</v>
      </c>
      <c r="AA1109">
        <v>0</v>
      </c>
      <c r="AB1109">
        <v>1</v>
      </c>
      <c r="AC1109">
        <v>0</v>
      </c>
      <c r="AD1109">
        <v>1</v>
      </c>
      <c r="AE1109">
        <v>1</v>
      </c>
      <c r="AF1109">
        <v>1</v>
      </c>
      <c r="AG1109">
        <v>1</v>
      </c>
      <c r="AH1109">
        <v>1</v>
      </c>
      <c r="AI1109">
        <v>1</v>
      </c>
      <c r="AJ1109">
        <v>1</v>
      </c>
      <c r="AK1109">
        <v>0</v>
      </c>
      <c r="AL1109">
        <v>1</v>
      </c>
      <c r="AM1109">
        <v>1</v>
      </c>
      <c r="AN1109">
        <v>1</v>
      </c>
      <c r="AO1109">
        <v>1</v>
      </c>
      <c r="AP1109">
        <v>1</v>
      </c>
    </row>
    <row r="1110" spans="1:42" x14ac:dyDescent="0.25">
      <c r="A1110" t="str">
        <f>"1106"</f>
        <v>1106</v>
      </c>
      <c r="B1110" t="str">
        <f t="shared" si="61"/>
        <v>2</v>
      </c>
      <c r="C1110" t="str">
        <f t="shared" si="62"/>
        <v>45</v>
      </c>
      <c r="D1110" t="str">
        <f>"1"</f>
        <v>1</v>
      </c>
      <c r="E1110" t="str">
        <f>"2-45-1"</f>
        <v>2-45-1</v>
      </c>
      <c r="F1110" t="s">
        <v>72</v>
      </c>
      <c r="G1110" t="s">
        <v>73</v>
      </c>
      <c r="H1110" t="s">
        <v>71</v>
      </c>
      <c r="S1110">
        <v>0</v>
      </c>
      <c r="T1110">
        <v>1</v>
      </c>
      <c r="U1110">
        <v>0</v>
      </c>
      <c r="V1110">
        <v>0</v>
      </c>
      <c r="W1110">
        <v>0</v>
      </c>
      <c r="X1110">
        <v>1</v>
      </c>
      <c r="Y1110">
        <v>1</v>
      </c>
      <c r="Z1110">
        <v>0</v>
      </c>
      <c r="AA1110">
        <v>0</v>
      </c>
      <c r="AB1110">
        <v>0</v>
      </c>
      <c r="AC1110">
        <v>1</v>
      </c>
      <c r="AD1110">
        <v>1</v>
      </c>
      <c r="AE1110">
        <v>1</v>
      </c>
      <c r="AF1110">
        <v>1</v>
      </c>
      <c r="AG1110">
        <v>1</v>
      </c>
      <c r="AH1110">
        <v>1</v>
      </c>
      <c r="AI1110">
        <v>1</v>
      </c>
      <c r="AJ1110">
        <v>1</v>
      </c>
      <c r="AK1110">
        <v>0</v>
      </c>
      <c r="AL1110">
        <v>1</v>
      </c>
      <c r="AM1110">
        <v>1</v>
      </c>
      <c r="AN1110">
        <v>1</v>
      </c>
      <c r="AO1110">
        <v>1</v>
      </c>
      <c r="AP1110">
        <v>1</v>
      </c>
    </row>
    <row r="1111" spans="1:42" x14ac:dyDescent="0.25">
      <c r="A1111" t="str">
        <f>"1107"</f>
        <v>1107</v>
      </c>
      <c r="B1111" t="str">
        <f t="shared" si="61"/>
        <v>2</v>
      </c>
      <c r="C1111" t="str">
        <f t="shared" si="62"/>
        <v>45</v>
      </c>
      <c r="D1111" t="str">
        <f>"24"</f>
        <v>24</v>
      </c>
      <c r="E1111" t="str">
        <f>"2-45-24"</f>
        <v>2-45-24</v>
      </c>
      <c r="F1111" t="s">
        <v>72</v>
      </c>
      <c r="G1111" t="s">
        <v>73</v>
      </c>
      <c r="H1111" t="s">
        <v>70</v>
      </c>
      <c r="I1111">
        <v>1</v>
      </c>
      <c r="J1111">
        <v>1</v>
      </c>
      <c r="K1111">
        <v>1</v>
      </c>
      <c r="L1111">
        <v>1</v>
      </c>
      <c r="M1111">
        <v>1</v>
      </c>
      <c r="N1111">
        <v>1</v>
      </c>
      <c r="O1111">
        <v>1</v>
      </c>
      <c r="P1111">
        <v>1</v>
      </c>
      <c r="Q1111">
        <v>1</v>
      </c>
      <c r="R1111">
        <v>1</v>
      </c>
    </row>
    <row r="1112" spans="1:42" x14ac:dyDescent="0.25">
      <c r="A1112" t="str">
        <f>"1108"</f>
        <v>1108</v>
      </c>
      <c r="B1112" t="str">
        <f t="shared" si="61"/>
        <v>2</v>
      </c>
      <c r="C1112" t="str">
        <f t="shared" si="62"/>
        <v>45</v>
      </c>
      <c r="D1112" t="str">
        <f>"23"</f>
        <v>23</v>
      </c>
      <c r="E1112" t="str">
        <f>"2-45-23"</f>
        <v>2-45-23</v>
      </c>
      <c r="F1112" t="s">
        <v>72</v>
      </c>
      <c r="G1112" t="s">
        <v>73</v>
      </c>
      <c r="H1112" t="s">
        <v>71</v>
      </c>
      <c r="S1112">
        <v>1</v>
      </c>
      <c r="T1112">
        <v>0</v>
      </c>
      <c r="U1112">
        <v>0</v>
      </c>
      <c r="V1112">
        <v>0</v>
      </c>
      <c r="W1112">
        <v>0</v>
      </c>
      <c r="X1112">
        <v>1</v>
      </c>
      <c r="Y1112">
        <v>1</v>
      </c>
      <c r="Z1112">
        <v>0</v>
      </c>
      <c r="AA1112">
        <v>0</v>
      </c>
      <c r="AB1112">
        <v>0</v>
      </c>
      <c r="AC1112">
        <v>1</v>
      </c>
      <c r="AD1112">
        <v>1</v>
      </c>
      <c r="AE1112">
        <v>1</v>
      </c>
      <c r="AF1112">
        <v>0</v>
      </c>
      <c r="AG1112">
        <v>0</v>
      </c>
      <c r="AH1112">
        <v>1</v>
      </c>
      <c r="AI1112">
        <v>0</v>
      </c>
      <c r="AJ1112">
        <v>0</v>
      </c>
      <c r="AK1112">
        <v>0</v>
      </c>
      <c r="AL1112">
        <v>1</v>
      </c>
      <c r="AM1112">
        <v>1</v>
      </c>
      <c r="AN1112">
        <v>1</v>
      </c>
      <c r="AO1112">
        <v>1</v>
      </c>
      <c r="AP1112">
        <v>1</v>
      </c>
    </row>
    <row r="1113" spans="1:42" x14ac:dyDescent="0.25">
      <c r="A1113" t="str">
        <f>"1109"</f>
        <v>1109</v>
      </c>
      <c r="B1113" t="str">
        <f t="shared" si="61"/>
        <v>2</v>
      </c>
      <c r="C1113" t="str">
        <f t="shared" si="62"/>
        <v>45</v>
      </c>
      <c r="D1113" t="str">
        <f>"18"</f>
        <v>18</v>
      </c>
      <c r="E1113" t="str">
        <f>"2-45-18"</f>
        <v>2-45-18</v>
      </c>
      <c r="F1113" t="s">
        <v>72</v>
      </c>
      <c r="G1113" t="s">
        <v>73</v>
      </c>
      <c r="H1113" t="s">
        <v>70</v>
      </c>
      <c r="I1113">
        <v>1</v>
      </c>
      <c r="J1113">
        <v>1</v>
      </c>
      <c r="K1113">
        <v>1</v>
      </c>
      <c r="L1113">
        <v>1</v>
      </c>
      <c r="M1113">
        <v>1</v>
      </c>
      <c r="N1113">
        <v>1</v>
      </c>
      <c r="O1113">
        <v>1</v>
      </c>
      <c r="P1113">
        <v>1</v>
      </c>
      <c r="Q1113">
        <v>1</v>
      </c>
      <c r="R1113">
        <v>1</v>
      </c>
    </row>
    <row r="1114" spans="1:42" x14ac:dyDescent="0.25">
      <c r="A1114" t="str">
        <f>"1110"</f>
        <v>1110</v>
      </c>
      <c r="B1114" t="str">
        <f t="shared" si="61"/>
        <v>2</v>
      </c>
      <c r="C1114" t="str">
        <f t="shared" si="62"/>
        <v>45</v>
      </c>
      <c r="D1114" t="str">
        <f>"17"</f>
        <v>17</v>
      </c>
      <c r="E1114" t="str">
        <f>"2-45-17"</f>
        <v>2-45-17</v>
      </c>
      <c r="F1114" t="s">
        <v>72</v>
      </c>
      <c r="G1114" t="s">
        <v>73</v>
      </c>
      <c r="H1114" t="s">
        <v>70</v>
      </c>
      <c r="I1114">
        <v>1</v>
      </c>
      <c r="J1114">
        <v>1</v>
      </c>
      <c r="K1114">
        <v>1</v>
      </c>
      <c r="L1114">
        <v>1</v>
      </c>
      <c r="M1114">
        <v>1</v>
      </c>
      <c r="N1114">
        <v>1</v>
      </c>
      <c r="O1114">
        <v>1</v>
      </c>
      <c r="P1114">
        <v>1</v>
      </c>
      <c r="Q1114">
        <v>1</v>
      </c>
      <c r="R1114">
        <v>1</v>
      </c>
    </row>
    <row r="1115" spans="1:42" x14ac:dyDescent="0.25">
      <c r="A1115" t="str">
        <f>"1111"</f>
        <v>1111</v>
      </c>
      <c r="B1115" t="str">
        <f t="shared" si="61"/>
        <v>2</v>
      </c>
      <c r="C1115" t="str">
        <f t="shared" si="62"/>
        <v>45</v>
      </c>
      <c r="D1115" t="str">
        <f>"11"</f>
        <v>11</v>
      </c>
      <c r="E1115" t="str">
        <f>"2-45-11"</f>
        <v>2-45-11</v>
      </c>
      <c r="F1115" t="s">
        <v>72</v>
      </c>
      <c r="G1115" t="s">
        <v>73</v>
      </c>
      <c r="H1115" t="s">
        <v>71</v>
      </c>
      <c r="S1115">
        <v>0</v>
      </c>
      <c r="T1115">
        <v>1</v>
      </c>
      <c r="U1115">
        <v>0</v>
      </c>
      <c r="V1115">
        <v>0</v>
      </c>
      <c r="W1115">
        <v>1</v>
      </c>
      <c r="X1115">
        <v>0</v>
      </c>
      <c r="Y1115">
        <v>0</v>
      </c>
      <c r="Z1115">
        <v>1</v>
      </c>
      <c r="AA1115">
        <v>0</v>
      </c>
      <c r="AB1115">
        <v>1</v>
      </c>
      <c r="AC1115">
        <v>0</v>
      </c>
      <c r="AD1115">
        <v>0</v>
      </c>
      <c r="AE1115">
        <v>0</v>
      </c>
      <c r="AF1115">
        <v>0</v>
      </c>
      <c r="AG1115">
        <v>0</v>
      </c>
      <c r="AH1115">
        <v>0</v>
      </c>
      <c r="AI1115">
        <v>0</v>
      </c>
      <c r="AJ1115">
        <v>1</v>
      </c>
      <c r="AK1115">
        <v>0</v>
      </c>
      <c r="AL1115">
        <v>1</v>
      </c>
      <c r="AM1115">
        <v>0</v>
      </c>
      <c r="AN1115">
        <v>0</v>
      </c>
      <c r="AO1115">
        <v>1</v>
      </c>
      <c r="AP1115">
        <v>0</v>
      </c>
    </row>
    <row r="1116" spans="1:42" x14ac:dyDescent="0.25">
      <c r="A1116" t="str">
        <f>"1112"</f>
        <v>1112</v>
      </c>
      <c r="B1116" t="str">
        <f t="shared" si="61"/>
        <v>2</v>
      </c>
      <c r="C1116" t="str">
        <f t="shared" si="62"/>
        <v>45</v>
      </c>
      <c r="D1116" t="str">
        <f>"6"</f>
        <v>6</v>
      </c>
      <c r="E1116" t="str">
        <f>"2-45-6"</f>
        <v>2-45-6</v>
      </c>
      <c r="F1116" t="s">
        <v>72</v>
      </c>
      <c r="G1116" t="s">
        <v>73</v>
      </c>
      <c r="H1116" t="s">
        <v>71</v>
      </c>
      <c r="S1116">
        <v>0</v>
      </c>
      <c r="T1116">
        <v>1</v>
      </c>
      <c r="U1116">
        <v>0</v>
      </c>
      <c r="V1116">
        <v>0</v>
      </c>
      <c r="W1116">
        <v>1</v>
      </c>
      <c r="X1116">
        <v>0</v>
      </c>
      <c r="Y1116">
        <v>1</v>
      </c>
      <c r="Z1116">
        <v>0</v>
      </c>
      <c r="AA1116">
        <v>0</v>
      </c>
      <c r="AB1116">
        <v>0</v>
      </c>
      <c r="AC1116">
        <v>1</v>
      </c>
      <c r="AD1116">
        <v>1</v>
      </c>
      <c r="AE1116">
        <v>1</v>
      </c>
      <c r="AF1116">
        <v>1</v>
      </c>
      <c r="AG1116">
        <v>1</v>
      </c>
      <c r="AH1116">
        <v>1</v>
      </c>
      <c r="AI1116">
        <v>1</v>
      </c>
      <c r="AJ1116">
        <v>0</v>
      </c>
      <c r="AK1116">
        <v>1</v>
      </c>
      <c r="AL1116">
        <v>1</v>
      </c>
      <c r="AM1116">
        <v>1</v>
      </c>
      <c r="AN1116">
        <v>1</v>
      </c>
      <c r="AO1116">
        <v>1</v>
      </c>
      <c r="AP1116">
        <v>1</v>
      </c>
    </row>
    <row r="1117" spans="1:42" x14ac:dyDescent="0.25">
      <c r="A1117" t="str">
        <f>"1113"</f>
        <v>1113</v>
      </c>
      <c r="B1117" t="str">
        <f t="shared" si="61"/>
        <v>2</v>
      </c>
      <c r="C1117" t="str">
        <f t="shared" si="62"/>
        <v>45</v>
      </c>
      <c r="D1117" t="str">
        <f>"2"</f>
        <v>2</v>
      </c>
      <c r="E1117" t="str">
        <f>"2-45-2"</f>
        <v>2-45-2</v>
      </c>
      <c r="F1117" t="s">
        <v>72</v>
      </c>
      <c r="G1117" t="s">
        <v>73</v>
      </c>
      <c r="H1117" t="s">
        <v>71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1</v>
      </c>
      <c r="Y1117">
        <v>0</v>
      </c>
      <c r="Z1117">
        <v>1</v>
      </c>
      <c r="AA1117">
        <v>0</v>
      </c>
      <c r="AB1117">
        <v>0</v>
      </c>
      <c r="AC1117">
        <v>1</v>
      </c>
      <c r="AD1117">
        <v>1</v>
      </c>
      <c r="AE1117">
        <v>1</v>
      </c>
      <c r="AF1117">
        <v>1</v>
      </c>
      <c r="AG1117">
        <v>1</v>
      </c>
      <c r="AH1117">
        <v>1</v>
      </c>
      <c r="AI1117">
        <v>1</v>
      </c>
      <c r="AJ1117">
        <v>0</v>
      </c>
      <c r="AK1117">
        <v>0</v>
      </c>
      <c r="AL1117">
        <v>1</v>
      </c>
      <c r="AM1117">
        <v>1</v>
      </c>
      <c r="AN1117">
        <v>1</v>
      </c>
      <c r="AO1117">
        <v>1</v>
      </c>
      <c r="AP1117">
        <v>1</v>
      </c>
    </row>
    <row r="1118" spans="1:42" x14ac:dyDescent="0.25">
      <c r="A1118" t="str">
        <f>"1114"</f>
        <v>1114</v>
      </c>
      <c r="B1118" t="str">
        <f t="shared" si="61"/>
        <v>2</v>
      </c>
      <c r="C1118" t="str">
        <f t="shared" si="62"/>
        <v>45</v>
      </c>
      <c r="D1118" t="str">
        <f>"25"</f>
        <v>25</v>
      </c>
      <c r="E1118" t="str">
        <f>"2-45-25"</f>
        <v>2-45-25</v>
      </c>
      <c r="F1118" t="s">
        <v>72</v>
      </c>
      <c r="G1118" t="s">
        <v>73</v>
      </c>
      <c r="H1118" t="s">
        <v>71</v>
      </c>
      <c r="S1118">
        <v>1</v>
      </c>
      <c r="T1118">
        <v>0</v>
      </c>
      <c r="U1118">
        <v>0</v>
      </c>
      <c r="V1118">
        <v>0</v>
      </c>
      <c r="W1118">
        <v>1</v>
      </c>
      <c r="X1118">
        <v>0</v>
      </c>
      <c r="Y1118">
        <v>0</v>
      </c>
      <c r="Z1118">
        <v>1</v>
      </c>
      <c r="AA1118">
        <v>1</v>
      </c>
      <c r="AB1118">
        <v>0</v>
      </c>
      <c r="AC1118">
        <v>0</v>
      </c>
      <c r="AD1118">
        <v>1</v>
      </c>
      <c r="AE1118">
        <v>1</v>
      </c>
      <c r="AF1118">
        <v>1</v>
      </c>
      <c r="AG1118">
        <v>1</v>
      </c>
      <c r="AH1118">
        <v>1</v>
      </c>
      <c r="AI1118">
        <v>1</v>
      </c>
      <c r="AJ1118">
        <v>0</v>
      </c>
      <c r="AK1118">
        <v>1</v>
      </c>
      <c r="AL1118">
        <v>1</v>
      </c>
      <c r="AM1118">
        <v>1</v>
      </c>
      <c r="AN1118">
        <v>1</v>
      </c>
      <c r="AO1118">
        <v>1</v>
      </c>
      <c r="AP1118">
        <v>1</v>
      </c>
    </row>
    <row r="1119" spans="1:42" x14ac:dyDescent="0.25">
      <c r="A1119" t="str">
        <f>"1115"</f>
        <v>1115</v>
      </c>
      <c r="B1119" t="str">
        <f t="shared" si="61"/>
        <v>2</v>
      </c>
      <c r="C1119" t="str">
        <f t="shared" si="62"/>
        <v>45</v>
      </c>
      <c r="D1119" t="str">
        <f>"16"</f>
        <v>16</v>
      </c>
      <c r="E1119" t="str">
        <f>"2-45-16"</f>
        <v>2-45-16</v>
      </c>
      <c r="F1119" t="s">
        <v>72</v>
      </c>
      <c r="G1119" t="s">
        <v>73</v>
      </c>
      <c r="H1119" t="s">
        <v>71</v>
      </c>
      <c r="S1119">
        <v>1</v>
      </c>
      <c r="T1119">
        <v>0</v>
      </c>
      <c r="U1119">
        <v>0</v>
      </c>
      <c r="V1119">
        <v>0</v>
      </c>
      <c r="W1119">
        <v>1</v>
      </c>
      <c r="X1119">
        <v>0</v>
      </c>
      <c r="Y1119">
        <v>1</v>
      </c>
      <c r="Z1119">
        <v>0</v>
      </c>
      <c r="AA1119">
        <v>0</v>
      </c>
      <c r="AB1119">
        <v>1</v>
      </c>
      <c r="AC1119">
        <v>0</v>
      </c>
      <c r="AD1119">
        <v>1</v>
      </c>
      <c r="AE1119">
        <v>1</v>
      </c>
      <c r="AF1119">
        <v>1</v>
      </c>
      <c r="AG1119">
        <v>1</v>
      </c>
      <c r="AH1119">
        <v>1</v>
      </c>
      <c r="AI1119">
        <v>1</v>
      </c>
      <c r="AJ1119">
        <v>1</v>
      </c>
      <c r="AK1119">
        <v>0</v>
      </c>
      <c r="AL1119">
        <v>1</v>
      </c>
      <c r="AM1119">
        <v>1</v>
      </c>
      <c r="AN1119">
        <v>1</v>
      </c>
      <c r="AO1119">
        <v>1</v>
      </c>
      <c r="AP1119">
        <v>1</v>
      </c>
    </row>
    <row r="1120" spans="1:42" x14ac:dyDescent="0.25">
      <c r="A1120" t="str">
        <f>"1116"</f>
        <v>1116</v>
      </c>
      <c r="B1120" t="str">
        <f t="shared" si="61"/>
        <v>2</v>
      </c>
      <c r="C1120" t="str">
        <f t="shared" si="62"/>
        <v>45</v>
      </c>
      <c r="D1120" t="str">
        <f>"10"</f>
        <v>10</v>
      </c>
      <c r="E1120" t="str">
        <f>"2-45-10"</f>
        <v>2-45-10</v>
      </c>
      <c r="F1120" t="s">
        <v>72</v>
      </c>
      <c r="G1120" t="s">
        <v>73</v>
      </c>
      <c r="H1120" t="s">
        <v>71</v>
      </c>
      <c r="S1120">
        <v>0</v>
      </c>
      <c r="T1120">
        <v>1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1</v>
      </c>
      <c r="AA1120">
        <v>0</v>
      </c>
      <c r="AB1120">
        <v>0</v>
      </c>
      <c r="AC1120">
        <v>1</v>
      </c>
      <c r="AD1120">
        <v>0</v>
      </c>
      <c r="AE1120">
        <v>0</v>
      </c>
      <c r="AF1120">
        <v>0</v>
      </c>
      <c r="AG1120">
        <v>0</v>
      </c>
      <c r="AH1120">
        <v>1</v>
      </c>
      <c r="AI1120">
        <v>0</v>
      </c>
      <c r="AJ1120">
        <v>1</v>
      </c>
      <c r="AK1120">
        <v>0</v>
      </c>
      <c r="AL1120">
        <v>1</v>
      </c>
      <c r="AM1120">
        <v>0</v>
      </c>
      <c r="AN1120">
        <v>1</v>
      </c>
      <c r="AO1120">
        <v>1</v>
      </c>
      <c r="AP1120">
        <v>0</v>
      </c>
    </row>
    <row r="1121" spans="1:42" x14ac:dyDescent="0.25">
      <c r="A1121" t="str">
        <f>"1117"</f>
        <v>1117</v>
      </c>
      <c r="B1121" t="str">
        <f t="shared" si="61"/>
        <v>2</v>
      </c>
      <c r="C1121" t="str">
        <f t="shared" si="62"/>
        <v>45</v>
      </c>
      <c r="D1121" t="str">
        <f>"7"</f>
        <v>7</v>
      </c>
      <c r="E1121" t="str">
        <f>"2-45-7"</f>
        <v>2-45-7</v>
      </c>
      <c r="F1121" t="s">
        <v>72</v>
      </c>
      <c r="G1121" t="s">
        <v>73</v>
      </c>
      <c r="H1121" t="s">
        <v>71</v>
      </c>
      <c r="S1121">
        <v>0</v>
      </c>
      <c r="T1121">
        <v>1</v>
      </c>
      <c r="U1121">
        <v>0</v>
      </c>
      <c r="V1121">
        <v>0</v>
      </c>
      <c r="W1121">
        <v>0</v>
      </c>
      <c r="X1121">
        <v>1</v>
      </c>
      <c r="Y1121">
        <v>0</v>
      </c>
      <c r="Z1121">
        <v>1</v>
      </c>
      <c r="AA1121">
        <v>0</v>
      </c>
      <c r="AB1121">
        <v>1</v>
      </c>
      <c r="AC1121">
        <v>0</v>
      </c>
      <c r="AD1121">
        <v>0</v>
      </c>
      <c r="AE1121">
        <v>0</v>
      </c>
      <c r="AF1121">
        <v>0</v>
      </c>
      <c r="AG1121">
        <v>0</v>
      </c>
      <c r="AH1121">
        <v>0</v>
      </c>
      <c r="AI1121">
        <v>0</v>
      </c>
      <c r="AJ1121">
        <v>1</v>
      </c>
      <c r="AK1121">
        <v>0</v>
      </c>
      <c r="AL1121">
        <v>0</v>
      </c>
      <c r="AM1121">
        <v>0</v>
      </c>
      <c r="AN1121">
        <v>0</v>
      </c>
      <c r="AO1121">
        <v>0</v>
      </c>
      <c r="AP1121">
        <v>0</v>
      </c>
    </row>
    <row r="1122" spans="1:42" x14ac:dyDescent="0.25">
      <c r="A1122" t="str">
        <f>"1118"</f>
        <v>1118</v>
      </c>
      <c r="B1122" t="str">
        <f t="shared" si="61"/>
        <v>2</v>
      </c>
      <c r="C1122" t="str">
        <f t="shared" si="62"/>
        <v>45</v>
      </c>
      <c r="D1122" t="str">
        <f>"3"</f>
        <v>3</v>
      </c>
      <c r="E1122" t="str">
        <f>"2-45-3"</f>
        <v>2-45-3</v>
      </c>
      <c r="F1122" t="s">
        <v>72</v>
      </c>
      <c r="G1122" t="s">
        <v>73</v>
      </c>
      <c r="H1122" t="s">
        <v>71</v>
      </c>
      <c r="S1122">
        <v>1</v>
      </c>
      <c r="T1122">
        <v>0</v>
      </c>
      <c r="U1122">
        <v>0</v>
      </c>
      <c r="V1122">
        <v>0</v>
      </c>
      <c r="W1122">
        <v>1</v>
      </c>
      <c r="X1122">
        <v>0</v>
      </c>
      <c r="Y1122">
        <v>1</v>
      </c>
      <c r="Z1122">
        <v>0</v>
      </c>
      <c r="AA1122">
        <v>0</v>
      </c>
      <c r="AB1122">
        <v>1</v>
      </c>
      <c r="AC1122">
        <v>0</v>
      </c>
      <c r="AD1122">
        <v>1</v>
      </c>
      <c r="AE1122">
        <v>1</v>
      </c>
      <c r="AF1122">
        <v>1</v>
      </c>
      <c r="AG1122">
        <v>1</v>
      </c>
      <c r="AH1122">
        <v>1</v>
      </c>
      <c r="AI1122">
        <v>1</v>
      </c>
      <c r="AJ1122">
        <v>1</v>
      </c>
      <c r="AK1122">
        <v>0</v>
      </c>
      <c r="AL1122">
        <v>1</v>
      </c>
      <c r="AM1122">
        <v>1</v>
      </c>
      <c r="AN1122">
        <v>1</v>
      </c>
      <c r="AO1122">
        <v>1</v>
      </c>
      <c r="AP1122">
        <v>1</v>
      </c>
    </row>
    <row r="1123" spans="1:42" x14ac:dyDescent="0.25">
      <c r="A1123" t="str">
        <f>"1119"</f>
        <v>1119</v>
      </c>
      <c r="B1123" t="str">
        <f t="shared" si="61"/>
        <v>2</v>
      </c>
      <c r="C1123" t="str">
        <f t="shared" si="62"/>
        <v>45</v>
      </c>
      <c r="D1123" t="str">
        <f>"20"</f>
        <v>20</v>
      </c>
      <c r="E1123" t="str">
        <f>"2-45-20"</f>
        <v>2-45-20</v>
      </c>
      <c r="F1123" t="s">
        <v>72</v>
      </c>
      <c r="G1123" t="s">
        <v>73</v>
      </c>
      <c r="H1123" t="s">
        <v>71</v>
      </c>
      <c r="S1123">
        <v>1</v>
      </c>
      <c r="T1123">
        <v>0</v>
      </c>
      <c r="U1123">
        <v>0</v>
      </c>
      <c r="V1123">
        <v>0</v>
      </c>
      <c r="W1123">
        <v>0</v>
      </c>
      <c r="X1123">
        <v>1</v>
      </c>
      <c r="Y1123">
        <v>0</v>
      </c>
      <c r="Z1123">
        <v>1</v>
      </c>
      <c r="AA1123">
        <v>0</v>
      </c>
      <c r="AB1123">
        <v>0</v>
      </c>
      <c r="AC1123">
        <v>1</v>
      </c>
      <c r="AD1123">
        <v>1</v>
      </c>
      <c r="AE1123">
        <v>1</v>
      </c>
      <c r="AF1123">
        <v>1</v>
      </c>
      <c r="AG1123">
        <v>1</v>
      </c>
      <c r="AH1123">
        <v>1</v>
      </c>
      <c r="AI1123">
        <v>1</v>
      </c>
      <c r="AJ1123">
        <v>1</v>
      </c>
      <c r="AK1123">
        <v>0</v>
      </c>
      <c r="AL1123">
        <v>1</v>
      </c>
      <c r="AM1123">
        <v>1</v>
      </c>
      <c r="AN1123">
        <v>1</v>
      </c>
      <c r="AO1123">
        <v>1</v>
      </c>
      <c r="AP1123">
        <v>1</v>
      </c>
    </row>
    <row r="1124" spans="1:42" x14ac:dyDescent="0.25">
      <c r="A1124" t="str">
        <f>"1120"</f>
        <v>1120</v>
      </c>
      <c r="B1124" t="str">
        <f t="shared" si="61"/>
        <v>2</v>
      </c>
      <c r="C1124" t="str">
        <f t="shared" si="62"/>
        <v>45</v>
      </c>
      <c r="D1124" t="str">
        <f>"19"</f>
        <v>19</v>
      </c>
      <c r="E1124" t="str">
        <f>"2-45-19"</f>
        <v>2-45-19</v>
      </c>
      <c r="F1124" t="s">
        <v>72</v>
      </c>
      <c r="G1124" t="s">
        <v>73</v>
      </c>
      <c r="H1124" t="s">
        <v>71</v>
      </c>
      <c r="S1124">
        <v>0</v>
      </c>
      <c r="T1124">
        <v>1</v>
      </c>
      <c r="U1124">
        <v>0</v>
      </c>
      <c r="V1124">
        <v>0</v>
      </c>
      <c r="W1124">
        <v>1</v>
      </c>
      <c r="X1124">
        <v>0</v>
      </c>
      <c r="Y1124">
        <v>1</v>
      </c>
      <c r="Z1124">
        <v>0</v>
      </c>
      <c r="AA1124">
        <v>0</v>
      </c>
      <c r="AB1124">
        <v>0</v>
      </c>
      <c r="AC1124">
        <v>1</v>
      </c>
      <c r="AD1124">
        <v>1</v>
      </c>
      <c r="AE1124">
        <v>1</v>
      </c>
      <c r="AF1124">
        <v>1</v>
      </c>
      <c r="AG1124">
        <v>1</v>
      </c>
      <c r="AH1124">
        <v>1</v>
      </c>
      <c r="AI1124">
        <v>1</v>
      </c>
      <c r="AJ1124">
        <v>0</v>
      </c>
      <c r="AK1124">
        <v>1</v>
      </c>
      <c r="AL1124">
        <v>1</v>
      </c>
      <c r="AM1124">
        <v>1</v>
      </c>
      <c r="AN1124">
        <v>1</v>
      </c>
      <c r="AO1124">
        <v>1</v>
      </c>
      <c r="AP1124">
        <v>1</v>
      </c>
    </row>
    <row r="1125" spans="1:42" x14ac:dyDescent="0.25">
      <c r="A1125" t="str">
        <f>"1121"</f>
        <v>1121</v>
      </c>
      <c r="B1125" t="str">
        <f t="shared" si="61"/>
        <v>2</v>
      </c>
      <c r="C1125" t="str">
        <f t="shared" si="62"/>
        <v>45</v>
      </c>
      <c r="D1125" t="str">
        <f>"12"</f>
        <v>12</v>
      </c>
      <c r="E1125" t="str">
        <f>"2-45-12"</f>
        <v>2-45-12</v>
      </c>
      <c r="F1125" t="s">
        <v>72</v>
      </c>
      <c r="G1125" t="s">
        <v>73</v>
      </c>
      <c r="H1125" t="s">
        <v>71</v>
      </c>
      <c r="S1125">
        <v>0</v>
      </c>
      <c r="T1125">
        <v>1</v>
      </c>
      <c r="U1125">
        <v>0</v>
      </c>
      <c r="V1125">
        <v>0</v>
      </c>
      <c r="W1125">
        <v>0</v>
      </c>
      <c r="X1125">
        <v>1</v>
      </c>
      <c r="Y1125">
        <v>1</v>
      </c>
      <c r="Z1125">
        <v>0</v>
      </c>
      <c r="AA1125">
        <v>0</v>
      </c>
      <c r="AB1125">
        <v>1</v>
      </c>
      <c r="AC1125">
        <v>0</v>
      </c>
      <c r="AD1125">
        <v>1</v>
      </c>
      <c r="AE1125">
        <v>1</v>
      </c>
      <c r="AF1125">
        <v>1</v>
      </c>
      <c r="AG1125">
        <v>1</v>
      </c>
      <c r="AH1125">
        <v>1</v>
      </c>
      <c r="AI1125">
        <v>1</v>
      </c>
      <c r="AJ1125">
        <v>1</v>
      </c>
      <c r="AK1125">
        <v>0</v>
      </c>
      <c r="AL1125">
        <v>1</v>
      </c>
      <c r="AM1125">
        <v>1</v>
      </c>
      <c r="AN1125">
        <v>1</v>
      </c>
      <c r="AO1125">
        <v>1</v>
      </c>
      <c r="AP1125">
        <v>1</v>
      </c>
    </row>
    <row r="1126" spans="1:42" x14ac:dyDescent="0.25">
      <c r="A1126" t="str">
        <f>"1122"</f>
        <v>1122</v>
      </c>
      <c r="B1126" t="str">
        <f t="shared" si="61"/>
        <v>2</v>
      </c>
      <c r="C1126" t="str">
        <f t="shared" si="62"/>
        <v>45</v>
      </c>
      <c r="D1126" t="str">
        <f>"8"</f>
        <v>8</v>
      </c>
      <c r="E1126" t="str">
        <f>"2-45-8"</f>
        <v>2-45-8</v>
      </c>
      <c r="F1126" t="s">
        <v>72</v>
      </c>
      <c r="G1126" t="s">
        <v>73</v>
      </c>
      <c r="H1126" t="s">
        <v>71</v>
      </c>
      <c r="S1126">
        <v>1</v>
      </c>
      <c r="T1126">
        <v>0</v>
      </c>
      <c r="U1126">
        <v>0</v>
      </c>
      <c r="V1126">
        <v>0</v>
      </c>
      <c r="W1126">
        <v>1</v>
      </c>
      <c r="X1126">
        <v>0</v>
      </c>
      <c r="Y1126">
        <v>0</v>
      </c>
      <c r="Z1126">
        <v>1</v>
      </c>
      <c r="AA1126">
        <v>1</v>
      </c>
      <c r="AB1126">
        <v>0</v>
      </c>
      <c r="AC1126">
        <v>0</v>
      </c>
      <c r="AD1126">
        <v>1</v>
      </c>
      <c r="AE1126">
        <v>1</v>
      </c>
      <c r="AF1126">
        <v>1</v>
      </c>
      <c r="AG1126">
        <v>1</v>
      </c>
      <c r="AH1126">
        <v>1</v>
      </c>
      <c r="AI1126">
        <v>1</v>
      </c>
      <c r="AJ1126">
        <v>0</v>
      </c>
      <c r="AK1126">
        <v>1</v>
      </c>
      <c r="AL1126">
        <v>1</v>
      </c>
      <c r="AM1126">
        <v>1</v>
      </c>
      <c r="AN1126">
        <v>1</v>
      </c>
      <c r="AO1126">
        <v>1</v>
      </c>
      <c r="AP1126">
        <v>1</v>
      </c>
    </row>
    <row r="1127" spans="1:42" x14ac:dyDescent="0.25">
      <c r="A1127" t="str">
        <f>"1123"</f>
        <v>1123</v>
      </c>
      <c r="B1127" t="str">
        <f t="shared" si="61"/>
        <v>2</v>
      </c>
      <c r="C1127" t="str">
        <f t="shared" si="62"/>
        <v>45</v>
      </c>
      <c r="D1127" t="str">
        <f>"4"</f>
        <v>4</v>
      </c>
      <c r="E1127" t="str">
        <f>"2-45-4"</f>
        <v>2-45-4</v>
      </c>
      <c r="F1127" t="s">
        <v>72</v>
      </c>
      <c r="G1127" t="s">
        <v>73</v>
      </c>
      <c r="H1127" t="s">
        <v>71</v>
      </c>
      <c r="S1127">
        <v>0</v>
      </c>
      <c r="T1127">
        <v>1</v>
      </c>
      <c r="U1127">
        <v>0</v>
      </c>
      <c r="V1127">
        <v>0</v>
      </c>
      <c r="W1127">
        <v>0</v>
      </c>
      <c r="X1127">
        <v>1</v>
      </c>
      <c r="Y1127">
        <v>0</v>
      </c>
      <c r="Z1127">
        <v>1</v>
      </c>
      <c r="AA1127">
        <v>0</v>
      </c>
      <c r="AB1127">
        <v>1</v>
      </c>
      <c r="AC1127">
        <v>0</v>
      </c>
      <c r="AD1127">
        <v>0</v>
      </c>
      <c r="AE1127">
        <v>0</v>
      </c>
      <c r="AF1127">
        <v>0</v>
      </c>
      <c r="AG1127">
        <v>0</v>
      </c>
      <c r="AH1127">
        <v>0</v>
      </c>
      <c r="AI1127">
        <v>0</v>
      </c>
      <c r="AJ1127">
        <v>1</v>
      </c>
      <c r="AK1127">
        <v>0</v>
      </c>
      <c r="AL1127">
        <v>0</v>
      </c>
      <c r="AM1127">
        <v>0</v>
      </c>
      <c r="AN1127">
        <v>0</v>
      </c>
      <c r="AO1127">
        <v>0</v>
      </c>
      <c r="AP1127">
        <v>0</v>
      </c>
    </row>
    <row r="1128" spans="1:42" x14ac:dyDescent="0.25">
      <c r="A1128" t="str">
        <f>"1124"</f>
        <v>1124</v>
      </c>
      <c r="B1128" t="str">
        <f t="shared" si="61"/>
        <v>2</v>
      </c>
      <c r="C1128" t="str">
        <f t="shared" si="62"/>
        <v>45</v>
      </c>
      <c r="D1128" t="str">
        <f>"5"</f>
        <v>5</v>
      </c>
      <c r="E1128" t="str">
        <f>"2-45-5"</f>
        <v>2-45-5</v>
      </c>
      <c r="F1128" t="s">
        <v>72</v>
      </c>
      <c r="G1128" t="s">
        <v>73</v>
      </c>
      <c r="H1128" t="s">
        <v>71</v>
      </c>
      <c r="S1128">
        <v>1</v>
      </c>
      <c r="T1128">
        <v>0</v>
      </c>
      <c r="U1128">
        <v>0</v>
      </c>
      <c r="V1128">
        <v>0</v>
      </c>
      <c r="W1128">
        <v>0</v>
      </c>
      <c r="X1128">
        <v>1</v>
      </c>
      <c r="Y1128">
        <v>1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>
        <v>0</v>
      </c>
      <c r="AG1128">
        <v>0</v>
      </c>
      <c r="AH1128">
        <v>1</v>
      </c>
      <c r="AI1128">
        <v>1</v>
      </c>
      <c r="AJ1128">
        <v>1</v>
      </c>
      <c r="AK1128">
        <v>0</v>
      </c>
      <c r="AL1128">
        <v>1</v>
      </c>
      <c r="AM1128">
        <v>1</v>
      </c>
      <c r="AN1128">
        <v>1</v>
      </c>
      <c r="AO1128">
        <v>1</v>
      </c>
      <c r="AP1128">
        <v>1</v>
      </c>
    </row>
    <row r="1129" spans="1:42" x14ac:dyDescent="0.25">
      <c r="A1129" t="str">
        <f>"1125"</f>
        <v>1125</v>
      </c>
      <c r="B1129" t="str">
        <f t="shared" si="61"/>
        <v>2</v>
      </c>
      <c r="C1129" t="str">
        <f t="shared" si="62"/>
        <v>45</v>
      </c>
      <c r="D1129" t="str">
        <f>"15"</f>
        <v>15</v>
      </c>
      <c r="E1129" t="str">
        <f>"2-45-15"</f>
        <v>2-45-15</v>
      </c>
      <c r="F1129" t="s">
        <v>72</v>
      </c>
      <c r="G1129" t="s">
        <v>73</v>
      </c>
      <c r="H1129" t="s">
        <v>71</v>
      </c>
      <c r="S1129">
        <v>1</v>
      </c>
      <c r="T1129">
        <v>0</v>
      </c>
      <c r="U1129">
        <v>0</v>
      </c>
      <c r="V1129">
        <v>0</v>
      </c>
      <c r="W1129">
        <v>0</v>
      </c>
      <c r="X1129">
        <v>1</v>
      </c>
      <c r="Y1129">
        <v>1</v>
      </c>
      <c r="Z1129">
        <v>0</v>
      </c>
      <c r="AA1129">
        <v>0</v>
      </c>
      <c r="AB1129">
        <v>0</v>
      </c>
      <c r="AC1129">
        <v>0</v>
      </c>
      <c r="AD1129">
        <v>0</v>
      </c>
      <c r="AE1129">
        <v>0</v>
      </c>
      <c r="AF1129">
        <v>0</v>
      </c>
      <c r="AG1129">
        <v>0</v>
      </c>
      <c r="AH1129">
        <v>0</v>
      </c>
      <c r="AI1129">
        <v>0</v>
      </c>
      <c r="AJ1129">
        <v>1</v>
      </c>
      <c r="AK1129">
        <v>0</v>
      </c>
      <c r="AL1129">
        <v>1</v>
      </c>
      <c r="AM1129">
        <v>1</v>
      </c>
      <c r="AN1129">
        <v>1</v>
      </c>
      <c r="AO1129">
        <v>1</v>
      </c>
      <c r="AP1129">
        <v>0</v>
      </c>
    </row>
    <row r="1130" spans="1:42" x14ac:dyDescent="0.25">
      <c r="A1130" t="str">
        <f>"1126"</f>
        <v>1126</v>
      </c>
      <c r="B1130" t="str">
        <f t="shared" si="61"/>
        <v>2</v>
      </c>
      <c r="C1130" t="str">
        <f t="shared" ref="C1130:C1154" si="63">"46"</f>
        <v>46</v>
      </c>
      <c r="D1130" t="str">
        <f>"22"</f>
        <v>22</v>
      </c>
      <c r="E1130" t="str">
        <f>"2-46-22"</f>
        <v>2-46-22</v>
      </c>
      <c r="F1130" t="s">
        <v>72</v>
      </c>
      <c r="G1130" t="s">
        <v>73</v>
      </c>
      <c r="H1130" t="s">
        <v>71</v>
      </c>
      <c r="S1130">
        <v>1</v>
      </c>
      <c r="T1130">
        <v>0</v>
      </c>
      <c r="U1130">
        <v>0</v>
      </c>
      <c r="V1130">
        <v>0</v>
      </c>
      <c r="W1130">
        <v>0</v>
      </c>
      <c r="X1130">
        <v>1</v>
      </c>
      <c r="Y1130">
        <v>1</v>
      </c>
      <c r="Z1130">
        <v>0</v>
      </c>
      <c r="AA1130">
        <v>0</v>
      </c>
      <c r="AB1130">
        <v>1</v>
      </c>
      <c r="AC1130">
        <v>0</v>
      </c>
      <c r="AD1130">
        <v>0</v>
      </c>
      <c r="AE1130">
        <v>1</v>
      </c>
      <c r="AF1130">
        <v>0</v>
      </c>
      <c r="AG1130">
        <v>0</v>
      </c>
      <c r="AH1130">
        <v>1</v>
      </c>
      <c r="AI1130">
        <v>1</v>
      </c>
      <c r="AJ1130">
        <v>1</v>
      </c>
      <c r="AK1130">
        <v>0</v>
      </c>
      <c r="AL1130">
        <v>1</v>
      </c>
      <c r="AM1130">
        <v>1</v>
      </c>
      <c r="AN1130">
        <v>1</v>
      </c>
      <c r="AO1130">
        <v>1</v>
      </c>
      <c r="AP1130">
        <v>1</v>
      </c>
    </row>
    <row r="1131" spans="1:42" x14ac:dyDescent="0.25">
      <c r="A1131" t="str">
        <f>"1127"</f>
        <v>1127</v>
      </c>
      <c r="B1131" t="str">
        <f t="shared" si="61"/>
        <v>2</v>
      </c>
      <c r="C1131" t="str">
        <f t="shared" si="63"/>
        <v>46</v>
      </c>
      <c r="D1131" t="str">
        <f>"21"</f>
        <v>21</v>
      </c>
      <c r="E1131" t="str">
        <f>"2-46-21"</f>
        <v>2-46-21</v>
      </c>
      <c r="F1131" t="s">
        <v>72</v>
      </c>
      <c r="G1131" t="s">
        <v>73</v>
      </c>
      <c r="H1131" t="s">
        <v>71</v>
      </c>
      <c r="S1131">
        <v>0</v>
      </c>
      <c r="T1131">
        <v>1</v>
      </c>
      <c r="U1131">
        <v>0</v>
      </c>
      <c r="V1131">
        <v>0</v>
      </c>
      <c r="W1131">
        <v>1</v>
      </c>
      <c r="X1131">
        <v>0</v>
      </c>
      <c r="Y1131">
        <v>1</v>
      </c>
      <c r="Z1131">
        <v>0</v>
      </c>
      <c r="AA1131">
        <v>0</v>
      </c>
      <c r="AB1131">
        <v>1</v>
      </c>
      <c r="AC1131">
        <v>0</v>
      </c>
      <c r="AD1131">
        <v>0</v>
      </c>
      <c r="AE1131">
        <v>0</v>
      </c>
      <c r="AF1131">
        <v>0</v>
      </c>
      <c r="AG1131">
        <v>0</v>
      </c>
      <c r="AH1131">
        <v>0</v>
      </c>
      <c r="AI1131">
        <v>0</v>
      </c>
      <c r="AJ1131">
        <v>0</v>
      </c>
      <c r="AK1131">
        <v>1</v>
      </c>
      <c r="AL1131">
        <v>0</v>
      </c>
      <c r="AM1131">
        <v>0</v>
      </c>
      <c r="AN1131">
        <v>0</v>
      </c>
      <c r="AO1131">
        <v>0</v>
      </c>
      <c r="AP1131">
        <v>0</v>
      </c>
    </row>
    <row r="1132" spans="1:42" x14ac:dyDescent="0.25">
      <c r="A1132" t="str">
        <f>"1128"</f>
        <v>1128</v>
      </c>
      <c r="B1132" t="str">
        <f t="shared" si="61"/>
        <v>2</v>
      </c>
      <c r="C1132" t="str">
        <f t="shared" si="63"/>
        <v>46</v>
      </c>
      <c r="D1132" t="str">
        <f>"14"</f>
        <v>14</v>
      </c>
      <c r="E1132" t="str">
        <f>"2-46-14"</f>
        <v>2-46-14</v>
      </c>
      <c r="F1132" t="s">
        <v>72</v>
      </c>
      <c r="G1132" t="s">
        <v>73</v>
      </c>
      <c r="H1132" t="s">
        <v>71</v>
      </c>
      <c r="S1132">
        <v>0</v>
      </c>
      <c r="T1132">
        <v>1</v>
      </c>
      <c r="U1132">
        <v>0</v>
      </c>
      <c r="V1132">
        <v>0</v>
      </c>
      <c r="W1132">
        <v>0</v>
      </c>
      <c r="X1132">
        <v>1</v>
      </c>
      <c r="Y1132">
        <v>1</v>
      </c>
      <c r="Z1132">
        <v>0</v>
      </c>
      <c r="AA1132">
        <v>0</v>
      </c>
      <c r="AB1132">
        <v>0</v>
      </c>
      <c r="AC1132">
        <v>1</v>
      </c>
      <c r="AD1132">
        <v>1</v>
      </c>
      <c r="AE1132">
        <v>1</v>
      </c>
      <c r="AF1132">
        <v>1</v>
      </c>
      <c r="AG1132">
        <v>1</v>
      </c>
      <c r="AH1132">
        <v>1</v>
      </c>
      <c r="AI1132">
        <v>1</v>
      </c>
      <c r="AJ1132">
        <v>1</v>
      </c>
      <c r="AK1132">
        <v>0</v>
      </c>
      <c r="AL1132">
        <v>1</v>
      </c>
      <c r="AM1132">
        <v>1</v>
      </c>
      <c r="AN1132">
        <v>1</v>
      </c>
      <c r="AO1132">
        <v>1</v>
      </c>
      <c r="AP1132">
        <v>1</v>
      </c>
    </row>
    <row r="1133" spans="1:42" x14ac:dyDescent="0.25">
      <c r="A1133" t="str">
        <f>"1129"</f>
        <v>1129</v>
      </c>
      <c r="B1133" t="str">
        <f t="shared" si="61"/>
        <v>2</v>
      </c>
      <c r="C1133" t="str">
        <f t="shared" si="63"/>
        <v>46</v>
      </c>
      <c r="D1133" t="str">
        <f>"13"</f>
        <v>13</v>
      </c>
      <c r="E1133" t="str">
        <f>"2-46-13"</f>
        <v>2-46-13</v>
      </c>
      <c r="F1133" t="s">
        <v>72</v>
      </c>
      <c r="G1133" t="s">
        <v>73</v>
      </c>
      <c r="H1133" t="s">
        <v>71</v>
      </c>
      <c r="S1133">
        <v>0</v>
      </c>
      <c r="T1133">
        <v>1</v>
      </c>
      <c r="U1133">
        <v>0</v>
      </c>
      <c r="V1133">
        <v>0</v>
      </c>
      <c r="W1133">
        <v>0</v>
      </c>
      <c r="X1133">
        <v>1</v>
      </c>
      <c r="Y1133">
        <v>1</v>
      </c>
      <c r="Z1133">
        <v>0</v>
      </c>
      <c r="AA1133">
        <v>0</v>
      </c>
      <c r="AB1133">
        <v>0</v>
      </c>
      <c r="AC1133">
        <v>1</v>
      </c>
      <c r="AD1133">
        <v>1</v>
      </c>
      <c r="AE1133">
        <v>1</v>
      </c>
      <c r="AF1133">
        <v>1</v>
      </c>
      <c r="AG1133">
        <v>1</v>
      </c>
      <c r="AH1133">
        <v>1</v>
      </c>
      <c r="AI1133">
        <v>1</v>
      </c>
      <c r="AJ1133">
        <v>1</v>
      </c>
      <c r="AK1133">
        <v>0</v>
      </c>
      <c r="AL1133">
        <v>1</v>
      </c>
      <c r="AM1133">
        <v>1</v>
      </c>
      <c r="AN1133">
        <v>1</v>
      </c>
      <c r="AO1133">
        <v>1</v>
      </c>
      <c r="AP1133">
        <v>1</v>
      </c>
    </row>
    <row r="1134" spans="1:42" x14ac:dyDescent="0.25">
      <c r="A1134" t="str">
        <f>"1130"</f>
        <v>1130</v>
      </c>
      <c r="B1134" t="str">
        <f t="shared" si="61"/>
        <v>2</v>
      </c>
      <c r="C1134" t="str">
        <f t="shared" si="63"/>
        <v>46</v>
      </c>
      <c r="D1134" t="str">
        <f>"9"</f>
        <v>9</v>
      </c>
      <c r="E1134" t="str">
        <f>"2-46-9"</f>
        <v>2-46-9</v>
      </c>
      <c r="F1134" t="s">
        <v>72</v>
      </c>
      <c r="G1134" t="s">
        <v>73</v>
      </c>
      <c r="H1134" t="s">
        <v>71</v>
      </c>
      <c r="S1134">
        <v>1</v>
      </c>
      <c r="T1134">
        <v>0</v>
      </c>
      <c r="U1134">
        <v>0</v>
      </c>
      <c r="V1134">
        <v>0</v>
      </c>
      <c r="W1134">
        <v>1</v>
      </c>
      <c r="X1134">
        <v>0</v>
      </c>
      <c r="Y1134">
        <v>1</v>
      </c>
      <c r="Z1134">
        <v>0</v>
      </c>
      <c r="AA1134">
        <v>0</v>
      </c>
      <c r="AB1134">
        <v>1</v>
      </c>
      <c r="AC1134">
        <v>0</v>
      </c>
      <c r="AD1134">
        <v>1</v>
      </c>
      <c r="AE1134">
        <v>1</v>
      </c>
      <c r="AF1134">
        <v>1</v>
      </c>
      <c r="AG1134">
        <v>1</v>
      </c>
      <c r="AH1134">
        <v>1</v>
      </c>
      <c r="AI1134">
        <v>1</v>
      </c>
      <c r="AJ1134">
        <v>0</v>
      </c>
      <c r="AK1134">
        <v>0</v>
      </c>
      <c r="AL1134">
        <v>1</v>
      </c>
      <c r="AM1134">
        <v>1</v>
      </c>
      <c r="AN1134">
        <v>1</v>
      </c>
      <c r="AO1134">
        <v>1</v>
      </c>
      <c r="AP1134">
        <v>0</v>
      </c>
    </row>
    <row r="1135" spans="1:42" x14ac:dyDescent="0.25">
      <c r="A1135" t="str">
        <f>"1131"</f>
        <v>1131</v>
      </c>
      <c r="B1135" t="str">
        <f t="shared" si="61"/>
        <v>2</v>
      </c>
      <c r="C1135" t="str">
        <f t="shared" si="63"/>
        <v>46</v>
      </c>
      <c r="D1135" t="str">
        <f>"5"</f>
        <v>5</v>
      </c>
      <c r="E1135" t="str">
        <f>"2-46-5"</f>
        <v>2-46-5</v>
      </c>
      <c r="F1135" t="s">
        <v>72</v>
      </c>
      <c r="G1135" t="s">
        <v>73</v>
      </c>
      <c r="H1135" t="s">
        <v>71</v>
      </c>
      <c r="S1135">
        <v>1</v>
      </c>
      <c r="T1135">
        <v>0</v>
      </c>
      <c r="U1135">
        <v>0</v>
      </c>
      <c r="V1135">
        <v>0</v>
      </c>
      <c r="W1135">
        <v>0</v>
      </c>
      <c r="X1135">
        <v>1</v>
      </c>
      <c r="Y1135">
        <v>1</v>
      </c>
      <c r="Z1135">
        <v>0</v>
      </c>
      <c r="AA1135">
        <v>0</v>
      </c>
      <c r="AB1135">
        <v>0</v>
      </c>
      <c r="AC1135">
        <v>1</v>
      </c>
      <c r="AD1135">
        <v>1</v>
      </c>
      <c r="AE1135">
        <v>1</v>
      </c>
      <c r="AF1135">
        <v>1</v>
      </c>
      <c r="AG1135">
        <v>1</v>
      </c>
      <c r="AH1135">
        <v>1</v>
      </c>
      <c r="AI1135">
        <v>1</v>
      </c>
      <c r="AJ1135">
        <v>1</v>
      </c>
      <c r="AK1135">
        <v>0</v>
      </c>
      <c r="AL1135">
        <v>1</v>
      </c>
      <c r="AM1135">
        <v>1</v>
      </c>
      <c r="AN1135">
        <v>1</v>
      </c>
      <c r="AO1135">
        <v>1</v>
      </c>
      <c r="AP1135">
        <v>1</v>
      </c>
    </row>
    <row r="1136" spans="1:42" x14ac:dyDescent="0.25">
      <c r="A1136" t="str">
        <f>"1132"</f>
        <v>1132</v>
      </c>
      <c r="B1136" t="str">
        <f t="shared" si="61"/>
        <v>2</v>
      </c>
      <c r="C1136" t="str">
        <f t="shared" si="63"/>
        <v>46</v>
      </c>
      <c r="D1136" t="str">
        <f>"2"</f>
        <v>2</v>
      </c>
      <c r="E1136" t="str">
        <f>"2-46-2"</f>
        <v>2-46-2</v>
      </c>
      <c r="F1136" t="s">
        <v>72</v>
      </c>
      <c r="G1136" t="s">
        <v>73</v>
      </c>
      <c r="H1136" t="s">
        <v>71</v>
      </c>
      <c r="S1136">
        <v>0</v>
      </c>
      <c r="T1136">
        <v>1</v>
      </c>
      <c r="U1136">
        <v>0</v>
      </c>
      <c r="V1136">
        <v>0</v>
      </c>
      <c r="W1136">
        <v>1</v>
      </c>
      <c r="X1136">
        <v>0</v>
      </c>
      <c r="Y1136">
        <v>1</v>
      </c>
      <c r="Z1136">
        <v>0</v>
      </c>
      <c r="AA1136">
        <v>1</v>
      </c>
      <c r="AB1136">
        <v>0</v>
      </c>
      <c r="AC1136">
        <v>0</v>
      </c>
      <c r="AD1136">
        <v>1</v>
      </c>
      <c r="AE1136">
        <v>1</v>
      </c>
      <c r="AF1136">
        <v>1</v>
      </c>
      <c r="AG1136">
        <v>1</v>
      </c>
      <c r="AH1136">
        <v>1</v>
      </c>
      <c r="AI1136">
        <v>1</v>
      </c>
      <c r="AJ1136">
        <v>1</v>
      </c>
      <c r="AK1136">
        <v>0</v>
      </c>
      <c r="AL1136">
        <v>1</v>
      </c>
      <c r="AM1136">
        <v>0</v>
      </c>
      <c r="AN1136">
        <v>1</v>
      </c>
      <c r="AO1136">
        <v>1</v>
      </c>
      <c r="AP1136">
        <v>1</v>
      </c>
    </row>
    <row r="1137" spans="1:42" x14ac:dyDescent="0.25">
      <c r="A1137" t="str">
        <f>"1133"</f>
        <v>1133</v>
      </c>
      <c r="B1137" t="str">
        <f t="shared" si="61"/>
        <v>2</v>
      </c>
      <c r="C1137" t="str">
        <f t="shared" si="63"/>
        <v>46</v>
      </c>
      <c r="D1137" t="str">
        <f>"24"</f>
        <v>24</v>
      </c>
      <c r="E1137" t="str">
        <f>"2-46-24"</f>
        <v>2-46-24</v>
      </c>
      <c r="F1137" t="s">
        <v>72</v>
      </c>
      <c r="G1137" t="s">
        <v>73</v>
      </c>
      <c r="H1137" t="s">
        <v>70</v>
      </c>
      <c r="I1137">
        <v>1</v>
      </c>
      <c r="J1137">
        <v>1</v>
      </c>
      <c r="K1137">
        <v>1</v>
      </c>
      <c r="L1137">
        <v>1</v>
      </c>
      <c r="M1137">
        <v>1</v>
      </c>
      <c r="N1137">
        <v>1</v>
      </c>
      <c r="O1137">
        <v>1</v>
      </c>
      <c r="P1137">
        <v>1</v>
      </c>
      <c r="Q1137">
        <v>1</v>
      </c>
      <c r="R1137">
        <v>1</v>
      </c>
    </row>
    <row r="1138" spans="1:42" x14ac:dyDescent="0.25">
      <c r="A1138" t="str">
        <f>"1134"</f>
        <v>1134</v>
      </c>
      <c r="B1138" t="str">
        <f t="shared" si="61"/>
        <v>2</v>
      </c>
      <c r="C1138" t="str">
        <f t="shared" si="63"/>
        <v>46</v>
      </c>
      <c r="D1138" t="str">
        <f>"16"</f>
        <v>16</v>
      </c>
      <c r="E1138" t="str">
        <f>"2-46-16"</f>
        <v>2-46-16</v>
      </c>
      <c r="F1138" t="s">
        <v>72</v>
      </c>
      <c r="G1138" t="s">
        <v>73</v>
      </c>
      <c r="H1138" t="s">
        <v>71</v>
      </c>
      <c r="S1138">
        <v>1</v>
      </c>
      <c r="T1138">
        <v>0</v>
      </c>
      <c r="U1138">
        <v>0</v>
      </c>
      <c r="V1138">
        <v>0</v>
      </c>
      <c r="W1138">
        <v>0</v>
      </c>
      <c r="X1138">
        <v>1</v>
      </c>
      <c r="Y1138">
        <v>0</v>
      </c>
      <c r="Z1138">
        <v>1</v>
      </c>
      <c r="AA1138">
        <v>0</v>
      </c>
      <c r="AB1138">
        <v>0</v>
      </c>
      <c r="AC1138">
        <v>1</v>
      </c>
      <c r="AD1138">
        <v>1</v>
      </c>
      <c r="AE1138">
        <v>1</v>
      </c>
      <c r="AF1138">
        <v>1</v>
      </c>
      <c r="AG1138">
        <v>1</v>
      </c>
      <c r="AH1138">
        <v>1</v>
      </c>
      <c r="AI1138">
        <v>1</v>
      </c>
      <c r="AJ1138">
        <v>1</v>
      </c>
      <c r="AK1138">
        <v>0</v>
      </c>
      <c r="AL1138">
        <v>1</v>
      </c>
      <c r="AM1138">
        <v>1</v>
      </c>
      <c r="AN1138">
        <v>1</v>
      </c>
      <c r="AO1138">
        <v>1</v>
      </c>
      <c r="AP1138">
        <v>1</v>
      </c>
    </row>
    <row r="1139" spans="1:42" x14ac:dyDescent="0.25">
      <c r="A1139" t="str">
        <f>"1135"</f>
        <v>1135</v>
      </c>
      <c r="B1139" t="str">
        <f t="shared" si="61"/>
        <v>2</v>
      </c>
      <c r="C1139" t="str">
        <f t="shared" si="63"/>
        <v>46</v>
      </c>
      <c r="D1139" t="str">
        <f>"15"</f>
        <v>15</v>
      </c>
      <c r="E1139" t="str">
        <f>"2-46-15"</f>
        <v>2-46-15</v>
      </c>
      <c r="F1139" t="s">
        <v>72</v>
      </c>
      <c r="G1139" t="s">
        <v>73</v>
      </c>
      <c r="H1139" t="s">
        <v>71</v>
      </c>
      <c r="S1139">
        <v>1</v>
      </c>
      <c r="T1139">
        <v>0</v>
      </c>
      <c r="U1139">
        <v>0</v>
      </c>
      <c r="V1139">
        <v>0</v>
      </c>
      <c r="W1139">
        <v>0</v>
      </c>
      <c r="X1139">
        <v>1</v>
      </c>
      <c r="Y1139">
        <v>1</v>
      </c>
      <c r="Z1139">
        <v>0</v>
      </c>
      <c r="AA1139">
        <v>0</v>
      </c>
      <c r="AB1139">
        <v>1</v>
      </c>
      <c r="AC1139">
        <v>0</v>
      </c>
      <c r="AD1139">
        <v>1</v>
      </c>
      <c r="AE1139">
        <v>1</v>
      </c>
      <c r="AF1139">
        <v>0</v>
      </c>
      <c r="AG1139">
        <v>0</v>
      </c>
      <c r="AH1139">
        <v>1</v>
      </c>
      <c r="AI1139">
        <v>1</v>
      </c>
      <c r="AJ1139">
        <v>0</v>
      </c>
      <c r="AK1139">
        <v>0</v>
      </c>
      <c r="AL1139">
        <v>0</v>
      </c>
      <c r="AM1139">
        <v>1</v>
      </c>
      <c r="AN1139">
        <v>0</v>
      </c>
      <c r="AO1139">
        <v>1</v>
      </c>
      <c r="AP1139">
        <v>1</v>
      </c>
    </row>
    <row r="1140" spans="1:42" x14ac:dyDescent="0.25">
      <c r="A1140" t="str">
        <f>"1136"</f>
        <v>1136</v>
      </c>
      <c r="B1140" t="str">
        <f t="shared" si="61"/>
        <v>2</v>
      </c>
      <c r="C1140" t="str">
        <f t="shared" si="63"/>
        <v>46</v>
      </c>
      <c r="D1140" t="str">
        <f>"10"</f>
        <v>10</v>
      </c>
      <c r="E1140" t="str">
        <f>"2-46-10"</f>
        <v>2-46-10</v>
      </c>
      <c r="F1140" t="s">
        <v>72</v>
      </c>
      <c r="G1140" t="s">
        <v>73</v>
      </c>
      <c r="H1140" t="s">
        <v>71</v>
      </c>
      <c r="S1140">
        <v>1</v>
      </c>
      <c r="T1140">
        <v>0</v>
      </c>
      <c r="U1140">
        <v>0</v>
      </c>
      <c r="V1140">
        <v>0</v>
      </c>
      <c r="W1140">
        <v>1</v>
      </c>
      <c r="X1140">
        <v>0</v>
      </c>
      <c r="Y1140">
        <v>1</v>
      </c>
      <c r="Z1140">
        <v>0</v>
      </c>
      <c r="AA1140">
        <v>0</v>
      </c>
      <c r="AB1140">
        <v>1</v>
      </c>
      <c r="AC1140">
        <v>0</v>
      </c>
      <c r="AD1140">
        <v>1</v>
      </c>
      <c r="AE1140">
        <v>1</v>
      </c>
      <c r="AF1140">
        <v>1</v>
      </c>
      <c r="AG1140">
        <v>1</v>
      </c>
      <c r="AH1140">
        <v>1</v>
      </c>
      <c r="AI1140">
        <v>1</v>
      </c>
      <c r="AJ1140">
        <v>1</v>
      </c>
      <c r="AK1140">
        <v>0</v>
      </c>
      <c r="AL1140">
        <v>1</v>
      </c>
      <c r="AM1140">
        <v>1</v>
      </c>
      <c r="AN1140">
        <v>1</v>
      </c>
      <c r="AO1140">
        <v>1</v>
      </c>
      <c r="AP1140">
        <v>1</v>
      </c>
    </row>
    <row r="1141" spans="1:42" x14ac:dyDescent="0.25">
      <c r="A1141" t="str">
        <f>"1137"</f>
        <v>1137</v>
      </c>
      <c r="B1141" t="str">
        <f t="shared" si="61"/>
        <v>2</v>
      </c>
      <c r="C1141" t="str">
        <f t="shared" si="63"/>
        <v>46</v>
      </c>
      <c r="D1141" t="str">
        <f>"6"</f>
        <v>6</v>
      </c>
      <c r="E1141" t="str">
        <f>"2-46-6"</f>
        <v>2-46-6</v>
      </c>
      <c r="F1141" t="s">
        <v>72</v>
      </c>
      <c r="G1141" t="s">
        <v>73</v>
      </c>
      <c r="H1141" t="s">
        <v>71</v>
      </c>
      <c r="S1141">
        <v>1</v>
      </c>
      <c r="T1141">
        <v>0</v>
      </c>
      <c r="U1141">
        <v>0</v>
      </c>
      <c r="V1141">
        <v>0</v>
      </c>
      <c r="W1141">
        <v>0</v>
      </c>
      <c r="X1141">
        <v>1</v>
      </c>
      <c r="Y1141">
        <v>1</v>
      </c>
      <c r="Z1141">
        <v>0</v>
      </c>
      <c r="AA1141">
        <v>0</v>
      </c>
      <c r="AB1141">
        <v>0</v>
      </c>
      <c r="AC1141">
        <v>1</v>
      </c>
      <c r="AD1141">
        <v>1</v>
      </c>
      <c r="AE1141">
        <v>1</v>
      </c>
      <c r="AF1141">
        <v>1</v>
      </c>
      <c r="AG1141">
        <v>1</v>
      </c>
      <c r="AH1141">
        <v>1</v>
      </c>
      <c r="AI1141">
        <v>1</v>
      </c>
      <c r="AJ1141">
        <v>1</v>
      </c>
      <c r="AK1141">
        <v>0</v>
      </c>
      <c r="AL1141">
        <v>1</v>
      </c>
      <c r="AM1141">
        <v>1</v>
      </c>
      <c r="AN1141">
        <v>1</v>
      </c>
      <c r="AO1141">
        <v>1</v>
      </c>
      <c r="AP1141">
        <v>1</v>
      </c>
    </row>
    <row r="1142" spans="1:42" x14ac:dyDescent="0.25">
      <c r="A1142" t="str">
        <f>"1138"</f>
        <v>1138</v>
      </c>
      <c r="B1142" t="str">
        <f t="shared" si="61"/>
        <v>2</v>
      </c>
      <c r="C1142" t="str">
        <f t="shared" si="63"/>
        <v>46</v>
      </c>
      <c r="D1142" t="str">
        <f>"3"</f>
        <v>3</v>
      </c>
      <c r="E1142" t="str">
        <f>"2-46-3"</f>
        <v>2-46-3</v>
      </c>
      <c r="F1142" t="s">
        <v>72</v>
      </c>
      <c r="G1142" t="s">
        <v>73</v>
      </c>
      <c r="H1142" t="s">
        <v>71</v>
      </c>
      <c r="S1142">
        <v>0</v>
      </c>
      <c r="T1142">
        <v>1</v>
      </c>
      <c r="U1142">
        <v>0</v>
      </c>
      <c r="V1142">
        <v>0</v>
      </c>
      <c r="W1142">
        <v>1</v>
      </c>
      <c r="X1142">
        <v>0</v>
      </c>
      <c r="Y1142">
        <v>0</v>
      </c>
      <c r="Z1142">
        <v>1</v>
      </c>
      <c r="AA1142">
        <v>0</v>
      </c>
      <c r="AB1142">
        <v>1</v>
      </c>
      <c r="AC1142">
        <v>0</v>
      </c>
      <c r="AD1142">
        <v>1</v>
      </c>
      <c r="AE1142">
        <v>1</v>
      </c>
      <c r="AF1142">
        <v>1</v>
      </c>
      <c r="AG1142">
        <v>1</v>
      </c>
      <c r="AH1142">
        <v>1</v>
      </c>
      <c r="AI1142">
        <v>1</v>
      </c>
      <c r="AJ1142">
        <v>1</v>
      </c>
      <c r="AK1142">
        <v>0</v>
      </c>
      <c r="AL1142">
        <v>1</v>
      </c>
      <c r="AM1142">
        <v>1</v>
      </c>
      <c r="AN1142">
        <v>1</v>
      </c>
      <c r="AO1142">
        <v>1</v>
      </c>
      <c r="AP1142">
        <v>1</v>
      </c>
    </row>
    <row r="1143" spans="1:42" x14ac:dyDescent="0.25">
      <c r="A1143" t="str">
        <f>"1139"</f>
        <v>1139</v>
      </c>
      <c r="B1143" t="str">
        <f t="shared" si="61"/>
        <v>2</v>
      </c>
      <c r="C1143" t="str">
        <f t="shared" si="63"/>
        <v>46</v>
      </c>
      <c r="D1143" t="str">
        <f>"25"</f>
        <v>25</v>
      </c>
      <c r="E1143" t="str">
        <f>"2-46-25"</f>
        <v>2-46-25</v>
      </c>
      <c r="F1143" t="s">
        <v>72</v>
      </c>
      <c r="G1143" t="s">
        <v>73</v>
      </c>
      <c r="H1143" t="s">
        <v>70</v>
      </c>
      <c r="I1143">
        <v>1</v>
      </c>
      <c r="J1143">
        <v>1</v>
      </c>
      <c r="K1143">
        <v>1</v>
      </c>
      <c r="L1143">
        <v>1</v>
      </c>
      <c r="M1143">
        <v>1</v>
      </c>
      <c r="N1143">
        <v>1</v>
      </c>
      <c r="O1143">
        <v>1</v>
      </c>
      <c r="P1143">
        <v>1</v>
      </c>
      <c r="Q1143">
        <v>1</v>
      </c>
      <c r="R1143">
        <v>1</v>
      </c>
    </row>
    <row r="1144" spans="1:42" x14ac:dyDescent="0.25">
      <c r="A1144" t="str">
        <f>"1140"</f>
        <v>1140</v>
      </c>
      <c r="B1144" t="str">
        <f t="shared" si="61"/>
        <v>2</v>
      </c>
      <c r="C1144" t="str">
        <f t="shared" si="63"/>
        <v>46</v>
      </c>
      <c r="D1144" t="str">
        <f>"17"</f>
        <v>17</v>
      </c>
      <c r="E1144" t="str">
        <f>"2-46-17"</f>
        <v>2-46-17</v>
      </c>
      <c r="F1144" t="s">
        <v>72</v>
      </c>
      <c r="G1144" t="s">
        <v>73</v>
      </c>
      <c r="H1144" t="s">
        <v>71</v>
      </c>
      <c r="S1144">
        <v>0</v>
      </c>
      <c r="T1144">
        <v>1</v>
      </c>
      <c r="U1144">
        <v>0</v>
      </c>
      <c r="V1144">
        <v>0</v>
      </c>
      <c r="W1144">
        <v>0</v>
      </c>
      <c r="X1144">
        <v>1</v>
      </c>
      <c r="Y1144">
        <v>0</v>
      </c>
      <c r="Z1144">
        <v>1</v>
      </c>
      <c r="AA1144">
        <v>0</v>
      </c>
      <c r="AB1144">
        <v>1</v>
      </c>
      <c r="AC1144">
        <v>0</v>
      </c>
      <c r="AD1144">
        <v>1</v>
      </c>
      <c r="AE1144">
        <v>1</v>
      </c>
      <c r="AF1144">
        <v>1</v>
      </c>
      <c r="AG1144">
        <v>1</v>
      </c>
      <c r="AH1144">
        <v>1</v>
      </c>
      <c r="AI1144">
        <v>1</v>
      </c>
      <c r="AJ1144">
        <v>1</v>
      </c>
      <c r="AK1144">
        <v>0</v>
      </c>
      <c r="AL1144">
        <v>1</v>
      </c>
      <c r="AM1144">
        <v>1</v>
      </c>
      <c r="AN1144">
        <v>1</v>
      </c>
      <c r="AO1144">
        <v>1</v>
      </c>
      <c r="AP1144">
        <v>1</v>
      </c>
    </row>
    <row r="1145" spans="1:42" x14ac:dyDescent="0.25">
      <c r="A1145" t="str">
        <f>"1141"</f>
        <v>1141</v>
      </c>
      <c r="B1145" t="str">
        <f t="shared" si="61"/>
        <v>2</v>
      </c>
      <c r="C1145" t="str">
        <f t="shared" si="63"/>
        <v>46</v>
      </c>
      <c r="D1145" t="str">
        <f>"11"</f>
        <v>11</v>
      </c>
      <c r="E1145" t="str">
        <f>"2-46-11"</f>
        <v>2-46-11</v>
      </c>
      <c r="F1145" t="s">
        <v>72</v>
      </c>
      <c r="G1145" t="s">
        <v>73</v>
      </c>
      <c r="H1145" t="s">
        <v>71</v>
      </c>
      <c r="S1145">
        <v>1</v>
      </c>
      <c r="T1145">
        <v>0</v>
      </c>
      <c r="U1145">
        <v>0</v>
      </c>
      <c r="V1145">
        <v>0</v>
      </c>
      <c r="W1145">
        <v>0</v>
      </c>
      <c r="X1145">
        <v>1</v>
      </c>
      <c r="Y1145">
        <v>1</v>
      </c>
      <c r="Z1145">
        <v>0</v>
      </c>
      <c r="AA1145">
        <v>1</v>
      </c>
      <c r="AB1145">
        <v>0</v>
      </c>
      <c r="AC1145">
        <v>0</v>
      </c>
      <c r="AD1145">
        <v>1</v>
      </c>
      <c r="AE1145">
        <v>1</v>
      </c>
      <c r="AF1145">
        <v>1</v>
      </c>
      <c r="AG1145">
        <v>1</v>
      </c>
      <c r="AH1145">
        <v>1</v>
      </c>
      <c r="AI1145">
        <v>1</v>
      </c>
      <c r="AJ1145">
        <v>1</v>
      </c>
      <c r="AK1145">
        <v>0</v>
      </c>
      <c r="AL1145">
        <v>1</v>
      </c>
      <c r="AM1145">
        <v>1</v>
      </c>
      <c r="AN1145">
        <v>1</v>
      </c>
      <c r="AO1145">
        <v>1</v>
      </c>
      <c r="AP1145">
        <v>1</v>
      </c>
    </row>
    <row r="1146" spans="1:42" x14ac:dyDescent="0.25">
      <c r="A1146" t="str">
        <f>"1142"</f>
        <v>1142</v>
      </c>
      <c r="B1146" t="str">
        <f t="shared" si="61"/>
        <v>2</v>
      </c>
      <c r="C1146" t="str">
        <f t="shared" si="63"/>
        <v>46</v>
      </c>
      <c r="D1146" t="str">
        <f>"7"</f>
        <v>7</v>
      </c>
      <c r="E1146" t="str">
        <f>"2-46-7"</f>
        <v>2-46-7</v>
      </c>
      <c r="F1146" t="s">
        <v>72</v>
      </c>
      <c r="G1146" t="s">
        <v>73</v>
      </c>
      <c r="H1146" t="s">
        <v>71</v>
      </c>
      <c r="S1146">
        <v>1</v>
      </c>
      <c r="T1146">
        <v>0</v>
      </c>
      <c r="U1146">
        <v>0</v>
      </c>
      <c r="V1146">
        <v>0</v>
      </c>
      <c r="W1146">
        <v>0</v>
      </c>
      <c r="X1146">
        <v>1</v>
      </c>
      <c r="Y1146">
        <v>1</v>
      </c>
      <c r="Z1146">
        <v>0</v>
      </c>
      <c r="AA1146">
        <v>0</v>
      </c>
      <c r="AB1146">
        <v>1</v>
      </c>
      <c r="AC1146">
        <v>0</v>
      </c>
      <c r="AD1146">
        <v>1</v>
      </c>
      <c r="AE1146">
        <v>1</v>
      </c>
      <c r="AF1146">
        <v>1</v>
      </c>
      <c r="AG1146">
        <v>1</v>
      </c>
      <c r="AH1146">
        <v>1</v>
      </c>
      <c r="AI1146">
        <v>1</v>
      </c>
      <c r="AJ1146">
        <v>0</v>
      </c>
      <c r="AK1146">
        <v>1</v>
      </c>
      <c r="AL1146">
        <v>1</v>
      </c>
      <c r="AM1146">
        <v>1</v>
      </c>
      <c r="AN1146">
        <v>1</v>
      </c>
      <c r="AO1146">
        <v>1</v>
      </c>
      <c r="AP1146">
        <v>1</v>
      </c>
    </row>
    <row r="1147" spans="1:42" x14ac:dyDescent="0.25">
      <c r="A1147" t="str">
        <f>"1143"</f>
        <v>1143</v>
      </c>
      <c r="B1147" t="str">
        <f t="shared" si="61"/>
        <v>2</v>
      </c>
      <c r="C1147" t="str">
        <f t="shared" si="63"/>
        <v>46</v>
      </c>
      <c r="D1147" t="str">
        <f>"1"</f>
        <v>1</v>
      </c>
      <c r="E1147" t="str">
        <f>"2-46-1"</f>
        <v>2-46-1</v>
      </c>
      <c r="F1147" t="s">
        <v>72</v>
      </c>
      <c r="G1147" t="s">
        <v>73</v>
      </c>
      <c r="H1147" t="s">
        <v>71</v>
      </c>
      <c r="S1147">
        <v>1</v>
      </c>
      <c r="T1147">
        <v>0</v>
      </c>
      <c r="U1147">
        <v>0</v>
      </c>
      <c r="V1147">
        <v>0</v>
      </c>
      <c r="W1147">
        <v>0</v>
      </c>
      <c r="X1147">
        <v>1</v>
      </c>
      <c r="Y1147">
        <v>1</v>
      </c>
      <c r="Z1147">
        <v>0</v>
      </c>
      <c r="AA1147">
        <v>0</v>
      </c>
      <c r="AB1147">
        <v>1</v>
      </c>
      <c r="AC1147">
        <v>0</v>
      </c>
      <c r="AD1147">
        <v>1</v>
      </c>
      <c r="AE1147">
        <v>1</v>
      </c>
      <c r="AF1147">
        <v>1</v>
      </c>
      <c r="AG1147">
        <v>1</v>
      </c>
      <c r="AH1147">
        <v>1</v>
      </c>
      <c r="AI1147">
        <v>1</v>
      </c>
      <c r="AJ1147">
        <v>0</v>
      </c>
      <c r="AK1147">
        <v>1</v>
      </c>
      <c r="AL1147">
        <v>1</v>
      </c>
      <c r="AM1147">
        <v>1</v>
      </c>
      <c r="AN1147">
        <v>1</v>
      </c>
      <c r="AO1147">
        <v>1</v>
      </c>
      <c r="AP1147">
        <v>1</v>
      </c>
    </row>
    <row r="1148" spans="1:42" x14ac:dyDescent="0.25">
      <c r="A1148" t="str">
        <f>"1144"</f>
        <v>1144</v>
      </c>
      <c r="B1148" t="str">
        <f t="shared" si="61"/>
        <v>2</v>
      </c>
      <c r="C1148" t="str">
        <f t="shared" si="63"/>
        <v>46</v>
      </c>
      <c r="D1148" t="str">
        <f>"20"</f>
        <v>20</v>
      </c>
      <c r="E1148" t="str">
        <f>"2-46-20"</f>
        <v>2-46-20</v>
      </c>
      <c r="F1148" t="s">
        <v>72</v>
      </c>
      <c r="G1148" t="s">
        <v>73</v>
      </c>
      <c r="H1148" t="s">
        <v>71</v>
      </c>
      <c r="S1148">
        <v>1</v>
      </c>
      <c r="T1148">
        <v>0</v>
      </c>
      <c r="U1148">
        <v>0</v>
      </c>
      <c r="V1148">
        <v>0</v>
      </c>
      <c r="W1148">
        <v>1</v>
      </c>
      <c r="X1148">
        <v>0</v>
      </c>
      <c r="Y1148">
        <v>0</v>
      </c>
      <c r="Z1148">
        <v>1</v>
      </c>
      <c r="AA1148">
        <v>1</v>
      </c>
      <c r="AB1148">
        <v>0</v>
      </c>
      <c r="AC1148">
        <v>0</v>
      </c>
      <c r="AD1148">
        <v>1</v>
      </c>
      <c r="AE1148">
        <v>1</v>
      </c>
      <c r="AF1148">
        <v>1</v>
      </c>
      <c r="AG1148">
        <v>1</v>
      </c>
      <c r="AH1148">
        <v>1</v>
      </c>
      <c r="AI1148">
        <v>1</v>
      </c>
      <c r="AJ1148">
        <v>1</v>
      </c>
      <c r="AK1148">
        <v>0</v>
      </c>
      <c r="AL1148">
        <v>1</v>
      </c>
      <c r="AM1148">
        <v>1</v>
      </c>
      <c r="AN1148">
        <v>1</v>
      </c>
      <c r="AO1148">
        <v>1</v>
      </c>
      <c r="AP1148">
        <v>1</v>
      </c>
    </row>
    <row r="1149" spans="1:42" x14ac:dyDescent="0.25">
      <c r="A1149" t="str">
        <f>"1145"</f>
        <v>1145</v>
      </c>
      <c r="B1149" t="str">
        <f t="shared" si="61"/>
        <v>2</v>
      </c>
      <c r="C1149" t="str">
        <f t="shared" si="63"/>
        <v>46</v>
      </c>
      <c r="D1149" t="str">
        <f>"19"</f>
        <v>19</v>
      </c>
      <c r="E1149" t="str">
        <f>"2-46-19"</f>
        <v>2-46-19</v>
      </c>
      <c r="F1149" t="s">
        <v>72</v>
      </c>
      <c r="G1149" t="s">
        <v>73</v>
      </c>
      <c r="H1149" t="s">
        <v>70</v>
      </c>
      <c r="I1149">
        <v>1</v>
      </c>
      <c r="J1149">
        <v>1</v>
      </c>
      <c r="K1149">
        <v>0</v>
      </c>
      <c r="L1149">
        <v>1</v>
      </c>
      <c r="M1149">
        <v>1</v>
      </c>
      <c r="N1149">
        <v>0</v>
      </c>
      <c r="O1149">
        <v>1</v>
      </c>
      <c r="P1149">
        <v>1</v>
      </c>
      <c r="Q1149">
        <v>1</v>
      </c>
      <c r="R1149">
        <v>1</v>
      </c>
    </row>
    <row r="1150" spans="1:42" x14ac:dyDescent="0.25">
      <c r="A1150" t="str">
        <f>"1146"</f>
        <v>1146</v>
      </c>
      <c r="B1150" t="str">
        <f t="shared" si="61"/>
        <v>2</v>
      </c>
      <c r="C1150" t="str">
        <f t="shared" si="63"/>
        <v>46</v>
      </c>
      <c r="D1150" t="str">
        <f>"12"</f>
        <v>12</v>
      </c>
      <c r="E1150" t="str">
        <f>"2-46-12"</f>
        <v>2-46-12</v>
      </c>
      <c r="F1150" t="s">
        <v>72</v>
      </c>
      <c r="G1150" t="s">
        <v>73</v>
      </c>
      <c r="H1150" t="s">
        <v>71</v>
      </c>
      <c r="S1150">
        <v>1</v>
      </c>
      <c r="T1150">
        <v>0</v>
      </c>
      <c r="U1150">
        <v>0</v>
      </c>
      <c r="V1150">
        <v>0</v>
      </c>
      <c r="W1150">
        <v>0</v>
      </c>
      <c r="X1150">
        <v>1</v>
      </c>
      <c r="Y1150">
        <v>1</v>
      </c>
      <c r="Z1150">
        <v>0</v>
      </c>
      <c r="AA1150">
        <v>0</v>
      </c>
      <c r="AB1150">
        <v>0</v>
      </c>
      <c r="AC1150">
        <v>1</v>
      </c>
      <c r="AD1150">
        <v>1</v>
      </c>
      <c r="AE1150">
        <v>1</v>
      </c>
      <c r="AF1150">
        <v>1</v>
      </c>
      <c r="AG1150">
        <v>1</v>
      </c>
      <c r="AH1150">
        <v>1</v>
      </c>
      <c r="AI1150">
        <v>1</v>
      </c>
      <c r="AJ1150">
        <v>1</v>
      </c>
      <c r="AK1150">
        <v>0</v>
      </c>
      <c r="AL1150">
        <v>1</v>
      </c>
      <c r="AM1150">
        <v>1</v>
      </c>
      <c r="AN1150">
        <v>1</v>
      </c>
      <c r="AO1150">
        <v>1</v>
      </c>
      <c r="AP1150">
        <v>1</v>
      </c>
    </row>
    <row r="1151" spans="1:42" x14ac:dyDescent="0.25">
      <c r="A1151" t="str">
        <f>"1147"</f>
        <v>1147</v>
      </c>
      <c r="B1151" t="str">
        <f t="shared" si="61"/>
        <v>2</v>
      </c>
      <c r="C1151" t="str">
        <f t="shared" si="63"/>
        <v>46</v>
      </c>
      <c r="D1151" t="str">
        <f>"8"</f>
        <v>8</v>
      </c>
      <c r="E1151" t="str">
        <f>"2-46-8"</f>
        <v>2-46-8</v>
      </c>
      <c r="F1151" t="s">
        <v>72</v>
      </c>
      <c r="G1151" t="s">
        <v>73</v>
      </c>
      <c r="H1151" t="s">
        <v>71</v>
      </c>
      <c r="S1151">
        <v>1</v>
      </c>
      <c r="T1151">
        <v>0</v>
      </c>
      <c r="U1151">
        <v>0</v>
      </c>
      <c r="V1151">
        <v>0</v>
      </c>
      <c r="W1151">
        <v>0</v>
      </c>
      <c r="X1151">
        <v>1</v>
      </c>
      <c r="Y1151">
        <v>1</v>
      </c>
      <c r="Z1151">
        <v>0</v>
      </c>
      <c r="AA1151">
        <v>0</v>
      </c>
      <c r="AB1151">
        <v>1</v>
      </c>
      <c r="AC1151">
        <v>0</v>
      </c>
      <c r="AD1151">
        <v>1</v>
      </c>
      <c r="AE1151">
        <v>1</v>
      </c>
      <c r="AF1151">
        <v>1</v>
      </c>
      <c r="AG1151">
        <v>1</v>
      </c>
      <c r="AH1151">
        <v>1</v>
      </c>
      <c r="AI1151">
        <v>1</v>
      </c>
      <c r="AJ1151">
        <v>0</v>
      </c>
      <c r="AK1151">
        <v>1</v>
      </c>
      <c r="AL1151">
        <v>1</v>
      </c>
      <c r="AM1151">
        <v>1</v>
      </c>
      <c r="AN1151">
        <v>1</v>
      </c>
      <c r="AO1151">
        <v>1</v>
      </c>
      <c r="AP1151">
        <v>1</v>
      </c>
    </row>
    <row r="1152" spans="1:42" x14ac:dyDescent="0.25">
      <c r="A1152" t="str">
        <f>"1148"</f>
        <v>1148</v>
      </c>
      <c r="B1152" t="str">
        <f t="shared" si="61"/>
        <v>2</v>
      </c>
      <c r="C1152" t="str">
        <f t="shared" si="63"/>
        <v>46</v>
      </c>
      <c r="D1152" t="str">
        <f>"4"</f>
        <v>4</v>
      </c>
      <c r="E1152" t="str">
        <f>"2-46-4"</f>
        <v>2-46-4</v>
      </c>
      <c r="F1152" t="s">
        <v>72</v>
      </c>
      <c r="G1152" t="s">
        <v>73</v>
      </c>
      <c r="H1152" t="s">
        <v>71</v>
      </c>
      <c r="S1152">
        <v>1</v>
      </c>
      <c r="T1152">
        <v>0</v>
      </c>
      <c r="U1152">
        <v>0</v>
      </c>
      <c r="V1152">
        <v>0</v>
      </c>
      <c r="W1152">
        <v>0</v>
      </c>
      <c r="X1152">
        <v>1</v>
      </c>
      <c r="Y1152">
        <v>1</v>
      </c>
      <c r="Z1152">
        <v>0</v>
      </c>
      <c r="AA1152">
        <v>0</v>
      </c>
      <c r="AB1152">
        <v>1</v>
      </c>
      <c r="AC1152">
        <v>0</v>
      </c>
      <c r="AD1152">
        <v>1</v>
      </c>
      <c r="AE1152">
        <v>1</v>
      </c>
      <c r="AF1152">
        <v>1</v>
      </c>
      <c r="AG1152">
        <v>1</v>
      </c>
      <c r="AH1152">
        <v>1</v>
      </c>
      <c r="AI1152">
        <v>1</v>
      </c>
      <c r="AJ1152">
        <v>1</v>
      </c>
      <c r="AK1152">
        <v>0</v>
      </c>
      <c r="AL1152">
        <v>1</v>
      </c>
      <c r="AM1152">
        <v>1</v>
      </c>
      <c r="AN1152">
        <v>1</v>
      </c>
      <c r="AO1152">
        <v>1</v>
      </c>
      <c r="AP1152">
        <v>1</v>
      </c>
    </row>
    <row r="1153" spans="1:42" x14ac:dyDescent="0.25">
      <c r="A1153" t="str">
        <f>"1149"</f>
        <v>1149</v>
      </c>
      <c r="B1153" t="str">
        <f t="shared" si="61"/>
        <v>2</v>
      </c>
      <c r="C1153" t="str">
        <f t="shared" si="63"/>
        <v>46</v>
      </c>
      <c r="D1153" t="str">
        <f>"23"</f>
        <v>23</v>
      </c>
      <c r="E1153" t="str">
        <f>"2-46-23"</f>
        <v>2-46-23</v>
      </c>
      <c r="F1153" t="s">
        <v>72</v>
      </c>
      <c r="G1153" t="s">
        <v>73</v>
      </c>
      <c r="H1153" t="s">
        <v>71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1</v>
      </c>
      <c r="Y1153">
        <v>1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1</v>
      </c>
      <c r="AF1153">
        <v>0</v>
      </c>
      <c r="AG1153">
        <v>0</v>
      </c>
      <c r="AH1153">
        <v>1</v>
      </c>
      <c r="AI1153">
        <v>0</v>
      </c>
      <c r="AJ1153">
        <v>1</v>
      </c>
      <c r="AK1153">
        <v>0</v>
      </c>
      <c r="AL1153">
        <v>1</v>
      </c>
      <c r="AM1153">
        <v>1</v>
      </c>
      <c r="AN1153">
        <v>1</v>
      </c>
      <c r="AO1153">
        <v>1</v>
      </c>
      <c r="AP1153">
        <v>1</v>
      </c>
    </row>
    <row r="1154" spans="1:42" x14ac:dyDescent="0.25">
      <c r="A1154" t="str">
        <f>"1150"</f>
        <v>1150</v>
      </c>
      <c r="B1154" t="str">
        <f t="shared" si="61"/>
        <v>2</v>
      </c>
      <c r="C1154" t="str">
        <f t="shared" si="63"/>
        <v>46</v>
      </c>
      <c r="D1154" t="str">
        <f>"18"</f>
        <v>18</v>
      </c>
      <c r="E1154" t="str">
        <f>"2-46-18"</f>
        <v>2-46-18</v>
      </c>
      <c r="F1154" t="s">
        <v>72</v>
      </c>
      <c r="G1154" t="s">
        <v>73</v>
      </c>
      <c r="H1154" t="s">
        <v>71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1</v>
      </c>
      <c r="Y1154">
        <v>1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1</v>
      </c>
      <c r="AI1154">
        <v>0</v>
      </c>
      <c r="AJ1154">
        <v>1</v>
      </c>
      <c r="AK1154">
        <v>0</v>
      </c>
      <c r="AL1154">
        <v>1</v>
      </c>
      <c r="AM1154">
        <v>0</v>
      </c>
      <c r="AN1154">
        <v>1</v>
      </c>
      <c r="AO1154">
        <v>1</v>
      </c>
      <c r="AP1154">
        <v>1</v>
      </c>
    </row>
    <row r="1155" spans="1:42" x14ac:dyDescent="0.25">
      <c r="A1155" t="str">
        <f>"1151"</f>
        <v>1151</v>
      </c>
      <c r="B1155" t="str">
        <f t="shared" si="61"/>
        <v>2</v>
      </c>
      <c r="C1155" t="str">
        <f t="shared" ref="C1155:C1179" si="64">"47"</f>
        <v>47</v>
      </c>
      <c r="D1155" t="str">
        <f>"22"</f>
        <v>22</v>
      </c>
      <c r="E1155" t="str">
        <f>"2-47-22"</f>
        <v>2-47-22</v>
      </c>
      <c r="F1155" t="s">
        <v>72</v>
      </c>
      <c r="G1155" t="s">
        <v>73</v>
      </c>
      <c r="H1155" t="s">
        <v>71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1</v>
      </c>
      <c r="Y1155">
        <v>0</v>
      </c>
      <c r="Z1155">
        <v>1</v>
      </c>
      <c r="AA1155">
        <v>0</v>
      </c>
      <c r="AB1155">
        <v>1</v>
      </c>
      <c r="AC1155">
        <v>0</v>
      </c>
      <c r="AD1155">
        <v>1</v>
      </c>
      <c r="AE1155">
        <v>1</v>
      </c>
      <c r="AF1155">
        <v>1</v>
      </c>
      <c r="AG1155">
        <v>1</v>
      </c>
      <c r="AH1155">
        <v>1</v>
      </c>
      <c r="AI1155">
        <v>1</v>
      </c>
      <c r="AJ1155">
        <v>1</v>
      </c>
      <c r="AK1155">
        <v>0</v>
      </c>
      <c r="AL1155">
        <v>1</v>
      </c>
      <c r="AM1155">
        <v>1</v>
      </c>
      <c r="AN1155">
        <v>1</v>
      </c>
      <c r="AO1155">
        <v>1</v>
      </c>
      <c r="AP1155">
        <v>1</v>
      </c>
    </row>
    <row r="1156" spans="1:42" x14ac:dyDescent="0.25">
      <c r="A1156" t="str">
        <f>"1152"</f>
        <v>1152</v>
      </c>
      <c r="B1156" t="str">
        <f t="shared" si="61"/>
        <v>2</v>
      </c>
      <c r="C1156" t="str">
        <f t="shared" si="64"/>
        <v>47</v>
      </c>
      <c r="D1156" t="str">
        <f>"21"</f>
        <v>21</v>
      </c>
      <c r="E1156" t="str">
        <f>"2-47-21"</f>
        <v>2-47-21</v>
      </c>
      <c r="F1156" t="s">
        <v>72</v>
      </c>
      <c r="G1156" t="s">
        <v>73</v>
      </c>
      <c r="H1156" t="s">
        <v>70</v>
      </c>
      <c r="I1156">
        <v>1</v>
      </c>
      <c r="J1156">
        <v>0</v>
      </c>
      <c r="K1156">
        <v>0</v>
      </c>
      <c r="L1156">
        <v>1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</row>
    <row r="1157" spans="1:42" x14ac:dyDescent="0.25">
      <c r="A1157" t="str">
        <f>"1153"</f>
        <v>1153</v>
      </c>
      <c r="B1157" t="str">
        <f t="shared" ref="B1157:B1220" si="65">"2"</f>
        <v>2</v>
      </c>
      <c r="C1157" t="str">
        <f t="shared" si="64"/>
        <v>47</v>
      </c>
      <c r="D1157" t="str">
        <f>"14"</f>
        <v>14</v>
      </c>
      <c r="E1157" t="str">
        <f>"2-47-14"</f>
        <v>2-47-14</v>
      </c>
      <c r="F1157" t="s">
        <v>72</v>
      </c>
      <c r="G1157" t="s">
        <v>73</v>
      </c>
      <c r="H1157" t="s">
        <v>71</v>
      </c>
      <c r="S1157">
        <v>0</v>
      </c>
      <c r="T1157">
        <v>1</v>
      </c>
      <c r="U1157">
        <v>0</v>
      </c>
      <c r="V1157">
        <v>0</v>
      </c>
      <c r="W1157">
        <v>0</v>
      </c>
      <c r="X1157">
        <v>1</v>
      </c>
      <c r="Y1157">
        <v>1</v>
      </c>
      <c r="Z1157">
        <v>0</v>
      </c>
      <c r="AA1157">
        <v>0</v>
      </c>
      <c r="AB1157">
        <v>0</v>
      </c>
      <c r="AC1157">
        <v>1</v>
      </c>
      <c r="AD1157">
        <v>1</v>
      </c>
      <c r="AE1157">
        <v>1</v>
      </c>
      <c r="AF1157">
        <v>1</v>
      </c>
      <c r="AG1157">
        <v>1</v>
      </c>
      <c r="AH1157">
        <v>1</v>
      </c>
      <c r="AI1157">
        <v>1</v>
      </c>
      <c r="AJ1157">
        <v>0</v>
      </c>
      <c r="AK1157">
        <v>1</v>
      </c>
      <c r="AL1157">
        <v>1</v>
      </c>
      <c r="AM1157">
        <v>1</v>
      </c>
      <c r="AN1157">
        <v>1</v>
      </c>
      <c r="AO1157">
        <v>1</v>
      </c>
      <c r="AP1157">
        <v>1</v>
      </c>
    </row>
    <row r="1158" spans="1:42" x14ac:dyDescent="0.25">
      <c r="A1158" t="str">
        <f>"1154"</f>
        <v>1154</v>
      </c>
      <c r="B1158" t="str">
        <f t="shared" si="65"/>
        <v>2</v>
      </c>
      <c r="C1158" t="str">
        <f t="shared" si="64"/>
        <v>47</v>
      </c>
      <c r="D1158" t="str">
        <f>"13"</f>
        <v>13</v>
      </c>
      <c r="E1158" t="str">
        <f>"2-47-13"</f>
        <v>2-47-13</v>
      </c>
      <c r="F1158" t="s">
        <v>72</v>
      </c>
      <c r="G1158" t="s">
        <v>73</v>
      </c>
      <c r="H1158" t="s">
        <v>71</v>
      </c>
      <c r="S1158">
        <v>0</v>
      </c>
      <c r="T1158">
        <v>1</v>
      </c>
      <c r="U1158">
        <v>0</v>
      </c>
      <c r="V1158">
        <v>0</v>
      </c>
      <c r="W1158">
        <v>0</v>
      </c>
      <c r="X1158">
        <v>1</v>
      </c>
      <c r="Y1158">
        <v>1</v>
      </c>
      <c r="Z1158">
        <v>0</v>
      </c>
      <c r="AA1158">
        <v>0</v>
      </c>
      <c r="AB1158">
        <v>1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1</v>
      </c>
      <c r="AL1158">
        <v>0</v>
      </c>
      <c r="AM1158">
        <v>0</v>
      </c>
      <c r="AN1158">
        <v>0</v>
      </c>
      <c r="AO1158">
        <v>0</v>
      </c>
      <c r="AP1158">
        <v>0</v>
      </c>
    </row>
    <row r="1159" spans="1:42" x14ac:dyDescent="0.25">
      <c r="A1159" t="str">
        <f>"1155"</f>
        <v>1155</v>
      </c>
      <c r="B1159" t="str">
        <f t="shared" si="65"/>
        <v>2</v>
      </c>
      <c r="C1159" t="str">
        <f t="shared" si="64"/>
        <v>47</v>
      </c>
      <c r="D1159" t="str">
        <f>"9"</f>
        <v>9</v>
      </c>
      <c r="E1159" t="str">
        <f>"2-47-9"</f>
        <v>2-47-9</v>
      </c>
      <c r="F1159" t="s">
        <v>72</v>
      </c>
      <c r="G1159" t="s">
        <v>73</v>
      </c>
      <c r="H1159" t="s">
        <v>71</v>
      </c>
      <c r="S1159">
        <v>0</v>
      </c>
      <c r="T1159">
        <v>1</v>
      </c>
      <c r="U1159">
        <v>0</v>
      </c>
      <c r="V1159">
        <v>0</v>
      </c>
      <c r="W1159">
        <v>0</v>
      </c>
      <c r="X1159">
        <v>1</v>
      </c>
      <c r="Y1159">
        <v>0</v>
      </c>
      <c r="Z1159">
        <v>1</v>
      </c>
      <c r="AA1159">
        <v>0</v>
      </c>
      <c r="AB1159">
        <v>0</v>
      </c>
      <c r="AC1159">
        <v>1</v>
      </c>
      <c r="AD1159">
        <v>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1</v>
      </c>
      <c r="AK1159">
        <v>0</v>
      </c>
      <c r="AL1159">
        <v>0</v>
      </c>
      <c r="AM1159">
        <v>0</v>
      </c>
      <c r="AN1159">
        <v>0</v>
      </c>
      <c r="AO1159">
        <v>0</v>
      </c>
      <c r="AP1159">
        <v>0</v>
      </c>
    </row>
    <row r="1160" spans="1:42" x14ac:dyDescent="0.25">
      <c r="A1160" t="str">
        <f>"1156"</f>
        <v>1156</v>
      </c>
      <c r="B1160" t="str">
        <f t="shared" si="65"/>
        <v>2</v>
      </c>
      <c r="C1160" t="str">
        <f t="shared" si="64"/>
        <v>47</v>
      </c>
      <c r="D1160" t="str">
        <f>"5"</f>
        <v>5</v>
      </c>
      <c r="E1160" t="str">
        <f>"2-47-5"</f>
        <v>2-47-5</v>
      </c>
      <c r="F1160" t="s">
        <v>72</v>
      </c>
      <c r="G1160" t="s">
        <v>73</v>
      </c>
      <c r="H1160" t="s">
        <v>70</v>
      </c>
      <c r="I1160">
        <v>1</v>
      </c>
      <c r="J1160">
        <v>1</v>
      </c>
      <c r="K1160">
        <v>1</v>
      </c>
      <c r="L1160">
        <v>1</v>
      </c>
      <c r="M1160">
        <v>1</v>
      </c>
      <c r="N1160">
        <v>1</v>
      </c>
      <c r="O1160">
        <v>1</v>
      </c>
      <c r="P1160">
        <v>1</v>
      </c>
      <c r="Q1160">
        <v>1</v>
      </c>
      <c r="R1160">
        <v>1</v>
      </c>
    </row>
    <row r="1161" spans="1:42" x14ac:dyDescent="0.25">
      <c r="A1161" t="str">
        <f>"1157"</f>
        <v>1157</v>
      </c>
      <c r="B1161" t="str">
        <f t="shared" si="65"/>
        <v>2</v>
      </c>
      <c r="C1161" t="str">
        <f t="shared" si="64"/>
        <v>47</v>
      </c>
      <c r="D1161" t="str">
        <f>"1"</f>
        <v>1</v>
      </c>
      <c r="E1161" t="str">
        <f>"2-47-1"</f>
        <v>2-47-1</v>
      </c>
      <c r="F1161" t="s">
        <v>72</v>
      </c>
      <c r="G1161" t="s">
        <v>73</v>
      </c>
      <c r="H1161" t="s">
        <v>71</v>
      </c>
      <c r="S1161">
        <v>1</v>
      </c>
      <c r="T1161">
        <v>0</v>
      </c>
      <c r="U1161">
        <v>0</v>
      </c>
      <c r="V1161">
        <v>0</v>
      </c>
      <c r="W1161">
        <v>0</v>
      </c>
      <c r="X1161">
        <v>1</v>
      </c>
      <c r="Y1161">
        <v>0</v>
      </c>
      <c r="Z1161">
        <v>1</v>
      </c>
      <c r="AA1161">
        <v>0</v>
      </c>
      <c r="AB1161">
        <v>0</v>
      </c>
      <c r="AC1161">
        <v>1</v>
      </c>
      <c r="AD1161">
        <v>1</v>
      </c>
      <c r="AE1161">
        <v>1</v>
      </c>
      <c r="AF1161">
        <v>1</v>
      </c>
      <c r="AG1161">
        <v>1</v>
      </c>
      <c r="AH1161">
        <v>1</v>
      </c>
      <c r="AI1161">
        <v>1</v>
      </c>
      <c r="AJ1161">
        <v>0</v>
      </c>
      <c r="AK1161">
        <v>1</v>
      </c>
      <c r="AL1161">
        <v>1</v>
      </c>
      <c r="AM1161">
        <v>1</v>
      </c>
      <c r="AN1161">
        <v>1</v>
      </c>
      <c r="AO1161">
        <v>1</v>
      </c>
      <c r="AP1161">
        <v>1</v>
      </c>
    </row>
    <row r="1162" spans="1:42" x14ac:dyDescent="0.25">
      <c r="A1162" t="str">
        <f>"1158"</f>
        <v>1158</v>
      </c>
      <c r="B1162" t="str">
        <f t="shared" si="65"/>
        <v>2</v>
      </c>
      <c r="C1162" t="str">
        <f t="shared" si="64"/>
        <v>47</v>
      </c>
      <c r="D1162" t="str">
        <f>"24"</f>
        <v>24</v>
      </c>
      <c r="E1162" t="str">
        <f>"2-47-24"</f>
        <v>2-47-24</v>
      </c>
      <c r="F1162" t="s">
        <v>72</v>
      </c>
      <c r="G1162" t="s">
        <v>73</v>
      </c>
      <c r="H1162" t="s">
        <v>70</v>
      </c>
      <c r="I1162">
        <v>1</v>
      </c>
      <c r="J1162">
        <v>1</v>
      </c>
      <c r="K1162">
        <v>1</v>
      </c>
      <c r="L1162">
        <v>1</v>
      </c>
      <c r="M1162">
        <v>1</v>
      </c>
      <c r="N1162">
        <v>1</v>
      </c>
      <c r="O1162">
        <v>1</v>
      </c>
      <c r="P1162">
        <v>1</v>
      </c>
      <c r="Q1162">
        <v>1</v>
      </c>
      <c r="R1162">
        <v>1</v>
      </c>
    </row>
    <row r="1163" spans="1:42" x14ac:dyDescent="0.25">
      <c r="A1163" t="str">
        <f>"1159"</f>
        <v>1159</v>
      </c>
      <c r="B1163" t="str">
        <f t="shared" si="65"/>
        <v>2</v>
      </c>
      <c r="C1163" t="str">
        <f t="shared" si="64"/>
        <v>47</v>
      </c>
      <c r="D1163" t="str">
        <f>"23"</f>
        <v>23</v>
      </c>
      <c r="E1163" t="str">
        <f>"2-47-23"</f>
        <v>2-47-23</v>
      </c>
      <c r="F1163" t="s">
        <v>72</v>
      </c>
      <c r="G1163" t="s">
        <v>73</v>
      </c>
      <c r="H1163" t="s">
        <v>71</v>
      </c>
      <c r="S1163">
        <v>0</v>
      </c>
      <c r="T1163">
        <v>1</v>
      </c>
      <c r="U1163">
        <v>0</v>
      </c>
      <c r="V1163">
        <v>0</v>
      </c>
      <c r="W1163">
        <v>0</v>
      </c>
      <c r="X1163">
        <v>1</v>
      </c>
      <c r="Y1163">
        <v>0</v>
      </c>
      <c r="Z1163">
        <v>1</v>
      </c>
      <c r="AA1163">
        <v>0</v>
      </c>
      <c r="AB1163">
        <v>0</v>
      </c>
      <c r="AC1163">
        <v>1</v>
      </c>
      <c r="AD1163">
        <v>0</v>
      </c>
      <c r="AE1163">
        <v>0</v>
      </c>
      <c r="AF1163">
        <v>0</v>
      </c>
      <c r="AG1163">
        <v>0</v>
      </c>
      <c r="AH1163">
        <v>0</v>
      </c>
      <c r="AI1163">
        <v>0</v>
      </c>
      <c r="AJ1163">
        <v>1</v>
      </c>
      <c r="AK1163">
        <v>0</v>
      </c>
      <c r="AL1163">
        <v>0</v>
      </c>
      <c r="AM1163">
        <v>0</v>
      </c>
      <c r="AN1163">
        <v>0</v>
      </c>
      <c r="AO1163">
        <v>1</v>
      </c>
      <c r="AP1163">
        <v>0</v>
      </c>
    </row>
    <row r="1164" spans="1:42" x14ac:dyDescent="0.25">
      <c r="A1164" t="str">
        <f>"1160"</f>
        <v>1160</v>
      </c>
      <c r="B1164" t="str">
        <f t="shared" si="65"/>
        <v>2</v>
      </c>
      <c r="C1164" t="str">
        <f t="shared" si="64"/>
        <v>47</v>
      </c>
      <c r="D1164" t="str">
        <f>"10"</f>
        <v>10</v>
      </c>
      <c r="E1164" t="str">
        <f>"2-47-10"</f>
        <v>2-47-10</v>
      </c>
      <c r="F1164" t="s">
        <v>72</v>
      </c>
      <c r="G1164" t="s">
        <v>73</v>
      </c>
      <c r="H1164" t="s">
        <v>71</v>
      </c>
      <c r="S1164">
        <v>1</v>
      </c>
      <c r="T1164">
        <v>0</v>
      </c>
      <c r="U1164">
        <v>0</v>
      </c>
      <c r="V1164">
        <v>0</v>
      </c>
      <c r="W1164">
        <v>0</v>
      </c>
      <c r="X1164">
        <v>1</v>
      </c>
      <c r="Y1164">
        <v>1</v>
      </c>
      <c r="Z1164">
        <v>0</v>
      </c>
      <c r="AA1164">
        <v>0</v>
      </c>
      <c r="AB1164">
        <v>0</v>
      </c>
      <c r="AC1164">
        <v>1</v>
      </c>
      <c r="AD1164">
        <v>0</v>
      </c>
      <c r="AE1164">
        <v>0</v>
      </c>
      <c r="AF1164">
        <v>1</v>
      </c>
      <c r="AG1164">
        <v>1</v>
      </c>
      <c r="AH1164">
        <v>1</v>
      </c>
      <c r="AI1164">
        <v>1</v>
      </c>
      <c r="AJ1164">
        <v>1</v>
      </c>
      <c r="AK1164">
        <v>0</v>
      </c>
      <c r="AL1164">
        <v>0</v>
      </c>
      <c r="AM1164">
        <v>1</v>
      </c>
      <c r="AN1164">
        <v>0</v>
      </c>
      <c r="AO1164">
        <v>0</v>
      </c>
      <c r="AP1164">
        <v>0</v>
      </c>
    </row>
    <row r="1165" spans="1:42" x14ac:dyDescent="0.25">
      <c r="A1165" t="str">
        <f>"1161"</f>
        <v>1161</v>
      </c>
      <c r="B1165" t="str">
        <f t="shared" si="65"/>
        <v>2</v>
      </c>
      <c r="C1165" t="str">
        <f t="shared" si="64"/>
        <v>47</v>
      </c>
      <c r="D1165" t="str">
        <f>"6"</f>
        <v>6</v>
      </c>
      <c r="E1165" t="str">
        <f>"2-47-6"</f>
        <v>2-47-6</v>
      </c>
      <c r="F1165" t="s">
        <v>72</v>
      </c>
      <c r="G1165" t="s">
        <v>73</v>
      </c>
      <c r="H1165" t="s">
        <v>70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1</v>
      </c>
      <c r="P1165">
        <v>0</v>
      </c>
      <c r="Q1165">
        <v>0</v>
      </c>
      <c r="R1165">
        <v>0</v>
      </c>
    </row>
    <row r="1166" spans="1:42" x14ac:dyDescent="0.25">
      <c r="A1166" t="str">
        <f>"1162"</f>
        <v>1162</v>
      </c>
      <c r="B1166" t="str">
        <f t="shared" si="65"/>
        <v>2</v>
      </c>
      <c r="C1166" t="str">
        <f t="shared" si="64"/>
        <v>47</v>
      </c>
      <c r="D1166" t="str">
        <f>"3"</f>
        <v>3</v>
      </c>
      <c r="E1166" t="str">
        <f>"2-47-3"</f>
        <v>2-47-3</v>
      </c>
      <c r="F1166" t="s">
        <v>72</v>
      </c>
      <c r="G1166" t="s">
        <v>73</v>
      </c>
      <c r="H1166" t="s">
        <v>71</v>
      </c>
      <c r="S1166">
        <v>1</v>
      </c>
      <c r="T1166">
        <v>0</v>
      </c>
      <c r="U1166">
        <v>0</v>
      </c>
      <c r="V1166">
        <v>0</v>
      </c>
      <c r="W1166">
        <v>1</v>
      </c>
      <c r="X1166">
        <v>0</v>
      </c>
      <c r="Y1166">
        <v>0</v>
      </c>
      <c r="Z1166">
        <v>1</v>
      </c>
      <c r="AA1166">
        <v>0</v>
      </c>
      <c r="AB1166">
        <v>1</v>
      </c>
      <c r="AC1166">
        <v>0</v>
      </c>
      <c r="AD1166">
        <v>0</v>
      </c>
      <c r="AE1166">
        <v>0</v>
      </c>
      <c r="AF1166">
        <v>0</v>
      </c>
      <c r="AG1166">
        <v>0</v>
      </c>
      <c r="AH1166">
        <v>0</v>
      </c>
      <c r="AI1166">
        <v>0</v>
      </c>
      <c r="AJ1166">
        <v>1</v>
      </c>
      <c r="AK1166">
        <v>0</v>
      </c>
      <c r="AL1166">
        <v>0</v>
      </c>
      <c r="AM1166">
        <v>0</v>
      </c>
      <c r="AN1166">
        <v>0</v>
      </c>
      <c r="AO1166">
        <v>0</v>
      </c>
      <c r="AP1166">
        <v>0</v>
      </c>
    </row>
    <row r="1167" spans="1:42" x14ac:dyDescent="0.25">
      <c r="A1167" t="str">
        <f>"1163"</f>
        <v>1163</v>
      </c>
      <c r="B1167" t="str">
        <f t="shared" si="65"/>
        <v>2</v>
      </c>
      <c r="C1167" t="str">
        <f t="shared" si="64"/>
        <v>47</v>
      </c>
      <c r="D1167" t="str">
        <f>"25"</f>
        <v>25</v>
      </c>
      <c r="E1167" t="str">
        <f>"2-47-25"</f>
        <v>2-47-25</v>
      </c>
      <c r="F1167" t="s">
        <v>72</v>
      </c>
      <c r="G1167" t="s">
        <v>73</v>
      </c>
      <c r="H1167" t="s">
        <v>71</v>
      </c>
      <c r="S1167">
        <v>0</v>
      </c>
      <c r="T1167">
        <v>1</v>
      </c>
      <c r="U1167">
        <v>0</v>
      </c>
      <c r="V1167">
        <v>0</v>
      </c>
      <c r="W1167">
        <v>0</v>
      </c>
      <c r="X1167">
        <v>1</v>
      </c>
      <c r="Y1167">
        <v>0</v>
      </c>
      <c r="Z1167">
        <v>1</v>
      </c>
      <c r="AA1167">
        <v>0</v>
      </c>
      <c r="AB1167">
        <v>1</v>
      </c>
      <c r="AC1167">
        <v>0</v>
      </c>
      <c r="AD1167">
        <v>1</v>
      </c>
      <c r="AE1167">
        <v>1</v>
      </c>
      <c r="AF1167">
        <v>1</v>
      </c>
      <c r="AG1167">
        <v>1</v>
      </c>
      <c r="AH1167">
        <v>1</v>
      </c>
      <c r="AI1167">
        <v>1</v>
      </c>
      <c r="AJ1167">
        <v>1</v>
      </c>
      <c r="AK1167">
        <v>0</v>
      </c>
      <c r="AL1167">
        <v>1</v>
      </c>
      <c r="AM1167">
        <v>1</v>
      </c>
      <c r="AN1167">
        <v>1</v>
      </c>
      <c r="AO1167">
        <v>1</v>
      </c>
      <c r="AP1167">
        <v>1</v>
      </c>
    </row>
    <row r="1168" spans="1:42" x14ac:dyDescent="0.25">
      <c r="A1168" t="str">
        <f>"1164"</f>
        <v>1164</v>
      </c>
      <c r="B1168" t="str">
        <f t="shared" si="65"/>
        <v>2</v>
      </c>
      <c r="C1168" t="str">
        <f t="shared" si="64"/>
        <v>47</v>
      </c>
      <c r="D1168" t="str">
        <f>"18"</f>
        <v>18</v>
      </c>
      <c r="E1168" t="str">
        <f>"2-47-18"</f>
        <v>2-47-18</v>
      </c>
      <c r="F1168" t="s">
        <v>72</v>
      </c>
      <c r="G1168" t="s">
        <v>73</v>
      </c>
      <c r="H1168" t="s">
        <v>71</v>
      </c>
      <c r="S1168">
        <v>0</v>
      </c>
      <c r="T1168">
        <v>1</v>
      </c>
      <c r="U1168">
        <v>0</v>
      </c>
      <c r="V1168">
        <v>0</v>
      </c>
      <c r="W1168">
        <v>1</v>
      </c>
      <c r="X1168">
        <v>0</v>
      </c>
      <c r="Y1168">
        <v>1</v>
      </c>
      <c r="Z1168">
        <v>0</v>
      </c>
      <c r="AA1168">
        <v>0</v>
      </c>
      <c r="AB1168">
        <v>0</v>
      </c>
      <c r="AC1168">
        <v>1</v>
      </c>
      <c r="AD1168">
        <v>0</v>
      </c>
      <c r="AE1168">
        <v>0</v>
      </c>
      <c r="AF1168">
        <v>0</v>
      </c>
      <c r="AG1168">
        <v>0</v>
      </c>
      <c r="AH1168">
        <v>0</v>
      </c>
      <c r="AI1168">
        <v>0</v>
      </c>
      <c r="AJ1168">
        <v>0</v>
      </c>
      <c r="AK1168">
        <v>1</v>
      </c>
      <c r="AL1168">
        <v>1</v>
      </c>
      <c r="AM1168">
        <v>1</v>
      </c>
      <c r="AN1168">
        <v>1</v>
      </c>
      <c r="AO1168">
        <v>1</v>
      </c>
      <c r="AP1168">
        <v>1</v>
      </c>
    </row>
    <row r="1169" spans="1:42" x14ac:dyDescent="0.25">
      <c r="A1169" t="str">
        <f>"1165"</f>
        <v>1165</v>
      </c>
      <c r="B1169" t="str">
        <f t="shared" si="65"/>
        <v>2</v>
      </c>
      <c r="C1169" t="str">
        <f t="shared" si="64"/>
        <v>47</v>
      </c>
      <c r="D1169" t="str">
        <f>"17"</f>
        <v>17</v>
      </c>
      <c r="E1169" t="str">
        <f>"2-47-17"</f>
        <v>2-47-17</v>
      </c>
      <c r="F1169" t="s">
        <v>72</v>
      </c>
      <c r="G1169" t="s">
        <v>73</v>
      </c>
      <c r="H1169" t="s">
        <v>71</v>
      </c>
      <c r="S1169">
        <v>1</v>
      </c>
      <c r="T1169">
        <v>0</v>
      </c>
      <c r="U1169">
        <v>0</v>
      </c>
      <c r="V1169">
        <v>0</v>
      </c>
      <c r="W1169">
        <v>0</v>
      </c>
      <c r="X1169">
        <v>1</v>
      </c>
      <c r="Y1169">
        <v>1</v>
      </c>
      <c r="Z1169">
        <v>0</v>
      </c>
      <c r="AA1169">
        <v>0</v>
      </c>
      <c r="AB1169">
        <v>0</v>
      </c>
      <c r="AC1169">
        <v>1</v>
      </c>
      <c r="AD1169">
        <v>1</v>
      </c>
      <c r="AE1169">
        <v>1</v>
      </c>
      <c r="AF1169">
        <v>1</v>
      </c>
      <c r="AG1169">
        <v>1</v>
      </c>
      <c r="AH1169">
        <v>1</v>
      </c>
      <c r="AI1169">
        <v>1</v>
      </c>
      <c r="AJ1169">
        <v>0</v>
      </c>
      <c r="AK1169">
        <v>1</v>
      </c>
      <c r="AL1169">
        <v>1</v>
      </c>
      <c r="AM1169">
        <v>1</v>
      </c>
      <c r="AN1169">
        <v>1</v>
      </c>
      <c r="AO1169">
        <v>1</v>
      </c>
      <c r="AP1169">
        <v>1</v>
      </c>
    </row>
    <row r="1170" spans="1:42" x14ac:dyDescent="0.25">
      <c r="A1170" t="str">
        <f>"1166"</f>
        <v>1166</v>
      </c>
      <c r="B1170" t="str">
        <f t="shared" si="65"/>
        <v>2</v>
      </c>
      <c r="C1170" t="str">
        <f t="shared" si="64"/>
        <v>47</v>
      </c>
      <c r="D1170" t="str">
        <f>"11"</f>
        <v>11</v>
      </c>
      <c r="E1170" t="str">
        <f>"2-47-11"</f>
        <v>2-47-11</v>
      </c>
      <c r="F1170" t="s">
        <v>72</v>
      </c>
      <c r="G1170" t="s">
        <v>73</v>
      </c>
      <c r="H1170" t="s">
        <v>71</v>
      </c>
      <c r="S1170">
        <v>1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1</v>
      </c>
      <c r="Z1170">
        <v>0</v>
      </c>
      <c r="AA1170">
        <v>0</v>
      </c>
      <c r="AB1170">
        <v>0</v>
      </c>
      <c r="AC1170">
        <v>1</v>
      </c>
      <c r="AD1170">
        <v>0</v>
      </c>
      <c r="AE1170">
        <v>0</v>
      </c>
      <c r="AF1170">
        <v>0</v>
      </c>
      <c r="AG1170">
        <v>0</v>
      </c>
      <c r="AH1170">
        <v>0</v>
      </c>
      <c r="AI1170">
        <v>0</v>
      </c>
      <c r="AJ1170">
        <v>0</v>
      </c>
      <c r="AK1170">
        <v>1</v>
      </c>
      <c r="AL1170">
        <v>0</v>
      </c>
      <c r="AM1170">
        <v>0</v>
      </c>
      <c r="AN1170">
        <v>0</v>
      </c>
      <c r="AO1170">
        <v>0</v>
      </c>
      <c r="AP1170">
        <v>0</v>
      </c>
    </row>
    <row r="1171" spans="1:42" x14ac:dyDescent="0.25">
      <c r="A1171" t="str">
        <f>"1167"</f>
        <v>1167</v>
      </c>
      <c r="B1171" t="str">
        <f t="shared" si="65"/>
        <v>2</v>
      </c>
      <c r="C1171" t="str">
        <f t="shared" si="64"/>
        <v>47</v>
      </c>
      <c r="D1171" t="str">
        <f>"7"</f>
        <v>7</v>
      </c>
      <c r="E1171" t="str">
        <f>"2-47-7"</f>
        <v>2-47-7</v>
      </c>
      <c r="F1171" t="s">
        <v>72</v>
      </c>
      <c r="G1171" t="s">
        <v>73</v>
      </c>
      <c r="H1171" t="s">
        <v>71</v>
      </c>
      <c r="S1171">
        <v>1</v>
      </c>
      <c r="T1171">
        <v>0</v>
      </c>
      <c r="U1171">
        <v>0</v>
      </c>
      <c r="V1171">
        <v>0</v>
      </c>
      <c r="W1171">
        <v>1</v>
      </c>
      <c r="X1171">
        <v>0</v>
      </c>
      <c r="Y1171">
        <v>1</v>
      </c>
      <c r="Z1171">
        <v>0</v>
      </c>
      <c r="AA1171">
        <v>0</v>
      </c>
      <c r="AB1171">
        <v>1</v>
      </c>
      <c r="AC1171">
        <v>0</v>
      </c>
      <c r="AD1171">
        <v>1</v>
      </c>
      <c r="AE1171">
        <v>1</v>
      </c>
      <c r="AF1171">
        <v>1</v>
      </c>
      <c r="AG1171">
        <v>1</v>
      </c>
      <c r="AH1171">
        <v>1</v>
      </c>
      <c r="AI1171">
        <v>1</v>
      </c>
      <c r="AJ1171">
        <v>1</v>
      </c>
      <c r="AK1171">
        <v>0</v>
      </c>
      <c r="AL1171">
        <v>1</v>
      </c>
      <c r="AM1171">
        <v>1</v>
      </c>
      <c r="AN1171">
        <v>1</v>
      </c>
      <c r="AO1171">
        <v>1</v>
      </c>
      <c r="AP1171">
        <v>1</v>
      </c>
    </row>
    <row r="1172" spans="1:42" x14ac:dyDescent="0.25">
      <c r="A1172" t="str">
        <f>"1168"</f>
        <v>1168</v>
      </c>
      <c r="B1172" t="str">
        <f t="shared" si="65"/>
        <v>2</v>
      </c>
      <c r="C1172" t="str">
        <f t="shared" si="64"/>
        <v>47</v>
      </c>
      <c r="D1172" t="str">
        <f>"20"</f>
        <v>20</v>
      </c>
      <c r="E1172" t="str">
        <f>"2-47-20"</f>
        <v>2-47-20</v>
      </c>
      <c r="F1172" t="s">
        <v>72</v>
      </c>
      <c r="G1172" t="s">
        <v>73</v>
      </c>
      <c r="H1172" t="s">
        <v>71</v>
      </c>
      <c r="S1172">
        <v>0</v>
      </c>
      <c r="T1172">
        <v>1</v>
      </c>
      <c r="U1172">
        <v>0</v>
      </c>
      <c r="V1172">
        <v>0</v>
      </c>
      <c r="W1172">
        <v>0</v>
      </c>
      <c r="X1172">
        <v>1</v>
      </c>
      <c r="Y1172">
        <v>0</v>
      </c>
      <c r="Z1172">
        <v>1</v>
      </c>
      <c r="AA1172">
        <v>0</v>
      </c>
      <c r="AB1172">
        <v>0</v>
      </c>
      <c r="AC1172">
        <v>1</v>
      </c>
      <c r="AD1172">
        <v>1</v>
      </c>
      <c r="AE1172">
        <v>1</v>
      </c>
      <c r="AF1172">
        <v>1</v>
      </c>
      <c r="AG1172">
        <v>1</v>
      </c>
      <c r="AH1172">
        <v>1</v>
      </c>
      <c r="AI1172">
        <v>1</v>
      </c>
      <c r="AJ1172">
        <v>0</v>
      </c>
      <c r="AK1172">
        <v>1</v>
      </c>
      <c r="AL1172">
        <v>1</v>
      </c>
      <c r="AM1172">
        <v>1</v>
      </c>
      <c r="AN1172">
        <v>1</v>
      </c>
      <c r="AO1172">
        <v>1</v>
      </c>
      <c r="AP1172">
        <v>1</v>
      </c>
    </row>
    <row r="1173" spans="1:42" x14ac:dyDescent="0.25">
      <c r="A1173" t="str">
        <f>"1169"</f>
        <v>1169</v>
      </c>
      <c r="B1173" t="str">
        <f t="shared" si="65"/>
        <v>2</v>
      </c>
      <c r="C1173" t="str">
        <f t="shared" si="64"/>
        <v>47</v>
      </c>
      <c r="D1173" t="str">
        <f>"19"</f>
        <v>19</v>
      </c>
      <c r="E1173" t="str">
        <f>"2-47-19"</f>
        <v>2-47-19</v>
      </c>
      <c r="F1173" t="s">
        <v>72</v>
      </c>
      <c r="G1173" t="s">
        <v>73</v>
      </c>
      <c r="H1173" t="s">
        <v>71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1</v>
      </c>
      <c r="Y1173">
        <v>0</v>
      </c>
      <c r="Z1173">
        <v>1</v>
      </c>
      <c r="AA1173">
        <v>0</v>
      </c>
      <c r="AB1173">
        <v>0</v>
      </c>
      <c r="AC1173">
        <v>1</v>
      </c>
      <c r="AD1173">
        <v>1</v>
      </c>
      <c r="AE1173">
        <v>1</v>
      </c>
      <c r="AF1173">
        <v>1</v>
      </c>
      <c r="AG1173">
        <v>1</v>
      </c>
      <c r="AH1173">
        <v>1</v>
      </c>
      <c r="AI1173">
        <v>1</v>
      </c>
      <c r="AJ1173">
        <v>1</v>
      </c>
      <c r="AK1173">
        <v>0</v>
      </c>
      <c r="AL1173">
        <v>0</v>
      </c>
      <c r="AM1173">
        <v>0</v>
      </c>
      <c r="AN1173">
        <v>0</v>
      </c>
      <c r="AO1173">
        <v>0</v>
      </c>
      <c r="AP1173">
        <v>0</v>
      </c>
    </row>
    <row r="1174" spans="1:42" x14ac:dyDescent="0.25">
      <c r="A1174" t="str">
        <f>"1170"</f>
        <v>1170</v>
      </c>
      <c r="B1174" t="str">
        <f t="shared" si="65"/>
        <v>2</v>
      </c>
      <c r="C1174" t="str">
        <f t="shared" si="64"/>
        <v>47</v>
      </c>
      <c r="D1174" t="str">
        <f>"12"</f>
        <v>12</v>
      </c>
      <c r="E1174" t="str">
        <f>"2-47-12"</f>
        <v>2-47-12</v>
      </c>
      <c r="F1174" t="s">
        <v>72</v>
      </c>
      <c r="G1174" t="s">
        <v>73</v>
      </c>
      <c r="H1174" t="s">
        <v>70</v>
      </c>
      <c r="I1174">
        <v>1</v>
      </c>
      <c r="J1174">
        <v>1</v>
      </c>
      <c r="K1174">
        <v>1</v>
      </c>
      <c r="L1174">
        <v>1</v>
      </c>
      <c r="M1174">
        <v>1</v>
      </c>
      <c r="N1174">
        <v>1</v>
      </c>
      <c r="O1174">
        <v>1</v>
      </c>
      <c r="P1174">
        <v>1</v>
      </c>
      <c r="Q1174">
        <v>1</v>
      </c>
      <c r="R1174">
        <v>1</v>
      </c>
    </row>
    <row r="1175" spans="1:42" x14ac:dyDescent="0.25">
      <c r="A1175" t="str">
        <f>"1171"</f>
        <v>1171</v>
      </c>
      <c r="B1175" t="str">
        <f t="shared" si="65"/>
        <v>2</v>
      </c>
      <c r="C1175" t="str">
        <f t="shared" si="64"/>
        <v>47</v>
      </c>
      <c r="D1175" t="str">
        <f>"4"</f>
        <v>4</v>
      </c>
      <c r="E1175" t="str">
        <f>"2-47-4"</f>
        <v>2-47-4</v>
      </c>
      <c r="F1175" t="s">
        <v>72</v>
      </c>
      <c r="G1175" t="s">
        <v>73</v>
      </c>
      <c r="H1175" t="s">
        <v>70</v>
      </c>
      <c r="I1175">
        <v>1</v>
      </c>
      <c r="J1175">
        <v>1</v>
      </c>
      <c r="K1175">
        <v>1</v>
      </c>
      <c r="L1175">
        <v>1</v>
      </c>
      <c r="M1175">
        <v>1</v>
      </c>
      <c r="N1175">
        <v>1</v>
      </c>
      <c r="O1175">
        <v>1</v>
      </c>
      <c r="P1175">
        <v>1</v>
      </c>
      <c r="Q1175">
        <v>1</v>
      </c>
      <c r="R1175">
        <v>1</v>
      </c>
    </row>
    <row r="1176" spans="1:42" x14ac:dyDescent="0.25">
      <c r="A1176" t="str">
        <f>"1172"</f>
        <v>1172</v>
      </c>
      <c r="B1176" t="str">
        <f t="shared" si="65"/>
        <v>2</v>
      </c>
      <c r="C1176" t="str">
        <f t="shared" si="64"/>
        <v>47</v>
      </c>
      <c r="D1176" t="str">
        <f>"2"</f>
        <v>2</v>
      </c>
      <c r="E1176" t="str">
        <f>"2-47-2"</f>
        <v>2-47-2</v>
      </c>
      <c r="F1176" t="s">
        <v>72</v>
      </c>
      <c r="G1176" t="s">
        <v>73</v>
      </c>
      <c r="H1176" t="s">
        <v>71</v>
      </c>
      <c r="S1176">
        <v>1</v>
      </c>
      <c r="T1176">
        <v>0</v>
      </c>
      <c r="U1176">
        <v>0</v>
      </c>
      <c r="V1176">
        <v>0</v>
      </c>
      <c r="W1176">
        <v>0</v>
      </c>
      <c r="X1176">
        <v>1</v>
      </c>
      <c r="Y1176">
        <v>1</v>
      </c>
      <c r="Z1176">
        <v>0</v>
      </c>
      <c r="AA1176">
        <v>0</v>
      </c>
      <c r="AB1176">
        <v>0</v>
      </c>
      <c r="AC1176">
        <v>0</v>
      </c>
      <c r="AD1176">
        <v>0</v>
      </c>
      <c r="AE1176">
        <v>0</v>
      </c>
      <c r="AF1176">
        <v>0</v>
      </c>
      <c r="AG1176">
        <v>0</v>
      </c>
      <c r="AH1176">
        <v>0</v>
      </c>
      <c r="AI1176">
        <v>0</v>
      </c>
      <c r="AJ1176">
        <v>1</v>
      </c>
      <c r="AK1176">
        <v>0</v>
      </c>
      <c r="AL1176">
        <v>1</v>
      </c>
      <c r="AM1176">
        <v>0</v>
      </c>
      <c r="AN1176">
        <v>0</v>
      </c>
      <c r="AO1176">
        <v>1</v>
      </c>
      <c r="AP1176">
        <v>0</v>
      </c>
    </row>
    <row r="1177" spans="1:42" x14ac:dyDescent="0.25">
      <c r="A1177" t="str">
        <f>"1173"</f>
        <v>1173</v>
      </c>
      <c r="B1177" t="str">
        <f t="shared" si="65"/>
        <v>2</v>
      </c>
      <c r="C1177" t="str">
        <f t="shared" si="64"/>
        <v>47</v>
      </c>
      <c r="D1177" t="str">
        <f>"15"</f>
        <v>15</v>
      </c>
      <c r="E1177" t="str">
        <f>"2-47-15"</f>
        <v>2-47-15</v>
      </c>
      <c r="F1177" t="s">
        <v>72</v>
      </c>
      <c r="G1177" t="s">
        <v>73</v>
      </c>
      <c r="H1177" t="s">
        <v>71</v>
      </c>
      <c r="S1177">
        <v>0</v>
      </c>
      <c r="T1177">
        <v>1</v>
      </c>
      <c r="U1177">
        <v>0</v>
      </c>
      <c r="V1177">
        <v>0</v>
      </c>
      <c r="W1177">
        <v>0</v>
      </c>
      <c r="X1177">
        <v>1</v>
      </c>
      <c r="Y1177">
        <v>1</v>
      </c>
      <c r="Z1177">
        <v>0</v>
      </c>
      <c r="AA1177">
        <v>0</v>
      </c>
      <c r="AB1177">
        <v>0</v>
      </c>
      <c r="AC1177">
        <v>0</v>
      </c>
      <c r="AD1177">
        <v>0</v>
      </c>
      <c r="AE1177">
        <v>1</v>
      </c>
      <c r="AF1177">
        <v>0</v>
      </c>
      <c r="AG1177">
        <v>0</v>
      </c>
      <c r="AH1177">
        <v>0</v>
      </c>
      <c r="AI1177">
        <v>0</v>
      </c>
      <c r="AJ1177">
        <v>0</v>
      </c>
      <c r="AK1177">
        <v>1</v>
      </c>
      <c r="AL1177">
        <v>1</v>
      </c>
      <c r="AM1177">
        <v>1</v>
      </c>
      <c r="AN1177">
        <v>1</v>
      </c>
      <c r="AO1177">
        <v>1</v>
      </c>
      <c r="AP1177">
        <v>1</v>
      </c>
    </row>
    <row r="1178" spans="1:42" x14ac:dyDescent="0.25">
      <c r="A1178" t="str">
        <f>"1174"</f>
        <v>1174</v>
      </c>
      <c r="B1178" t="str">
        <f t="shared" si="65"/>
        <v>2</v>
      </c>
      <c r="C1178" t="str">
        <f t="shared" si="64"/>
        <v>47</v>
      </c>
      <c r="D1178" t="str">
        <f>"16"</f>
        <v>16</v>
      </c>
      <c r="E1178" t="str">
        <f>"2-47-16"</f>
        <v>2-47-16</v>
      </c>
      <c r="F1178" t="s">
        <v>72</v>
      </c>
      <c r="G1178" t="s">
        <v>73</v>
      </c>
      <c r="H1178" t="s">
        <v>71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0</v>
      </c>
      <c r="AG1178">
        <v>0</v>
      </c>
      <c r="AH1178">
        <v>0</v>
      </c>
      <c r="AI1178">
        <v>0</v>
      </c>
      <c r="AJ1178">
        <v>1</v>
      </c>
      <c r="AK1178">
        <v>0</v>
      </c>
      <c r="AL1178">
        <v>1</v>
      </c>
      <c r="AM1178">
        <v>1</v>
      </c>
      <c r="AN1178">
        <v>0</v>
      </c>
      <c r="AO1178">
        <v>1</v>
      </c>
      <c r="AP1178">
        <v>1</v>
      </c>
    </row>
    <row r="1179" spans="1:42" x14ac:dyDescent="0.25">
      <c r="A1179" t="str">
        <f>"1175"</f>
        <v>1175</v>
      </c>
      <c r="B1179" t="str">
        <f t="shared" si="65"/>
        <v>2</v>
      </c>
      <c r="C1179" t="str">
        <f t="shared" si="64"/>
        <v>47</v>
      </c>
      <c r="D1179" t="str">
        <f>"8"</f>
        <v>8</v>
      </c>
      <c r="E1179" t="str">
        <f>"2-47-8"</f>
        <v>2-47-8</v>
      </c>
      <c r="F1179" t="s">
        <v>72</v>
      </c>
      <c r="G1179" t="s">
        <v>73</v>
      </c>
      <c r="H1179" t="s">
        <v>71</v>
      </c>
      <c r="S1179">
        <v>0</v>
      </c>
      <c r="T1179">
        <v>1</v>
      </c>
      <c r="U1179">
        <v>0</v>
      </c>
      <c r="V1179">
        <v>0</v>
      </c>
      <c r="W1179">
        <v>0</v>
      </c>
      <c r="X1179">
        <v>1</v>
      </c>
      <c r="Y1179">
        <v>0</v>
      </c>
      <c r="Z1179">
        <v>1</v>
      </c>
      <c r="AA1179">
        <v>0</v>
      </c>
      <c r="AB1179">
        <v>0</v>
      </c>
      <c r="AC1179">
        <v>0</v>
      </c>
      <c r="AD1179">
        <v>1</v>
      </c>
      <c r="AE1179">
        <v>1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1</v>
      </c>
      <c r="AL1179">
        <v>0</v>
      </c>
      <c r="AM1179">
        <v>0</v>
      </c>
      <c r="AN1179">
        <v>0</v>
      </c>
      <c r="AO1179">
        <v>0</v>
      </c>
      <c r="AP1179">
        <v>0</v>
      </c>
    </row>
    <row r="1180" spans="1:42" x14ac:dyDescent="0.25">
      <c r="A1180" t="str">
        <f>"1176"</f>
        <v>1176</v>
      </c>
      <c r="B1180" t="str">
        <f t="shared" si="65"/>
        <v>2</v>
      </c>
      <c r="C1180" t="str">
        <f t="shared" ref="C1180:C1204" si="66">"48"</f>
        <v>48</v>
      </c>
      <c r="D1180" t="str">
        <f>"22"</f>
        <v>22</v>
      </c>
      <c r="E1180" t="str">
        <f>"2-48-22"</f>
        <v>2-48-22</v>
      </c>
      <c r="F1180" t="s">
        <v>72</v>
      </c>
      <c r="G1180" t="s">
        <v>73</v>
      </c>
      <c r="H1180" t="s">
        <v>71</v>
      </c>
      <c r="S1180">
        <v>0</v>
      </c>
      <c r="T1180">
        <v>1</v>
      </c>
      <c r="U1180">
        <v>0</v>
      </c>
      <c r="V1180">
        <v>0</v>
      </c>
      <c r="W1180">
        <v>1</v>
      </c>
      <c r="X1180">
        <v>0</v>
      </c>
      <c r="Y1180">
        <v>1</v>
      </c>
      <c r="Z1180">
        <v>0</v>
      </c>
      <c r="AA1180">
        <v>0</v>
      </c>
      <c r="AB1180">
        <v>0</v>
      </c>
      <c r="AC1180">
        <v>1</v>
      </c>
      <c r="AD1180">
        <v>0</v>
      </c>
      <c r="AE1180">
        <v>0</v>
      </c>
      <c r="AF1180">
        <v>0</v>
      </c>
      <c r="AG1180">
        <v>0</v>
      </c>
      <c r="AH1180">
        <v>1</v>
      </c>
      <c r="AI1180">
        <v>0</v>
      </c>
      <c r="AJ1180">
        <v>1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</row>
    <row r="1181" spans="1:42" x14ac:dyDescent="0.25">
      <c r="A1181" t="str">
        <f>"1177"</f>
        <v>1177</v>
      </c>
      <c r="B1181" t="str">
        <f t="shared" si="65"/>
        <v>2</v>
      </c>
      <c r="C1181" t="str">
        <f t="shared" si="66"/>
        <v>48</v>
      </c>
      <c r="D1181" t="str">
        <f>"21"</f>
        <v>21</v>
      </c>
      <c r="E1181" t="str">
        <f>"2-48-21"</f>
        <v>2-48-21</v>
      </c>
      <c r="F1181" t="s">
        <v>72</v>
      </c>
      <c r="G1181" t="s">
        <v>73</v>
      </c>
      <c r="H1181" t="s">
        <v>71</v>
      </c>
      <c r="S1181">
        <v>1</v>
      </c>
      <c r="T1181">
        <v>0</v>
      </c>
      <c r="U1181">
        <v>0</v>
      </c>
      <c r="V1181">
        <v>0</v>
      </c>
      <c r="W1181">
        <v>1</v>
      </c>
      <c r="X1181">
        <v>0</v>
      </c>
      <c r="Y1181">
        <v>0</v>
      </c>
      <c r="Z1181">
        <v>1</v>
      </c>
      <c r="AA1181">
        <v>1</v>
      </c>
      <c r="AB1181">
        <v>0</v>
      </c>
      <c r="AC1181">
        <v>0</v>
      </c>
      <c r="AD1181">
        <v>1</v>
      </c>
      <c r="AE1181">
        <v>1</v>
      </c>
      <c r="AF1181">
        <v>1</v>
      </c>
      <c r="AG1181">
        <v>1</v>
      </c>
      <c r="AH1181">
        <v>1</v>
      </c>
      <c r="AI1181">
        <v>1</v>
      </c>
      <c r="AJ1181">
        <v>1</v>
      </c>
      <c r="AK1181">
        <v>0</v>
      </c>
      <c r="AL1181">
        <v>1</v>
      </c>
      <c r="AM1181">
        <v>1</v>
      </c>
      <c r="AN1181">
        <v>1</v>
      </c>
      <c r="AO1181">
        <v>1</v>
      </c>
      <c r="AP1181">
        <v>1</v>
      </c>
    </row>
    <row r="1182" spans="1:42" x14ac:dyDescent="0.25">
      <c r="A1182" t="str">
        <f>"1178"</f>
        <v>1178</v>
      </c>
      <c r="B1182" t="str">
        <f t="shared" si="65"/>
        <v>2</v>
      </c>
      <c r="C1182" t="str">
        <f t="shared" si="66"/>
        <v>48</v>
      </c>
      <c r="D1182" t="str">
        <f>"13"</f>
        <v>13</v>
      </c>
      <c r="E1182" t="str">
        <f>"2-48-13"</f>
        <v>2-48-13</v>
      </c>
      <c r="F1182" t="s">
        <v>72</v>
      </c>
      <c r="G1182" t="s">
        <v>73</v>
      </c>
      <c r="H1182" t="s">
        <v>71</v>
      </c>
      <c r="S1182">
        <v>1</v>
      </c>
      <c r="T1182">
        <v>0</v>
      </c>
      <c r="U1182">
        <v>0</v>
      </c>
      <c r="V1182">
        <v>0</v>
      </c>
      <c r="W1182">
        <v>0</v>
      </c>
      <c r="X1182">
        <v>1</v>
      </c>
      <c r="Y1182">
        <v>0</v>
      </c>
      <c r="Z1182">
        <v>1</v>
      </c>
      <c r="AA1182">
        <v>0</v>
      </c>
      <c r="AB1182">
        <v>1</v>
      </c>
      <c r="AC1182">
        <v>0</v>
      </c>
      <c r="AD1182">
        <v>1</v>
      </c>
      <c r="AE1182">
        <v>1</v>
      </c>
      <c r="AF1182">
        <v>0</v>
      </c>
      <c r="AG1182">
        <v>0</v>
      </c>
      <c r="AH1182">
        <v>0</v>
      </c>
      <c r="AI1182">
        <v>0</v>
      </c>
      <c r="AJ1182">
        <v>1</v>
      </c>
      <c r="AK1182">
        <v>0</v>
      </c>
      <c r="AL1182">
        <v>1</v>
      </c>
      <c r="AM1182">
        <v>1</v>
      </c>
      <c r="AN1182">
        <v>1</v>
      </c>
      <c r="AO1182">
        <v>1</v>
      </c>
      <c r="AP1182">
        <v>1</v>
      </c>
    </row>
    <row r="1183" spans="1:42" x14ac:dyDescent="0.25">
      <c r="A1183" t="str">
        <f>"1179"</f>
        <v>1179</v>
      </c>
      <c r="B1183" t="str">
        <f t="shared" si="65"/>
        <v>2</v>
      </c>
      <c r="C1183" t="str">
        <f t="shared" si="66"/>
        <v>48</v>
      </c>
      <c r="D1183" t="str">
        <f>"9"</f>
        <v>9</v>
      </c>
      <c r="E1183" t="str">
        <f>"2-48-9"</f>
        <v>2-48-9</v>
      </c>
      <c r="F1183" t="s">
        <v>72</v>
      </c>
      <c r="G1183" t="s">
        <v>73</v>
      </c>
      <c r="H1183" t="s">
        <v>71</v>
      </c>
      <c r="S1183">
        <v>0</v>
      </c>
      <c r="T1183">
        <v>1</v>
      </c>
      <c r="U1183">
        <v>0</v>
      </c>
      <c r="V1183">
        <v>0</v>
      </c>
      <c r="W1183">
        <v>1</v>
      </c>
      <c r="X1183">
        <v>0</v>
      </c>
      <c r="Y1183">
        <v>1</v>
      </c>
      <c r="Z1183">
        <v>0</v>
      </c>
      <c r="AA1183">
        <v>0</v>
      </c>
      <c r="AB1183">
        <v>0</v>
      </c>
      <c r="AC1183">
        <v>1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1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</row>
    <row r="1184" spans="1:42" x14ac:dyDescent="0.25">
      <c r="A1184" t="str">
        <f>"1180"</f>
        <v>1180</v>
      </c>
      <c r="B1184" t="str">
        <f t="shared" si="65"/>
        <v>2</v>
      </c>
      <c r="C1184" t="str">
        <f t="shared" si="66"/>
        <v>48</v>
      </c>
      <c r="D1184" t="str">
        <f>"5"</f>
        <v>5</v>
      </c>
      <c r="E1184" t="str">
        <f>"2-48-5"</f>
        <v>2-48-5</v>
      </c>
      <c r="F1184" t="s">
        <v>72</v>
      </c>
      <c r="G1184" t="s">
        <v>73</v>
      </c>
      <c r="H1184" t="s">
        <v>71</v>
      </c>
      <c r="S1184">
        <v>1</v>
      </c>
      <c r="T1184">
        <v>0</v>
      </c>
      <c r="U1184">
        <v>0</v>
      </c>
      <c r="V1184">
        <v>0</v>
      </c>
      <c r="W1184">
        <v>0</v>
      </c>
      <c r="X1184">
        <v>1</v>
      </c>
      <c r="Y1184">
        <v>1</v>
      </c>
      <c r="Z1184">
        <v>0</v>
      </c>
      <c r="AA1184">
        <v>0</v>
      </c>
      <c r="AB1184">
        <v>1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1</v>
      </c>
      <c r="AL1184">
        <v>0</v>
      </c>
      <c r="AM1184">
        <v>0</v>
      </c>
      <c r="AN1184">
        <v>0</v>
      </c>
      <c r="AO1184">
        <v>0</v>
      </c>
      <c r="AP1184">
        <v>0</v>
      </c>
    </row>
    <row r="1185" spans="1:42" x14ac:dyDescent="0.25">
      <c r="A1185" t="str">
        <f>"1181"</f>
        <v>1181</v>
      </c>
      <c r="B1185" t="str">
        <f t="shared" si="65"/>
        <v>2</v>
      </c>
      <c r="C1185" t="str">
        <f t="shared" si="66"/>
        <v>48</v>
      </c>
      <c r="D1185" t="str">
        <f>"3"</f>
        <v>3</v>
      </c>
      <c r="E1185" t="str">
        <f>"2-48-3"</f>
        <v>2-48-3</v>
      </c>
      <c r="F1185" t="s">
        <v>72</v>
      </c>
      <c r="G1185" t="s">
        <v>73</v>
      </c>
      <c r="H1185" t="s">
        <v>71</v>
      </c>
      <c r="S1185">
        <v>1</v>
      </c>
      <c r="T1185">
        <v>0</v>
      </c>
      <c r="U1185">
        <v>0</v>
      </c>
      <c r="V1185">
        <v>0</v>
      </c>
      <c r="W1185">
        <v>0</v>
      </c>
      <c r="X1185">
        <v>1</v>
      </c>
      <c r="Y1185">
        <v>0</v>
      </c>
      <c r="Z1185">
        <v>1</v>
      </c>
      <c r="AA1185">
        <v>1</v>
      </c>
      <c r="AB1185">
        <v>0</v>
      </c>
      <c r="AC1185">
        <v>0</v>
      </c>
      <c r="AD1185">
        <v>1</v>
      </c>
      <c r="AE1185">
        <v>1</v>
      </c>
      <c r="AF1185">
        <v>1</v>
      </c>
      <c r="AG1185">
        <v>1</v>
      </c>
      <c r="AH1185">
        <v>1</v>
      </c>
      <c r="AI1185">
        <v>1</v>
      </c>
      <c r="AJ1185">
        <v>1</v>
      </c>
      <c r="AK1185">
        <v>0</v>
      </c>
      <c r="AL1185">
        <v>1</v>
      </c>
      <c r="AM1185">
        <v>1</v>
      </c>
      <c r="AN1185">
        <v>1</v>
      </c>
      <c r="AO1185">
        <v>1</v>
      </c>
      <c r="AP1185">
        <v>1</v>
      </c>
    </row>
    <row r="1186" spans="1:42" x14ac:dyDescent="0.25">
      <c r="A1186" t="str">
        <f>"1182"</f>
        <v>1182</v>
      </c>
      <c r="B1186" t="str">
        <f t="shared" si="65"/>
        <v>2</v>
      </c>
      <c r="C1186" t="str">
        <f t="shared" si="66"/>
        <v>48</v>
      </c>
      <c r="D1186" t="str">
        <f>"25"</f>
        <v>25</v>
      </c>
      <c r="E1186" t="str">
        <f>"2-48-25"</f>
        <v>2-48-25</v>
      </c>
      <c r="F1186" t="s">
        <v>72</v>
      </c>
      <c r="G1186" t="s">
        <v>73</v>
      </c>
      <c r="H1186" t="s">
        <v>71</v>
      </c>
      <c r="S1186">
        <v>1</v>
      </c>
      <c r="T1186">
        <v>0</v>
      </c>
      <c r="U1186">
        <v>0</v>
      </c>
      <c r="V1186">
        <v>0</v>
      </c>
      <c r="W1186">
        <v>0</v>
      </c>
      <c r="X1186">
        <v>1</v>
      </c>
      <c r="Y1186">
        <v>1</v>
      </c>
      <c r="Z1186">
        <v>0</v>
      </c>
      <c r="AA1186">
        <v>0</v>
      </c>
      <c r="AB1186">
        <v>1</v>
      </c>
      <c r="AC1186">
        <v>0</v>
      </c>
      <c r="AD1186">
        <v>1</v>
      </c>
      <c r="AE1186">
        <v>1</v>
      </c>
      <c r="AF1186">
        <v>1</v>
      </c>
      <c r="AG1186">
        <v>1</v>
      </c>
      <c r="AH1186">
        <v>1</v>
      </c>
      <c r="AI1186">
        <v>1</v>
      </c>
      <c r="AJ1186">
        <v>1</v>
      </c>
      <c r="AK1186">
        <v>0</v>
      </c>
      <c r="AL1186">
        <v>1</v>
      </c>
      <c r="AM1186">
        <v>1</v>
      </c>
      <c r="AN1186">
        <v>1</v>
      </c>
      <c r="AO1186">
        <v>1</v>
      </c>
      <c r="AP1186">
        <v>1</v>
      </c>
    </row>
    <row r="1187" spans="1:42" x14ac:dyDescent="0.25">
      <c r="A1187" t="str">
        <f>"1183"</f>
        <v>1183</v>
      </c>
      <c r="B1187" t="str">
        <f t="shared" si="65"/>
        <v>2</v>
      </c>
      <c r="C1187" t="str">
        <f t="shared" si="66"/>
        <v>48</v>
      </c>
      <c r="D1187" t="str">
        <f>"16"</f>
        <v>16</v>
      </c>
      <c r="E1187" t="str">
        <f>"2-48-16"</f>
        <v>2-48-16</v>
      </c>
      <c r="F1187" t="s">
        <v>72</v>
      </c>
      <c r="G1187" t="s">
        <v>73</v>
      </c>
      <c r="H1187" t="s">
        <v>71</v>
      </c>
      <c r="S1187">
        <v>1</v>
      </c>
      <c r="T1187">
        <v>0</v>
      </c>
      <c r="U1187">
        <v>0</v>
      </c>
      <c r="V1187">
        <v>0</v>
      </c>
      <c r="W1187">
        <v>0</v>
      </c>
      <c r="X1187">
        <v>1</v>
      </c>
      <c r="Y1187">
        <v>1</v>
      </c>
      <c r="Z1187">
        <v>0</v>
      </c>
      <c r="AA1187">
        <v>0</v>
      </c>
      <c r="AB1187">
        <v>0</v>
      </c>
      <c r="AC1187">
        <v>1</v>
      </c>
      <c r="AD1187">
        <v>1</v>
      </c>
      <c r="AE1187">
        <v>1</v>
      </c>
      <c r="AF1187">
        <v>1</v>
      </c>
      <c r="AG1187">
        <v>1</v>
      </c>
      <c r="AH1187">
        <v>1</v>
      </c>
      <c r="AI1187">
        <v>1</v>
      </c>
      <c r="AJ1187">
        <v>1</v>
      </c>
      <c r="AK1187">
        <v>0</v>
      </c>
      <c r="AL1187">
        <v>1</v>
      </c>
      <c r="AM1187">
        <v>1</v>
      </c>
      <c r="AN1187">
        <v>1</v>
      </c>
      <c r="AO1187">
        <v>1</v>
      </c>
      <c r="AP1187">
        <v>1</v>
      </c>
    </row>
    <row r="1188" spans="1:42" x14ac:dyDescent="0.25">
      <c r="A1188" t="str">
        <f>"1184"</f>
        <v>1184</v>
      </c>
      <c r="B1188" t="str">
        <f t="shared" si="65"/>
        <v>2</v>
      </c>
      <c r="C1188" t="str">
        <f t="shared" si="66"/>
        <v>48</v>
      </c>
      <c r="D1188" t="str">
        <f>"15"</f>
        <v>15</v>
      </c>
      <c r="E1188" t="str">
        <f>"2-48-15"</f>
        <v>2-48-15</v>
      </c>
      <c r="F1188" t="s">
        <v>72</v>
      </c>
      <c r="G1188" t="s">
        <v>73</v>
      </c>
      <c r="H1188" t="s">
        <v>70</v>
      </c>
      <c r="I1188">
        <v>1</v>
      </c>
      <c r="J1188">
        <v>1</v>
      </c>
      <c r="K1188">
        <v>1</v>
      </c>
      <c r="L1188">
        <v>1</v>
      </c>
      <c r="M1188">
        <v>1</v>
      </c>
      <c r="N1188">
        <v>1</v>
      </c>
      <c r="O1188">
        <v>1</v>
      </c>
      <c r="P1188">
        <v>1</v>
      </c>
      <c r="Q1188">
        <v>1</v>
      </c>
      <c r="R1188">
        <v>1</v>
      </c>
    </row>
    <row r="1189" spans="1:42" x14ac:dyDescent="0.25">
      <c r="A1189" t="str">
        <f>"1185"</f>
        <v>1185</v>
      </c>
      <c r="B1189" t="str">
        <f t="shared" si="65"/>
        <v>2</v>
      </c>
      <c r="C1189" t="str">
        <f t="shared" si="66"/>
        <v>48</v>
      </c>
      <c r="D1189" t="str">
        <f>"10"</f>
        <v>10</v>
      </c>
      <c r="E1189" t="str">
        <f>"2-48-10"</f>
        <v>2-48-10</v>
      </c>
      <c r="F1189" t="s">
        <v>72</v>
      </c>
      <c r="G1189" t="s">
        <v>73</v>
      </c>
      <c r="H1189" t="s">
        <v>71</v>
      </c>
      <c r="S1189">
        <v>1</v>
      </c>
      <c r="T1189">
        <v>0</v>
      </c>
      <c r="U1189">
        <v>0</v>
      </c>
      <c r="V1189">
        <v>0</v>
      </c>
      <c r="W1189">
        <v>0</v>
      </c>
      <c r="X1189">
        <v>1</v>
      </c>
      <c r="Y1189">
        <v>0</v>
      </c>
      <c r="Z1189">
        <v>1</v>
      </c>
      <c r="AA1189">
        <v>0</v>
      </c>
      <c r="AB1189">
        <v>1</v>
      </c>
      <c r="AC1189">
        <v>0</v>
      </c>
      <c r="AD1189">
        <v>1</v>
      </c>
      <c r="AE1189">
        <v>1</v>
      </c>
      <c r="AF1189">
        <v>1</v>
      </c>
      <c r="AG1189">
        <v>1</v>
      </c>
      <c r="AH1189">
        <v>1</v>
      </c>
      <c r="AI1189">
        <v>1</v>
      </c>
      <c r="AJ1189">
        <v>0</v>
      </c>
      <c r="AK1189">
        <v>1</v>
      </c>
      <c r="AL1189">
        <v>1</v>
      </c>
      <c r="AM1189">
        <v>1</v>
      </c>
      <c r="AN1189">
        <v>1</v>
      </c>
      <c r="AO1189">
        <v>1</v>
      </c>
      <c r="AP1189">
        <v>1</v>
      </c>
    </row>
    <row r="1190" spans="1:42" x14ac:dyDescent="0.25">
      <c r="A1190" t="str">
        <f>"1186"</f>
        <v>1186</v>
      </c>
      <c r="B1190" t="str">
        <f t="shared" si="65"/>
        <v>2</v>
      </c>
      <c r="C1190" t="str">
        <f t="shared" si="66"/>
        <v>48</v>
      </c>
      <c r="D1190" t="str">
        <f>"6"</f>
        <v>6</v>
      </c>
      <c r="E1190" t="str">
        <f>"2-48-6"</f>
        <v>2-48-6</v>
      </c>
      <c r="F1190" t="s">
        <v>72</v>
      </c>
      <c r="G1190" t="s">
        <v>73</v>
      </c>
      <c r="H1190" t="s">
        <v>71</v>
      </c>
      <c r="S1190">
        <v>1</v>
      </c>
      <c r="T1190">
        <v>0</v>
      </c>
      <c r="U1190">
        <v>0</v>
      </c>
      <c r="V1190">
        <v>0</v>
      </c>
      <c r="W1190">
        <v>0</v>
      </c>
      <c r="X1190">
        <v>1</v>
      </c>
      <c r="Y1190">
        <v>0</v>
      </c>
      <c r="Z1190">
        <v>1</v>
      </c>
      <c r="AA1190">
        <v>0</v>
      </c>
      <c r="AB1190">
        <v>1</v>
      </c>
      <c r="AC1190">
        <v>0</v>
      </c>
      <c r="AD1190">
        <v>1</v>
      </c>
      <c r="AE1190">
        <v>1</v>
      </c>
      <c r="AF1190">
        <v>1</v>
      </c>
      <c r="AG1190">
        <v>1</v>
      </c>
      <c r="AH1190">
        <v>1</v>
      </c>
      <c r="AI1190">
        <v>1</v>
      </c>
      <c r="AJ1190">
        <v>1</v>
      </c>
      <c r="AK1190">
        <v>0</v>
      </c>
      <c r="AL1190">
        <v>1</v>
      </c>
      <c r="AM1190">
        <v>1</v>
      </c>
      <c r="AN1190">
        <v>1</v>
      </c>
      <c r="AO1190">
        <v>1</v>
      </c>
      <c r="AP1190">
        <v>1</v>
      </c>
    </row>
    <row r="1191" spans="1:42" x14ac:dyDescent="0.25">
      <c r="A1191" t="str">
        <f>"1187"</f>
        <v>1187</v>
      </c>
      <c r="B1191" t="str">
        <f t="shared" si="65"/>
        <v>2</v>
      </c>
      <c r="C1191" t="str">
        <f t="shared" si="66"/>
        <v>48</v>
      </c>
      <c r="D1191" t="str">
        <f>"2"</f>
        <v>2</v>
      </c>
      <c r="E1191" t="str">
        <f>"2-48-2"</f>
        <v>2-48-2</v>
      </c>
      <c r="F1191" t="s">
        <v>72</v>
      </c>
      <c r="G1191" t="s">
        <v>73</v>
      </c>
      <c r="H1191" t="s">
        <v>71</v>
      </c>
      <c r="S1191">
        <v>0</v>
      </c>
      <c r="T1191">
        <v>1</v>
      </c>
      <c r="U1191">
        <v>0</v>
      </c>
      <c r="V1191">
        <v>0</v>
      </c>
      <c r="W1191">
        <v>0</v>
      </c>
      <c r="X1191">
        <v>1</v>
      </c>
      <c r="Y1191">
        <v>0</v>
      </c>
      <c r="Z1191">
        <v>1</v>
      </c>
      <c r="AA1191">
        <v>0</v>
      </c>
      <c r="AB1191">
        <v>0</v>
      </c>
      <c r="AC1191">
        <v>1</v>
      </c>
      <c r="AD1191">
        <v>1</v>
      </c>
      <c r="AE1191">
        <v>1</v>
      </c>
      <c r="AF1191">
        <v>1</v>
      </c>
      <c r="AG1191">
        <v>1</v>
      </c>
      <c r="AH1191">
        <v>1</v>
      </c>
      <c r="AI1191">
        <v>1</v>
      </c>
      <c r="AJ1191">
        <v>1</v>
      </c>
      <c r="AK1191">
        <v>0</v>
      </c>
      <c r="AL1191">
        <v>1</v>
      </c>
      <c r="AM1191">
        <v>1</v>
      </c>
      <c r="AN1191">
        <v>1</v>
      </c>
      <c r="AO1191">
        <v>1</v>
      </c>
      <c r="AP1191">
        <v>1</v>
      </c>
    </row>
    <row r="1192" spans="1:42" x14ac:dyDescent="0.25">
      <c r="A1192" t="str">
        <f>"1188"</f>
        <v>1188</v>
      </c>
      <c r="B1192" t="str">
        <f t="shared" si="65"/>
        <v>2</v>
      </c>
      <c r="C1192" t="str">
        <f t="shared" si="66"/>
        <v>48</v>
      </c>
      <c r="D1192" t="str">
        <f>"24"</f>
        <v>24</v>
      </c>
      <c r="E1192" t="str">
        <f>"2-48-24"</f>
        <v>2-48-24</v>
      </c>
      <c r="F1192" t="s">
        <v>72</v>
      </c>
      <c r="G1192" t="s">
        <v>73</v>
      </c>
      <c r="H1192" t="s">
        <v>71</v>
      </c>
      <c r="S1192">
        <v>0</v>
      </c>
      <c r="T1192">
        <v>1</v>
      </c>
      <c r="U1192">
        <v>0</v>
      </c>
      <c r="V1192">
        <v>0</v>
      </c>
      <c r="W1192">
        <v>0</v>
      </c>
      <c r="X1192">
        <v>1</v>
      </c>
      <c r="Y1192">
        <v>1</v>
      </c>
      <c r="Z1192">
        <v>0</v>
      </c>
      <c r="AA1192">
        <v>0</v>
      </c>
      <c r="AB1192">
        <v>1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1</v>
      </c>
      <c r="AK1192">
        <v>0</v>
      </c>
      <c r="AL1192">
        <v>0</v>
      </c>
      <c r="AM1192">
        <v>1</v>
      </c>
      <c r="AN1192">
        <v>1</v>
      </c>
      <c r="AO1192">
        <v>0</v>
      </c>
      <c r="AP1192">
        <v>1</v>
      </c>
    </row>
    <row r="1193" spans="1:42" x14ac:dyDescent="0.25">
      <c r="A1193" t="str">
        <f>"1189"</f>
        <v>1189</v>
      </c>
      <c r="B1193" t="str">
        <f t="shared" si="65"/>
        <v>2</v>
      </c>
      <c r="C1193" t="str">
        <f t="shared" si="66"/>
        <v>48</v>
      </c>
      <c r="D1193" t="str">
        <f>"23"</f>
        <v>23</v>
      </c>
      <c r="E1193" t="str">
        <f>"2-48-23"</f>
        <v>2-48-23</v>
      </c>
      <c r="F1193" t="s">
        <v>72</v>
      </c>
      <c r="G1193" t="s">
        <v>73</v>
      </c>
      <c r="H1193" t="s">
        <v>71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0</v>
      </c>
      <c r="Y1193">
        <v>1</v>
      </c>
      <c r="Z1193">
        <v>0</v>
      </c>
      <c r="AA1193">
        <v>0</v>
      </c>
      <c r="AB1193">
        <v>1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1</v>
      </c>
      <c r="AK1193">
        <v>0</v>
      </c>
      <c r="AL1193">
        <v>1</v>
      </c>
      <c r="AM1193">
        <v>1</v>
      </c>
      <c r="AN1193">
        <v>1</v>
      </c>
      <c r="AO1193">
        <v>1</v>
      </c>
      <c r="AP1193">
        <v>1</v>
      </c>
    </row>
    <row r="1194" spans="1:42" x14ac:dyDescent="0.25">
      <c r="A1194" t="str">
        <f>"1190"</f>
        <v>1190</v>
      </c>
      <c r="B1194" t="str">
        <f t="shared" si="65"/>
        <v>2</v>
      </c>
      <c r="C1194" t="str">
        <f t="shared" si="66"/>
        <v>48</v>
      </c>
      <c r="D1194" t="str">
        <f>"18"</f>
        <v>18</v>
      </c>
      <c r="E1194" t="str">
        <f>"2-48-18"</f>
        <v>2-48-18</v>
      </c>
      <c r="F1194" t="s">
        <v>72</v>
      </c>
      <c r="G1194" t="s">
        <v>73</v>
      </c>
      <c r="H1194" t="s">
        <v>70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</row>
    <row r="1195" spans="1:42" x14ac:dyDescent="0.25">
      <c r="A1195" t="str">
        <f>"1191"</f>
        <v>1191</v>
      </c>
      <c r="B1195" t="str">
        <f t="shared" si="65"/>
        <v>2</v>
      </c>
      <c r="C1195" t="str">
        <f t="shared" si="66"/>
        <v>48</v>
      </c>
      <c r="D1195" t="str">
        <f>"17"</f>
        <v>17</v>
      </c>
      <c r="E1195" t="str">
        <f>"2-48-17"</f>
        <v>2-48-17</v>
      </c>
      <c r="F1195" t="s">
        <v>72</v>
      </c>
      <c r="G1195" t="s">
        <v>73</v>
      </c>
      <c r="H1195" t="s">
        <v>71</v>
      </c>
      <c r="S1195">
        <v>1</v>
      </c>
      <c r="T1195">
        <v>0</v>
      </c>
      <c r="U1195">
        <v>0</v>
      </c>
      <c r="V1195">
        <v>0</v>
      </c>
      <c r="W1195">
        <v>0</v>
      </c>
      <c r="X1195">
        <v>1</v>
      </c>
      <c r="Y1195">
        <v>0</v>
      </c>
      <c r="Z1195">
        <v>1</v>
      </c>
      <c r="AA1195">
        <v>1</v>
      </c>
      <c r="AB1195">
        <v>0</v>
      </c>
      <c r="AC1195">
        <v>0</v>
      </c>
      <c r="AD1195">
        <v>1</v>
      </c>
      <c r="AE1195">
        <v>1</v>
      </c>
      <c r="AF1195">
        <v>1</v>
      </c>
      <c r="AG1195">
        <v>1</v>
      </c>
      <c r="AH1195">
        <v>1</v>
      </c>
      <c r="AI1195">
        <v>1</v>
      </c>
      <c r="AJ1195">
        <v>1</v>
      </c>
      <c r="AK1195">
        <v>0</v>
      </c>
      <c r="AL1195">
        <v>1</v>
      </c>
      <c r="AM1195">
        <v>1</v>
      </c>
      <c r="AN1195">
        <v>1</v>
      </c>
      <c r="AO1195">
        <v>1</v>
      </c>
      <c r="AP1195">
        <v>1</v>
      </c>
    </row>
    <row r="1196" spans="1:42" x14ac:dyDescent="0.25">
      <c r="A1196" t="str">
        <f>"1192"</f>
        <v>1192</v>
      </c>
      <c r="B1196" t="str">
        <f t="shared" si="65"/>
        <v>2</v>
      </c>
      <c r="C1196" t="str">
        <f t="shared" si="66"/>
        <v>48</v>
      </c>
      <c r="D1196" t="str">
        <f>"11"</f>
        <v>11</v>
      </c>
      <c r="E1196" t="str">
        <f>"2-48-11"</f>
        <v>2-48-11</v>
      </c>
      <c r="F1196" t="s">
        <v>72</v>
      </c>
      <c r="G1196" t="s">
        <v>73</v>
      </c>
      <c r="H1196" t="s">
        <v>71</v>
      </c>
      <c r="S1196">
        <v>1</v>
      </c>
      <c r="T1196">
        <v>0</v>
      </c>
      <c r="U1196">
        <v>0</v>
      </c>
      <c r="V1196">
        <v>0</v>
      </c>
      <c r="W1196">
        <v>1</v>
      </c>
      <c r="X1196">
        <v>0</v>
      </c>
      <c r="Y1196">
        <v>1</v>
      </c>
      <c r="Z1196">
        <v>0</v>
      </c>
      <c r="AA1196">
        <v>0</v>
      </c>
      <c r="AB1196">
        <v>0</v>
      </c>
      <c r="AC1196">
        <v>1</v>
      </c>
      <c r="AD1196">
        <v>1</v>
      </c>
      <c r="AE1196">
        <v>1</v>
      </c>
      <c r="AF1196">
        <v>1</v>
      </c>
      <c r="AG1196">
        <v>1</v>
      </c>
      <c r="AH1196">
        <v>1</v>
      </c>
      <c r="AI1196">
        <v>1</v>
      </c>
      <c r="AJ1196">
        <v>1</v>
      </c>
      <c r="AK1196">
        <v>0</v>
      </c>
      <c r="AL1196">
        <v>1</v>
      </c>
      <c r="AM1196">
        <v>1</v>
      </c>
      <c r="AN1196">
        <v>1</v>
      </c>
      <c r="AO1196">
        <v>1</v>
      </c>
      <c r="AP1196">
        <v>1</v>
      </c>
    </row>
    <row r="1197" spans="1:42" x14ac:dyDescent="0.25">
      <c r="A1197" t="str">
        <f>"1193"</f>
        <v>1193</v>
      </c>
      <c r="B1197" t="str">
        <f t="shared" si="65"/>
        <v>2</v>
      </c>
      <c r="C1197" t="str">
        <f t="shared" si="66"/>
        <v>48</v>
      </c>
      <c r="D1197" t="str">
        <f>"7"</f>
        <v>7</v>
      </c>
      <c r="E1197" t="str">
        <f>"2-48-7"</f>
        <v>2-48-7</v>
      </c>
      <c r="F1197" t="s">
        <v>72</v>
      </c>
      <c r="G1197" t="s">
        <v>73</v>
      </c>
      <c r="H1197" t="s">
        <v>71</v>
      </c>
      <c r="S1197">
        <v>1</v>
      </c>
      <c r="T1197">
        <v>0</v>
      </c>
      <c r="U1197">
        <v>0</v>
      </c>
      <c r="V1197">
        <v>0</v>
      </c>
      <c r="W1197">
        <v>0</v>
      </c>
      <c r="X1197">
        <v>1</v>
      </c>
      <c r="Y1197">
        <v>1</v>
      </c>
      <c r="Z1197">
        <v>0</v>
      </c>
      <c r="AA1197">
        <v>0</v>
      </c>
      <c r="AB1197">
        <v>1</v>
      </c>
      <c r="AC1197">
        <v>0</v>
      </c>
      <c r="AD1197">
        <v>1</v>
      </c>
      <c r="AE1197">
        <v>1</v>
      </c>
      <c r="AF1197">
        <v>1</v>
      </c>
      <c r="AG1197">
        <v>1</v>
      </c>
      <c r="AH1197">
        <v>1</v>
      </c>
      <c r="AI1197">
        <v>1</v>
      </c>
      <c r="AJ1197">
        <v>1</v>
      </c>
      <c r="AK1197">
        <v>0</v>
      </c>
      <c r="AL1197">
        <v>1</v>
      </c>
      <c r="AM1197">
        <v>1</v>
      </c>
      <c r="AN1197">
        <v>1</v>
      </c>
      <c r="AO1197">
        <v>1</v>
      </c>
      <c r="AP1197">
        <v>1</v>
      </c>
    </row>
    <row r="1198" spans="1:42" x14ac:dyDescent="0.25">
      <c r="A1198" t="str">
        <f>"1194"</f>
        <v>1194</v>
      </c>
      <c r="B1198" t="str">
        <f t="shared" si="65"/>
        <v>2</v>
      </c>
      <c r="C1198" t="str">
        <f t="shared" si="66"/>
        <v>48</v>
      </c>
      <c r="D1198" t="str">
        <f>"20"</f>
        <v>20</v>
      </c>
      <c r="E1198" t="str">
        <f>"2-48-20"</f>
        <v>2-48-20</v>
      </c>
      <c r="F1198" t="s">
        <v>72</v>
      </c>
      <c r="G1198" t="s">
        <v>73</v>
      </c>
      <c r="H1198" t="s">
        <v>70</v>
      </c>
      <c r="I1198">
        <v>1</v>
      </c>
      <c r="J1198">
        <v>1</v>
      </c>
      <c r="K1198">
        <v>1</v>
      </c>
      <c r="L1198">
        <v>1</v>
      </c>
      <c r="M1198">
        <v>1</v>
      </c>
      <c r="N1198">
        <v>1</v>
      </c>
      <c r="O1198">
        <v>1</v>
      </c>
      <c r="P1198">
        <v>1</v>
      </c>
      <c r="Q1198">
        <v>1</v>
      </c>
      <c r="R1198">
        <v>1</v>
      </c>
    </row>
    <row r="1199" spans="1:42" x14ac:dyDescent="0.25">
      <c r="A1199" t="str">
        <f>"1195"</f>
        <v>1195</v>
      </c>
      <c r="B1199" t="str">
        <f t="shared" si="65"/>
        <v>2</v>
      </c>
      <c r="C1199" t="str">
        <f t="shared" si="66"/>
        <v>48</v>
      </c>
      <c r="D1199" t="str">
        <f>"19"</f>
        <v>19</v>
      </c>
      <c r="E1199" t="str">
        <f>"2-48-19"</f>
        <v>2-48-19</v>
      </c>
      <c r="F1199" t="s">
        <v>72</v>
      </c>
      <c r="G1199" t="s">
        <v>73</v>
      </c>
      <c r="H1199" t="s">
        <v>70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</row>
    <row r="1200" spans="1:42" x14ac:dyDescent="0.25">
      <c r="A1200" t="str">
        <f>"1196"</f>
        <v>1196</v>
      </c>
      <c r="B1200" t="str">
        <f t="shared" si="65"/>
        <v>2</v>
      </c>
      <c r="C1200" t="str">
        <f t="shared" si="66"/>
        <v>48</v>
      </c>
      <c r="D1200" t="str">
        <f>"12"</f>
        <v>12</v>
      </c>
      <c r="E1200" t="str">
        <f>"2-48-12"</f>
        <v>2-48-12</v>
      </c>
      <c r="F1200" t="s">
        <v>72</v>
      </c>
      <c r="G1200" t="s">
        <v>73</v>
      </c>
      <c r="H1200" t="s">
        <v>71</v>
      </c>
      <c r="S1200">
        <v>1</v>
      </c>
      <c r="T1200">
        <v>0</v>
      </c>
      <c r="U1200">
        <v>0</v>
      </c>
      <c r="V1200">
        <v>0</v>
      </c>
      <c r="W1200">
        <v>1</v>
      </c>
      <c r="X1200">
        <v>0</v>
      </c>
      <c r="Y1200">
        <v>1</v>
      </c>
      <c r="Z1200">
        <v>0</v>
      </c>
      <c r="AA1200">
        <v>1</v>
      </c>
      <c r="AB1200">
        <v>0</v>
      </c>
      <c r="AC1200">
        <v>0</v>
      </c>
      <c r="AD1200">
        <v>1</v>
      </c>
      <c r="AE1200">
        <v>1</v>
      </c>
      <c r="AF1200">
        <v>1</v>
      </c>
      <c r="AG1200">
        <v>1</v>
      </c>
      <c r="AH1200">
        <v>1</v>
      </c>
      <c r="AI1200">
        <v>1</v>
      </c>
      <c r="AJ1200">
        <v>1</v>
      </c>
      <c r="AK1200">
        <v>0</v>
      </c>
      <c r="AL1200">
        <v>1</v>
      </c>
      <c r="AM1200">
        <v>1</v>
      </c>
      <c r="AN1200">
        <v>1</v>
      </c>
      <c r="AO1200">
        <v>1</v>
      </c>
      <c r="AP1200">
        <v>1</v>
      </c>
    </row>
    <row r="1201" spans="1:42" x14ac:dyDescent="0.25">
      <c r="A1201" t="str">
        <f>"1197"</f>
        <v>1197</v>
      </c>
      <c r="B1201" t="str">
        <f t="shared" si="65"/>
        <v>2</v>
      </c>
      <c r="C1201" t="str">
        <f t="shared" si="66"/>
        <v>48</v>
      </c>
      <c r="D1201" t="str">
        <f>"8"</f>
        <v>8</v>
      </c>
      <c r="E1201" t="str">
        <f>"2-48-8"</f>
        <v>2-48-8</v>
      </c>
      <c r="F1201" t="s">
        <v>72</v>
      </c>
      <c r="G1201" t="s">
        <v>73</v>
      </c>
      <c r="H1201" t="s">
        <v>71</v>
      </c>
      <c r="S1201">
        <v>0</v>
      </c>
      <c r="T1201">
        <v>1</v>
      </c>
      <c r="U1201">
        <v>0</v>
      </c>
      <c r="V1201">
        <v>0</v>
      </c>
      <c r="W1201">
        <v>0</v>
      </c>
      <c r="X1201">
        <v>1</v>
      </c>
      <c r="Y1201">
        <v>1</v>
      </c>
      <c r="Z1201">
        <v>0</v>
      </c>
      <c r="AA1201">
        <v>0</v>
      </c>
      <c r="AB1201">
        <v>0</v>
      </c>
      <c r="AC1201">
        <v>1</v>
      </c>
      <c r="AD1201">
        <v>1</v>
      </c>
      <c r="AE1201">
        <v>1</v>
      </c>
      <c r="AF1201">
        <v>1</v>
      </c>
      <c r="AG1201">
        <v>1</v>
      </c>
      <c r="AH1201">
        <v>1</v>
      </c>
      <c r="AI1201">
        <v>1</v>
      </c>
      <c r="AJ1201">
        <v>1</v>
      </c>
      <c r="AK1201">
        <v>0</v>
      </c>
      <c r="AL1201">
        <v>1</v>
      </c>
      <c r="AM1201">
        <v>1</v>
      </c>
      <c r="AN1201">
        <v>1</v>
      </c>
      <c r="AO1201">
        <v>1</v>
      </c>
      <c r="AP1201">
        <v>1</v>
      </c>
    </row>
    <row r="1202" spans="1:42" x14ac:dyDescent="0.25">
      <c r="A1202" t="str">
        <f>"1198"</f>
        <v>1198</v>
      </c>
      <c r="B1202" t="str">
        <f t="shared" si="65"/>
        <v>2</v>
      </c>
      <c r="C1202" t="str">
        <f t="shared" si="66"/>
        <v>48</v>
      </c>
      <c r="D1202" t="str">
        <f>"4"</f>
        <v>4</v>
      </c>
      <c r="E1202" t="str">
        <f>"2-48-4"</f>
        <v>2-48-4</v>
      </c>
      <c r="F1202" t="s">
        <v>72</v>
      </c>
      <c r="G1202" t="s">
        <v>73</v>
      </c>
      <c r="H1202" t="s">
        <v>71</v>
      </c>
      <c r="S1202">
        <v>1</v>
      </c>
      <c r="T1202">
        <v>0</v>
      </c>
      <c r="U1202">
        <v>0</v>
      </c>
      <c r="V1202">
        <v>0</v>
      </c>
      <c r="W1202">
        <v>0</v>
      </c>
      <c r="X1202">
        <v>1</v>
      </c>
      <c r="Y1202">
        <v>0</v>
      </c>
      <c r="Z1202">
        <v>1</v>
      </c>
      <c r="AA1202">
        <v>0</v>
      </c>
      <c r="AB1202">
        <v>0</v>
      </c>
      <c r="AC1202">
        <v>1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1</v>
      </c>
      <c r="AL1202">
        <v>0</v>
      </c>
      <c r="AM1202">
        <v>0</v>
      </c>
      <c r="AN1202">
        <v>0</v>
      </c>
      <c r="AO1202">
        <v>0</v>
      </c>
      <c r="AP1202">
        <v>0</v>
      </c>
    </row>
    <row r="1203" spans="1:42" x14ac:dyDescent="0.25">
      <c r="A1203" t="str">
        <f>"1199"</f>
        <v>1199</v>
      </c>
      <c r="B1203" t="str">
        <f t="shared" si="65"/>
        <v>2</v>
      </c>
      <c r="C1203" t="str">
        <f t="shared" si="66"/>
        <v>48</v>
      </c>
      <c r="D1203" t="str">
        <f>"14"</f>
        <v>14</v>
      </c>
      <c r="E1203" t="str">
        <f>"2-48-14"</f>
        <v>2-48-14</v>
      </c>
      <c r="F1203" t="s">
        <v>72</v>
      </c>
      <c r="G1203" t="s">
        <v>73</v>
      </c>
      <c r="H1203" t="s">
        <v>71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1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1</v>
      </c>
      <c r="AI1203">
        <v>1</v>
      </c>
      <c r="AJ1203">
        <v>1</v>
      </c>
      <c r="AK1203">
        <v>0</v>
      </c>
      <c r="AL1203">
        <v>1</v>
      </c>
      <c r="AM1203">
        <v>1</v>
      </c>
      <c r="AN1203">
        <v>1</v>
      </c>
      <c r="AO1203">
        <v>1</v>
      </c>
      <c r="AP1203">
        <v>1</v>
      </c>
    </row>
    <row r="1204" spans="1:42" x14ac:dyDescent="0.25">
      <c r="A1204" t="str">
        <f>"1200"</f>
        <v>1200</v>
      </c>
      <c r="B1204" t="str">
        <f t="shared" si="65"/>
        <v>2</v>
      </c>
      <c r="C1204" t="str">
        <f t="shared" si="66"/>
        <v>48</v>
      </c>
      <c r="D1204" t="str">
        <f>"1"</f>
        <v>1</v>
      </c>
      <c r="E1204" t="str">
        <f>"2-48-1"</f>
        <v>2-48-1</v>
      </c>
      <c r="F1204" t="s">
        <v>72</v>
      </c>
      <c r="G1204" t="s">
        <v>73</v>
      </c>
      <c r="H1204" t="s">
        <v>71</v>
      </c>
      <c r="S1204">
        <v>1</v>
      </c>
      <c r="T1204">
        <v>0</v>
      </c>
      <c r="U1204">
        <v>0</v>
      </c>
      <c r="V1204">
        <v>0</v>
      </c>
      <c r="W1204">
        <v>0</v>
      </c>
      <c r="X1204">
        <v>1</v>
      </c>
      <c r="Y1204">
        <v>1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1</v>
      </c>
      <c r="AL1204">
        <v>1</v>
      </c>
      <c r="AM1204">
        <v>1</v>
      </c>
      <c r="AN1204">
        <v>1</v>
      </c>
      <c r="AO1204">
        <v>1</v>
      </c>
      <c r="AP1204">
        <v>1</v>
      </c>
    </row>
    <row r="1205" spans="1:42" x14ac:dyDescent="0.25">
      <c r="A1205" t="str">
        <f>"1201"</f>
        <v>1201</v>
      </c>
      <c r="B1205" t="str">
        <f t="shared" si="65"/>
        <v>2</v>
      </c>
      <c r="C1205" t="str">
        <f t="shared" ref="C1205:C1229" si="67">"49"</f>
        <v>49</v>
      </c>
      <c r="D1205" t="str">
        <f>"23"</f>
        <v>23</v>
      </c>
      <c r="E1205" t="str">
        <f>"2-49-23"</f>
        <v>2-49-23</v>
      </c>
      <c r="F1205" t="s">
        <v>72</v>
      </c>
      <c r="G1205" t="s">
        <v>73</v>
      </c>
      <c r="H1205" t="s">
        <v>71</v>
      </c>
      <c r="S1205">
        <v>1</v>
      </c>
      <c r="T1205">
        <v>0</v>
      </c>
      <c r="U1205">
        <v>0</v>
      </c>
      <c r="V1205">
        <v>0</v>
      </c>
      <c r="W1205">
        <v>1</v>
      </c>
      <c r="X1205">
        <v>0</v>
      </c>
      <c r="Y1205">
        <v>1</v>
      </c>
      <c r="Z1205">
        <v>0</v>
      </c>
      <c r="AA1205">
        <v>0</v>
      </c>
      <c r="AB1205">
        <v>0</v>
      </c>
      <c r="AC1205">
        <v>1</v>
      </c>
      <c r="AD1205">
        <v>1</v>
      </c>
      <c r="AE1205">
        <v>1</v>
      </c>
      <c r="AF1205">
        <v>1</v>
      </c>
      <c r="AG1205">
        <v>1</v>
      </c>
      <c r="AH1205">
        <v>1</v>
      </c>
      <c r="AI1205">
        <v>1</v>
      </c>
      <c r="AJ1205">
        <v>1</v>
      </c>
      <c r="AK1205">
        <v>0</v>
      </c>
      <c r="AL1205">
        <v>1</v>
      </c>
      <c r="AM1205">
        <v>1</v>
      </c>
      <c r="AN1205">
        <v>1</v>
      </c>
      <c r="AO1205">
        <v>1</v>
      </c>
      <c r="AP1205">
        <v>1</v>
      </c>
    </row>
    <row r="1206" spans="1:42" x14ac:dyDescent="0.25">
      <c r="A1206" t="str">
        <f>"1202"</f>
        <v>1202</v>
      </c>
      <c r="B1206" t="str">
        <f t="shared" si="65"/>
        <v>2</v>
      </c>
      <c r="C1206" t="str">
        <f t="shared" si="67"/>
        <v>49</v>
      </c>
      <c r="D1206" t="str">
        <f>"14"</f>
        <v>14</v>
      </c>
      <c r="E1206" t="str">
        <f>"2-49-14"</f>
        <v>2-49-14</v>
      </c>
      <c r="F1206" t="s">
        <v>72</v>
      </c>
      <c r="G1206" t="s">
        <v>73</v>
      </c>
      <c r="H1206" t="s">
        <v>71</v>
      </c>
      <c r="S1206">
        <v>0</v>
      </c>
      <c r="T1206">
        <v>1</v>
      </c>
      <c r="U1206">
        <v>0</v>
      </c>
      <c r="V1206">
        <v>0</v>
      </c>
      <c r="W1206">
        <v>0</v>
      </c>
      <c r="X1206">
        <v>1</v>
      </c>
      <c r="Y1206">
        <v>0</v>
      </c>
      <c r="Z1206">
        <v>1</v>
      </c>
      <c r="AA1206">
        <v>0</v>
      </c>
      <c r="AB1206">
        <v>0</v>
      </c>
      <c r="AC1206">
        <v>1</v>
      </c>
      <c r="AD1206">
        <v>1</v>
      </c>
      <c r="AE1206">
        <v>1</v>
      </c>
      <c r="AF1206">
        <v>1</v>
      </c>
      <c r="AG1206">
        <v>1</v>
      </c>
      <c r="AH1206">
        <v>1</v>
      </c>
      <c r="AI1206">
        <v>1</v>
      </c>
      <c r="AJ1206">
        <v>1</v>
      </c>
      <c r="AK1206">
        <v>0</v>
      </c>
      <c r="AL1206">
        <v>1</v>
      </c>
      <c r="AM1206">
        <v>1</v>
      </c>
      <c r="AN1206">
        <v>1</v>
      </c>
      <c r="AO1206">
        <v>1</v>
      </c>
      <c r="AP1206">
        <v>1</v>
      </c>
    </row>
    <row r="1207" spans="1:42" x14ac:dyDescent="0.25">
      <c r="A1207" t="str">
        <f>"1203"</f>
        <v>1203</v>
      </c>
      <c r="B1207" t="str">
        <f t="shared" si="65"/>
        <v>2</v>
      </c>
      <c r="C1207" t="str">
        <f t="shared" si="67"/>
        <v>49</v>
      </c>
      <c r="D1207" t="str">
        <f>"13"</f>
        <v>13</v>
      </c>
      <c r="E1207" t="str">
        <f>"2-49-13"</f>
        <v>2-49-13</v>
      </c>
      <c r="F1207" t="s">
        <v>72</v>
      </c>
      <c r="G1207" t="s">
        <v>73</v>
      </c>
      <c r="H1207" t="s">
        <v>71</v>
      </c>
      <c r="S1207">
        <v>1</v>
      </c>
      <c r="T1207">
        <v>0</v>
      </c>
      <c r="U1207">
        <v>0</v>
      </c>
      <c r="V1207">
        <v>0</v>
      </c>
      <c r="W1207">
        <v>0</v>
      </c>
      <c r="X1207">
        <v>1</v>
      </c>
      <c r="Y1207">
        <v>1</v>
      </c>
      <c r="Z1207">
        <v>0</v>
      </c>
      <c r="AA1207">
        <v>0</v>
      </c>
      <c r="AB1207">
        <v>0</v>
      </c>
      <c r="AC1207">
        <v>1</v>
      </c>
      <c r="AD1207">
        <v>1</v>
      </c>
      <c r="AE1207">
        <v>1</v>
      </c>
      <c r="AF1207">
        <v>1</v>
      </c>
      <c r="AG1207">
        <v>1</v>
      </c>
      <c r="AH1207">
        <v>1</v>
      </c>
      <c r="AI1207">
        <v>1</v>
      </c>
      <c r="AJ1207">
        <v>1</v>
      </c>
      <c r="AK1207">
        <v>0</v>
      </c>
      <c r="AL1207">
        <v>1</v>
      </c>
      <c r="AM1207">
        <v>1</v>
      </c>
      <c r="AN1207">
        <v>1</v>
      </c>
      <c r="AO1207">
        <v>1</v>
      </c>
      <c r="AP1207">
        <v>1</v>
      </c>
    </row>
    <row r="1208" spans="1:42" x14ac:dyDescent="0.25">
      <c r="A1208" t="str">
        <f>"1204"</f>
        <v>1204</v>
      </c>
      <c r="B1208" t="str">
        <f t="shared" si="65"/>
        <v>2</v>
      </c>
      <c r="C1208" t="str">
        <f t="shared" si="67"/>
        <v>49</v>
      </c>
      <c r="D1208" t="str">
        <f>"9"</f>
        <v>9</v>
      </c>
      <c r="E1208" t="str">
        <f>"2-49-9"</f>
        <v>2-49-9</v>
      </c>
      <c r="F1208" t="s">
        <v>72</v>
      </c>
      <c r="G1208" t="s">
        <v>73</v>
      </c>
      <c r="H1208" t="s">
        <v>71</v>
      </c>
      <c r="S1208">
        <v>1</v>
      </c>
      <c r="T1208">
        <v>0</v>
      </c>
      <c r="U1208">
        <v>0</v>
      </c>
      <c r="V1208">
        <v>0</v>
      </c>
      <c r="W1208">
        <v>0</v>
      </c>
      <c r="X1208">
        <v>1</v>
      </c>
      <c r="Y1208">
        <v>0</v>
      </c>
      <c r="Z1208">
        <v>1</v>
      </c>
      <c r="AA1208">
        <v>0</v>
      </c>
      <c r="AB1208">
        <v>0</v>
      </c>
      <c r="AC1208">
        <v>1</v>
      </c>
      <c r="AD1208">
        <v>1</v>
      </c>
      <c r="AE1208">
        <v>1</v>
      </c>
      <c r="AF1208">
        <v>1</v>
      </c>
      <c r="AG1208">
        <v>1</v>
      </c>
      <c r="AH1208">
        <v>1</v>
      </c>
      <c r="AI1208">
        <v>1</v>
      </c>
      <c r="AJ1208">
        <v>0</v>
      </c>
      <c r="AK1208">
        <v>1</v>
      </c>
      <c r="AL1208">
        <v>0</v>
      </c>
      <c r="AM1208">
        <v>0</v>
      </c>
      <c r="AN1208">
        <v>1</v>
      </c>
      <c r="AO1208">
        <v>1</v>
      </c>
      <c r="AP1208">
        <v>1</v>
      </c>
    </row>
    <row r="1209" spans="1:42" x14ac:dyDescent="0.25">
      <c r="A1209" t="str">
        <f>"1205"</f>
        <v>1205</v>
      </c>
      <c r="B1209" t="str">
        <f t="shared" si="65"/>
        <v>2</v>
      </c>
      <c r="C1209" t="str">
        <f t="shared" si="67"/>
        <v>49</v>
      </c>
      <c r="D1209" t="str">
        <f>"5"</f>
        <v>5</v>
      </c>
      <c r="E1209" t="str">
        <f>"2-49-5"</f>
        <v>2-49-5</v>
      </c>
      <c r="F1209" t="s">
        <v>72</v>
      </c>
      <c r="G1209" t="s">
        <v>73</v>
      </c>
      <c r="H1209" t="s">
        <v>70</v>
      </c>
      <c r="I1209">
        <v>1</v>
      </c>
      <c r="J1209">
        <v>1</v>
      </c>
      <c r="K1209">
        <v>1</v>
      </c>
      <c r="L1209">
        <v>1</v>
      </c>
      <c r="M1209">
        <v>1</v>
      </c>
      <c r="N1209">
        <v>1</v>
      </c>
      <c r="O1209">
        <v>1</v>
      </c>
      <c r="P1209">
        <v>1</v>
      </c>
      <c r="Q1209">
        <v>1</v>
      </c>
      <c r="R1209">
        <v>1</v>
      </c>
    </row>
    <row r="1210" spans="1:42" x14ac:dyDescent="0.25">
      <c r="A1210" t="str">
        <f>"1206"</f>
        <v>1206</v>
      </c>
      <c r="B1210" t="str">
        <f t="shared" si="65"/>
        <v>2</v>
      </c>
      <c r="C1210" t="str">
        <f t="shared" si="67"/>
        <v>49</v>
      </c>
      <c r="D1210" t="str">
        <f>"3"</f>
        <v>3</v>
      </c>
      <c r="E1210" t="str">
        <f>"2-49-3"</f>
        <v>2-49-3</v>
      </c>
      <c r="F1210" t="s">
        <v>72</v>
      </c>
      <c r="G1210" t="s">
        <v>73</v>
      </c>
      <c r="H1210" t="s">
        <v>71</v>
      </c>
      <c r="S1210">
        <v>1</v>
      </c>
      <c r="T1210">
        <v>0</v>
      </c>
      <c r="U1210">
        <v>0</v>
      </c>
      <c r="V1210">
        <v>0</v>
      </c>
      <c r="W1210">
        <v>0</v>
      </c>
      <c r="X1210">
        <v>1</v>
      </c>
      <c r="Y1210">
        <v>1</v>
      </c>
      <c r="Z1210">
        <v>0</v>
      </c>
      <c r="AA1210">
        <v>1</v>
      </c>
      <c r="AB1210">
        <v>0</v>
      </c>
      <c r="AC1210">
        <v>0</v>
      </c>
      <c r="AD1210">
        <v>1</v>
      </c>
      <c r="AE1210">
        <v>1</v>
      </c>
      <c r="AF1210">
        <v>1</v>
      </c>
      <c r="AG1210">
        <v>1</v>
      </c>
      <c r="AH1210">
        <v>1</v>
      </c>
      <c r="AI1210">
        <v>1</v>
      </c>
      <c r="AJ1210">
        <v>1</v>
      </c>
      <c r="AK1210">
        <v>0</v>
      </c>
      <c r="AL1210">
        <v>1</v>
      </c>
      <c r="AM1210">
        <v>0</v>
      </c>
      <c r="AN1210">
        <v>0</v>
      </c>
      <c r="AO1210">
        <v>1</v>
      </c>
      <c r="AP1210">
        <v>1</v>
      </c>
    </row>
    <row r="1211" spans="1:42" x14ac:dyDescent="0.25">
      <c r="A1211" t="str">
        <f>"1207"</f>
        <v>1207</v>
      </c>
      <c r="B1211" t="str">
        <f t="shared" si="65"/>
        <v>2</v>
      </c>
      <c r="C1211" t="str">
        <f t="shared" si="67"/>
        <v>49</v>
      </c>
      <c r="D1211" t="str">
        <f>"22"</f>
        <v>22</v>
      </c>
      <c r="E1211" t="str">
        <f>"2-49-22"</f>
        <v>2-49-22</v>
      </c>
      <c r="F1211" t="s">
        <v>72</v>
      </c>
      <c r="G1211" t="s">
        <v>73</v>
      </c>
      <c r="H1211" t="s">
        <v>70</v>
      </c>
      <c r="I1211">
        <v>1</v>
      </c>
      <c r="J1211">
        <v>1</v>
      </c>
      <c r="K1211">
        <v>1</v>
      </c>
      <c r="L1211">
        <v>1</v>
      </c>
      <c r="M1211">
        <v>1</v>
      </c>
      <c r="N1211">
        <v>1</v>
      </c>
      <c r="O1211">
        <v>1</v>
      </c>
      <c r="P1211">
        <v>1</v>
      </c>
      <c r="Q1211">
        <v>1</v>
      </c>
      <c r="R1211">
        <v>1</v>
      </c>
    </row>
    <row r="1212" spans="1:42" x14ac:dyDescent="0.25">
      <c r="A1212" t="str">
        <f>"1208"</f>
        <v>1208</v>
      </c>
      <c r="B1212" t="str">
        <f t="shared" si="65"/>
        <v>2</v>
      </c>
      <c r="C1212" t="str">
        <f t="shared" si="67"/>
        <v>49</v>
      </c>
      <c r="D1212" t="str">
        <f>"21"</f>
        <v>21</v>
      </c>
      <c r="E1212" t="str">
        <f>"2-49-21"</f>
        <v>2-49-21</v>
      </c>
      <c r="F1212" t="s">
        <v>72</v>
      </c>
      <c r="G1212" t="s">
        <v>73</v>
      </c>
      <c r="H1212" t="s">
        <v>71</v>
      </c>
      <c r="S1212">
        <v>0</v>
      </c>
      <c r="T1212">
        <v>1</v>
      </c>
      <c r="U1212">
        <v>0</v>
      </c>
      <c r="V1212">
        <v>0</v>
      </c>
      <c r="W1212">
        <v>0</v>
      </c>
      <c r="X1212">
        <v>1</v>
      </c>
      <c r="Y1212">
        <v>0</v>
      </c>
      <c r="Z1212">
        <v>1</v>
      </c>
      <c r="AA1212">
        <v>0</v>
      </c>
      <c r="AB1212">
        <v>1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1</v>
      </c>
      <c r="AL1212">
        <v>0</v>
      </c>
      <c r="AM1212">
        <v>0</v>
      </c>
      <c r="AN1212">
        <v>0</v>
      </c>
      <c r="AO1212">
        <v>0</v>
      </c>
      <c r="AP1212">
        <v>0</v>
      </c>
    </row>
    <row r="1213" spans="1:42" x14ac:dyDescent="0.25">
      <c r="A1213" t="str">
        <f>"1209"</f>
        <v>1209</v>
      </c>
      <c r="B1213" t="str">
        <f t="shared" si="65"/>
        <v>2</v>
      </c>
      <c r="C1213" t="str">
        <f t="shared" si="67"/>
        <v>49</v>
      </c>
      <c r="D1213" t="str">
        <f>"16"</f>
        <v>16</v>
      </c>
      <c r="E1213" t="str">
        <f>"2-49-16"</f>
        <v>2-49-16</v>
      </c>
      <c r="F1213" t="s">
        <v>72</v>
      </c>
      <c r="G1213" t="s">
        <v>73</v>
      </c>
      <c r="H1213" t="s">
        <v>71</v>
      </c>
      <c r="S1213">
        <v>0</v>
      </c>
      <c r="T1213">
        <v>1</v>
      </c>
      <c r="U1213">
        <v>0</v>
      </c>
      <c r="V1213">
        <v>0</v>
      </c>
      <c r="W1213">
        <v>1</v>
      </c>
      <c r="X1213">
        <v>0</v>
      </c>
      <c r="Y1213">
        <v>1</v>
      </c>
      <c r="Z1213">
        <v>0</v>
      </c>
      <c r="AA1213">
        <v>0</v>
      </c>
      <c r="AB1213">
        <v>1</v>
      </c>
      <c r="AC1213">
        <v>0</v>
      </c>
      <c r="AD1213">
        <v>1</v>
      </c>
      <c r="AE1213">
        <v>1</v>
      </c>
      <c r="AF1213">
        <v>1</v>
      </c>
      <c r="AG1213">
        <v>1</v>
      </c>
      <c r="AH1213">
        <v>1</v>
      </c>
      <c r="AI1213">
        <v>0</v>
      </c>
      <c r="AJ1213">
        <v>1</v>
      </c>
      <c r="AK1213">
        <v>0</v>
      </c>
      <c r="AL1213">
        <v>1</v>
      </c>
      <c r="AM1213">
        <v>1</v>
      </c>
      <c r="AN1213">
        <v>1</v>
      </c>
      <c r="AO1213">
        <v>1</v>
      </c>
      <c r="AP1213">
        <v>1</v>
      </c>
    </row>
    <row r="1214" spans="1:42" x14ac:dyDescent="0.25">
      <c r="A1214" t="str">
        <f>"1210"</f>
        <v>1210</v>
      </c>
      <c r="B1214" t="str">
        <f t="shared" si="65"/>
        <v>2</v>
      </c>
      <c r="C1214" t="str">
        <f t="shared" si="67"/>
        <v>49</v>
      </c>
      <c r="D1214" t="str">
        <f>"15"</f>
        <v>15</v>
      </c>
      <c r="E1214" t="str">
        <f>"2-49-15"</f>
        <v>2-49-15</v>
      </c>
      <c r="F1214" t="s">
        <v>72</v>
      </c>
      <c r="G1214" t="s">
        <v>73</v>
      </c>
      <c r="H1214" t="s">
        <v>71</v>
      </c>
      <c r="S1214">
        <v>1</v>
      </c>
      <c r="T1214">
        <v>0</v>
      </c>
      <c r="U1214">
        <v>0</v>
      </c>
      <c r="V1214">
        <v>0</v>
      </c>
      <c r="W1214">
        <v>0</v>
      </c>
      <c r="X1214">
        <v>1</v>
      </c>
      <c r="Y1214">
        <v>1</v>
      </c>
      <c r="Z1214">
        <v>0</v>
      </c>
      <c r="AA1214">
        <v>1</v>
      </c>
      <c r="AB1214">
        <v>0</v>
      </c>
      <c r="AC1214">
        <v>0</v>
      </c>
      <c r="AD1214">
        <v>1</v>
      </c>
      <c r="AE1214">
        <v>1</v>
      </c>
      <c r="AF1214">
        <v>1</v>
      </c>
      <c r="AG1214">
        <v>1</v>
      </c>
      <c r="AH1214">
        <v>1</v>
      </c>
      <c r="AI1214">
        <v>1</v>
      </c>
      <c r="AJ1214">
        <v>1</v>
      </c>
      <c r="AK1214">
        <v>0</v>
      </c>
      <c r="AL1214">
        <v>1</v>
      </c>
      <c r="AM1214">
        <v>1</v>
      </c>
      <c r="AN1214">
        <v>1</v>
      </c>
      <c r="AO1214">
        <v>1</v>
      </c>
      <c r="AP1214">
        <v>1</v>
      </c>
    </row>
    <row r="1215" spans="1:42" x14ac:dyDescent="0.25">
      <c r="A1215" t="str">
        <f>"1211"</f>
        <v>1211</v>
      </c>
      <c r="B1215" t="str">
        <f t="shared" si="65"/>
        <v>2</v>
      </c>
      <c r="C1215" t="str">
        <f t="shared" si="67"/>
        <v>49</v>
      </c>
      <c r="D1215" t="str">
        <f>"10"</f>
        <v>10</v>
      </c>
      <c r="E1215" t="str">
        <f>"2-49-10"</f>
        <v>2-49-10</v>
      </c>
      <c r="F1215" t="s">
        <v>72</v>
      </c>
      <c r="G1215" t="s">
        <v>73</v>
      </c>
      <c r="H1215" t="s">
        <v>71</v>
      </c>
      <c r="S1215">
        <v>1</v>
      </c>
      <c r="T1215">
        <v>0</v>
      </c>
      <c r="U1215">
        <v>0</v>
      </c>
      <c r="V1215">
        <v>0</v>
      </c>
      <c r="W1215">
        <v>0</v>
      </c>
      <c r="X1215">
        <v>1</v>
      </c>
      <c r="Y1215">
        <v>0</v>
      </c>
      <c r="Z1215">
        <v>1</v>
      </c>
      <c r="AA1215">
        <v>0</v>
      </c>
      <c r="AB1215">
        <v>0</v>
      </c>
      <c r="AC1215">
        <v>1</v>
      </c>
      <c r="AD1215">
        <v>1</v>
      </c>
      <c r="AE1215">
        <v>1</v>
      </c>
      <c r="AF1215">
        <v>1</v>
      </c>
      <c r="AG1215">
        <v>1</v>
      </c>
      <c r="AH1215">
        <v>1</v>
      </c>
      <c r="AI1215">
        <v>1</v>
      </c>
      <c r="AJ1215">
        <v>0</v>
      </c>
      <c r="AK1215">
        <v>1</v>
      </c>
      <c r="AL1215">
        <v>1</v>
      </c>
      <c r="AM1215">
        <v>1</v>
      </c>
      <c r="AN1215">
        <v>1</v>
      </c>
      <c r="AO1215">
        <v>1</v>
      </c>
      <c r="AP1215">
        <v>1</v>
      </c>
    </row>
    <row r="1216" spans="1:42" x14ac:dyDescent="0.25">
      <c r="A1216" t="str">
        <f>"1212"</f>
        <v>1212</v>
      </c>
      <c r="B1216" t="str">
        <f t="shared" si="65"/>
        <v>2</v>
      </c>
      <c r="C1216" t="str">
        <f t="shared" si="67"/>
        <v>49</v>
      </c>
      <c r="D1216" t="str">
        <f>"6"</f>
        <v>6</v>
      </c>
      <c r="E1216" t="str">
        <f>"2-49-6"</f>
        <v>2-49-6</v>
      </c>
      <c r="F1216" t="s">
        <v>72</v>
      </c>
      <c r="G1216" t="s">
        <v>73</v>
      </c>
      <c r="H1216" t="s">
        <v>71</v>
      </c>
      <c r="S1216">
        <v>0</v>
      </c>
      <c r="T1216">
        <v>1</v>
      </c>
      <c r="U1216">
        <v>0</v>
      </c>
      <c r="V1216">
        <v>0</v>
      </c>
      <c r="W1216">
        <v>0</v>
      </c>
      <c r="X1216">
        <v>0</v>
      </c>
      <c r="Y1216">
        <v>1</v>
      </c>
      <c r="Z1216">
        <v>0</v>
      </c>
      <c r="AA1216">
        <v>1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1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</row>
    <row r="1217" spans="1:42" x14ac:dyDescent="0.25">
      <c r="A1217" t="str">
        <f>"1213"</f>
        <v>1213</v>
      </c>
      <c r="B1217" t="str">
        <f t="shared" si="65"/>
        <v>2</v>
      </c>
      <c r="C1217" t="str">
        <f t="shared" si="67"/>
        <v>49</v>
      </c>
      <c r="D1217" t="str">
        <f>"2"</f>
        <v>2</v>
      </c>
      <c r="E1217" t="str">
        <f>"2-49-2"</f>
        <v>2-49-2</v>
      </c>
      <c r="F1217" t="s">
        <v>72</v>
      </c>
      <c r="G1217" t="s">
        <v>73</v>
      </c>
      <c r="H1217" t="s">
        <v>71</v>
      </c>
      <c r="S1217">
        <v>0</v>
      </c>
      <c r="T1217">
        <v>1</v>
      </c>
      <c r="U1217">
        <v>0</v>
      </c>
      <c r="V1217">
        <v>0</v>
      </c>
      <c r="W1217">
        <v>0</v>
      </c>
      <c r="X1217">
        <v>1</v>
      </c>
      <c r="Y1217">
        <v>1</v>
      </c>
      <c r="Z1217">
        <v>0</v>
      </c>
      <c r="AA1217">
        <v>0</v>
      </c>
      <c r="AB1217">
        <v>1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1</v>
      </c>
      <c r="AK1217">
        <v>0</v>
      </c>
      <c r="AL1217">
        <v>0</v>
      </c>
      <c r="AM1217">
        <v>1</v>
      </c>
      <c r="AN1217">
        <v>1</v>
      </c>
      <c r="AO1217">
        <v>1</v>
      </c>
      <c r="AP1217">
        <v>0</v>
      </c>
    </row>
    <row r="1218" spans="1:42" x14ac:dyDescent="0.25">
      <c r="A1218" t="str">
        <f>"1214"</f>
        <v>1214</v>
      </c>
      <c r="B1218" t="str">
        <f t="shared" si="65"/>
        <v>2</v>
      </c>
      <c r="C1218" t="str">
        <f t="shared" si="67"/>
        <v>49</v>
      </c>
      <c r="D1218" t="str">
        <f>"25"</f>
        <v>25</v>
      </c>
      <c r="E1218" t="str">
        <f>"2-49-25"</f>
        <v>2-49-25</v>
      </c>
      <c r="F1218" t="s">
        <v>72</v>
      </c>
      <c r="G1218" t="s">
        <v>73</v>
      </c>
      <c r="H1218" t="s">
        <v>71</v>
      </c>
      <c r="S1218">
        <v>1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1</v>
      </c>
      <c r="Z1218">
        <v>0</v>
      </c>
      <c r="AA1218">
        <v>1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1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</row>
    <row r="1219" spans="1:42" x14ac:dyDescent="0.25">
      <c r="A1219" t="str">
        <f>"1215"</f>
        <v>1215</v>
      </c>
      <c r="B1219" t="str">
        <f t="shared" si="65"/>
        <v>2</v>
      </c>
      <c r="C1219" t="str">
        <f t="shared" si="67"/>
        <v>49</v>
      </c>
      <c r="D1219" t="str">
        <f>"17"</f>
        <v>17</v>
      </c>
      <c r="E1219" t="str">
        <f>"2-49-17"</f>
        <v>2-49-17</v>
      </c>
      <c r="F1219" t="s">
        <v>72</v>
      </c>
      <c r="G1219" t="s">
        <v>73</v>
      </c>
      <c r="H1219" t="s">
        <v>71</v>
      </c>
      <c r="S1219">
        <v>1</v>
      </c>
      <c r="T1219">
        <v>0</v>
      </c>
      <c r="U1219">
        <v>0</v>
      </c>
      <c r="V1219">
        <v>0</v>
      </c>
      <c r="W1219">
        <v>0</v>
      </c>
      <c r="X1219">
        <v>1</v>
      </c>
      <c r="Y1219">
        <v>0</v>
      </c>
      <c r="Z1219">
        <v>1</v>
      </c>
      <c r="AA1219">
        <v>0</v>
      </c>
      <c r="AB1219">
        <v>0</v>
      </c>
      <c r="AC1219">
        <v>1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1</v>
      </c>
      <c r="AL1219">
        <v>1</v>
      </c>
      <c r="AM1219">
        <v>1</v>
      </c>
      <c r="AN1219">
        <v>1</v>
      </c>
      <c r="AO1219">
        <v>1</v>
      </c>
      <c r="AP1219">
        <v>1</v>
      </c>
    </row>
    <row r="1220" spans="1:42" x14ac:dyDescent="0.25">
      <c r="A1220" t="str">
        <f>"1216"</f>
        <v>1216</v>
      </c>
      <c r="B1220" t="str">
        <f t="shared" si="65"/>
        <v>2</v>
      </c>
      <c r="C1220" t="str">
        <f t="shared" si="67"/>
        <v>49</v>
      </c>
      <c r="D1220" t="str">
        <f>"11"</f>
        <v>11</v>
      </c>
      <c r="E1220" t="str">
        <f>"2-49-11"</f>
        <v>2-49-11</v>
      </c>
      <c r="F1220" t="s">
        <v>72</v>
      </c>
      <c r="G1220" t="s">
        <v>73</v>
      </c>
      <c r="H1220" t="s">
        <v>71</v>
      </c>
      <c r="S1220">
        <v>1</v>
      </c>
      <c r="T1220">
        <v>0</v>
      </c>
      <c r="U1220">
        <v>0</v>
      </c>
      <c r="V1220">
        <v>0</v>
      </c>
      <c r="W1220">
        <v>0</v>
      </c>
      <c r="X1220">
        <v>1</v>
      </c>
      <c r="Y1220">
        <v>1</v>
      </c>
      <c r="Z1220">
        <v>0</v>
      </c>
      <c r="AA1220">
        <v>1</v>
      </c>
      <c r="AB1220">
        <v>0</v>
      </c>
      <c r="AC1220">
        <v>0</v>
      </c>
      <c r="AD1220">
        <v>1</v>
      </c>
      <c r="AE1220">
        <v>1</v>
      </c>
      <c r="AF1220">
        <v>1</v>
      </c>
      <c r="AG1220">
        <v>1</v>
      </c>
      <c r="AH1220">
        <v>1</v>
      </c>
      <c r="AI1220">
        <v>1</v>
      </c>
      <c r="AJ1220">
        <v>1</v>
      </c>
      <c r="AK1220">
        <v>0</v>
      </c>
      <c r="AL1220">
        <v>0</v>
      </c>
      <c r="AM1220">
        <v>1</v>
      </c>
      <c r="AN1220">
        <v>1</v>
      </c>
      <c r="AO1220">
        <v>1</v>
      </c>
      <c r="AP1220">
        <v>1</v>
      </c>
    </row>
    <row r="1221" spans="1:42" x14ac:dyDescent="0.25">
      <c r="A1221" t="str">
        <f>"1217"</f>
        <v>1217</v>
      </c>
      <c r="B1221" t="str">
        <f t="shared" ref="B1221:B1284" si="68">"2"</f>
        <v>2</v>
      </c>
      <c r="C1221" t="str">
        <f t="shared" si="67"/>
        <v>49</v>
      </c>
      <c r="D1221" t="str">
        <f>"7"</f>
        <v>7</v>
      </c>
      <c r="E1221" t="str">
        <f>"2-49-7"</f>
        <v>2-49-7</v>
      </c>
      <c r="F1221" t="s">
        <v>72</v>
      </c>
      <c r="G1221" t="s">
        <v>73</v>
      </c>
      <c r="H1221" t="s">
        <v>71</v>
      </c>
      <c r="S1221">
        <v>0</v>
      </c>
      <c r="T1221">
        <v>1</v>
      </c>
      <c r="U1221">
        <v>0</v>
      </c>
      <c r="V1221">
        <v>0</v>
      </c>
      <c r="W1221">
        <v>0</v>
      </c>
      <c r="X1221">
        <v>1</v>
      </c>
      <c r="Y1221">
        <v>0</v>
      </c>
      <c r="Z1221">
        <v>1</v>
      </c>
      <c r="AA1221">
        <v>0</v>
      </c>
      <c r="AB1221">
        <v>1</v>
      </c>
      <c r="AC1221">
        <v>0</v>
      </c>
      <c r="AD1221">
        <v>1</v>
      </c>
      <c r="AE1221">
        <v>1</v>
      </c>
      <c r="AF1221">
        <v>1</v>
      </c>
      <c r="AG1221">
        <v>1</v>
      </c>
      <c r="AH1221">
        <v>1</v>
      </c>
      <c r="AI1221">
        <v>1</v>
      </c>
      <c r="AJ1221">
        <v>0</v>
      </c>
      <c r="AK1221">
        <v>1</v>
      </c>
      <c r="AL1221">
        <v>1</v>
      </c>
      <c r="AM1221">
        <v>1</v>
      </c>
      <c r="AN1221">
        <v>1</v>
      </c>
      <c r="AO1221">
        <v>1</v>
      </c>
      <c r="AP1221">
        <v>0</v>
      </c>
    </row>
    <row r="1222" spans="1:42" x14ac:dyDescent="0.25">
      <c r="A1222" t="str">
        <f>"1218"</f>
        <v>1218</v>
      </c>
      <c r="B1222" t="str">
        <f t="shared" si="68"/>
        <v>2</v>
      </c>
      <c r="C1222" t="str">
        <f t="shared" si="67"/>
        <v>49</v>
      </c>
      <c r="D1222" t="str">
        <f>"1"</f>
        <v>1</v>
      </c>
      <c r="E1222" t="str">
        <f>"2-49-1"</f>
        <v>2-49-1</v>
      </c>
      <c r="F1222" t="s">
        <v>72</v>
      </c>
      <c r="G1222" t="s">
        <v>73</v>
      </c>
      <c r="H1222" t="s">
        <v>71</v>
      </c>
      <c r="S1222">
        <v>0</v>
      </c>
      <c r="T1222">
        <v>1</v>
      </c>
      <c r="U1222">
        <v>0</v>
      </c>
      <c r="V1222">
        <v>0</v>
      </c>
      <c r="W1222">
        <v>0</v>
      </c>
      <c r="X1222">
        <v>1</v>
      </c>
      <c r="Y1222">
        <v>0</v>
      </c>
      <c r="Z1222">
        <v>1</v>
      </c>
      <c r="AA1222">
        <v>0</v>
      </c>
      <c r="AB1222">
        <v>0</v>
      </c>
      <c r="AC1222">
        <v>1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1</v>
      </c>
      <c r="AL1222">
        <v>1</v>
      </c>
      <c r="AM1222">
        <v>1</v>
      </c>
      <c r="AN1222">
        <v>1</v>
      </c>
      <c r="AO1222">
        <v>1</v>
      </c>
      <c r="AP1222">
        <v>1</v>
      </c>
    </row>
    <row r="1223" spans="1:42" x14ac:dyDescent="0.25">
      <c r="A1223" t="str">
        <f>"1219"</f>
        <v>1219</v>
      </c>
      <c r="B1223" t="str">
        <f t="shared" si="68"/>
        <v>2</v>
      </c>
      <c r="C1223" t="str">
        <f t="shared" si="67"/>
        <v>49</v>
      </c>
      <c r="D1223" t="str">
        <f>"20"</f>
        <v>20</v>
      </c>
      <c r="E1223" t="str">
        <f>"2-49-20"</f>
        <v>2-49-20</v>
      </c>
      <c r="F1223" t="s">
        <v>72</v>
      </c>
      <c r="G1223" t="s">
        <v>73</v>
      </c>
      <c r="H1223" t="s">
        <v>71</v>
      </c>
      <c r="S1223">
        <v>0</v>
      </c>
      <c r="T1223">
        <v>1</v>
      </c>
      <c r="U1223">
        <v>0</v>
      </c>
      <c r="V1223">
        <v>0</v>
      </c>
      <c r="W1223">
        <v>0</v>
      </c>
      <c r="X1223">
        <v>1</v>
      </c>
      <c r="Y1223">
        <v>1</v>
      </c>
      <c r="Z1223">
        <v>0</v>
      </c>
      <c r="AA1223">
        <v>0</v>
      </c>
      <c r="AB1223">
        <v>0</v>
      </c>
      <c r="AC1223">
        <v>1</v>
      </c>
      <c r="AD1223">
        <v>1</v>
      </c>
      <c r="AE1223">
        <v>1</v>
      </c>
      <c r="AF1223">
        <v>1</v>
      </c>
      <c r="AG1223">
        <v>1</v>
      </c>
      <c r="AH1223">
        <v>1</v>
      </c>
      <c r="AI1223">
        <v>1</v>
      </c>
      <c r="AJ1223">
        <v>1</v>
      </c>
      <c r="AK1223">
        <v>0</v>
      </c>
      <c r="AL1223">
        <v>1</v>
      </c>
      <c r="AM1223">
        <v>1</v>
      </c>
      <c r="AN1223">
        <v>1</v>
      </c>
      <c r="AO1223">
        <v>1</v>
      </c>
      <c r="AP1223">
        <v>1</v>
      </c>
    </row>
    <row r="1224" spans="1:42" x14ac:dyDescent="0.25">
      <c r="A1224" t="str">
        <f>"1220"</f>
        <v>1220</v>
      </c>
      <c r="B1224" t="str">
        <f t="shared" si="68"/>
        <v>2</v>
      </c>
      <c r="C1224" t="str">
        <f t="shared" si="67"/>
        <v>49</v>
      </c>
      <c r="D1224" t="str">
        <f>"19"</f>
        <v>19</v>
      </c>
      <c r="E1224" t="str">
        <f>"2-49-19"</f>
        <v>2-49-19</v>
      </c>
      <c r="F1224" t="s">
        <v>72</v>
      </c>
      <c r="G1224" t="s">
        <v>73</v>
      </c>
      <c r="H1224" t="s">
        <v>70</v>
      </c>
      <c r="I1224">
        <v>0</v>
      </c>
      <c r="J1224">
        <v>0</v>
      </c>
      <c r="K1224">
        <v>0</v>
      </c>
      <c r="L1224">
        <v>0</v>
      </c>
      <c r="M1224">
        <v>1</v>
      </c>
      <c r="N1224">
        <v>0</v>
      </c>
      <c r="O1224">
        <v>1</v>
      </c>
      <c r="P1224">
        <v>0</v>
      </c>
      <c r="Q1224">
        <v>1</v>
      </c>
      <c r="R1224">
        <v>0</v>
      </c>
    </row>
    <row r="1225" spans="1:42" x14ac:dyDescent="0.25">
      <c r="A1225" t="str">
        <f>"1221"</f>
        <v>1221</v>
      </c>
      <c r="B1225" t="str">
        <f t="shared" si="68"/>
        <v>2</v>
      </c>
      <c r="C1225" t="str">
        <f t="shared" si="67"/>
        <v>49</v>
      </c>
      <c r="D1225" t="str">
        <f>"12"</f>
        <v>12</v>
      </c>
      <c r="E1225" t="str">
        <f>"2-49-12"</f>
        <v>2-49-12</v>
      </c>
      <c r="F1225" t="s">
        <v>72</v>
      </c>
      <c r="G1225" t="s">
        <v>73</v>
      </c>
      <c r="H1225" t="s">
        <v>71</v>
      </c>
      <c r="S1225">
        <v>1</v>
      </c>
      <c r="T1225">
        <v>0</v>
      </c>
      <c r="U1225">
        <v>0</v>
      </c>
      <c r="V1225">
        <v>0</v>
      </c>
      <c r="W1225">
        <v>1</v>
      </c>
      <c r="X1225">
        <v>0</v>
      </c>
      <c r="Y1225">
        <v>1</v>
      </c>
      <c r="Z1225">
        <v>0</v>
      </c>
      <c r="AA1225">
        <v>0</v>
      </c>
      <c r="AB1225">
        <v>0</v>
      </c>
      <c r="AC1225">
        <v>1</v>
      </c>
      <c r="AD1225">
        <v>1</v>
      </c>
      <c r="AE1225">
        <v>1</v>
      </c>
      <c r="AF1225">
        <v>1</v>
      </c>
      <c r="AG1225">
        <v>1</v>
      </c>
      <c r="AH1225">
        <v>1</v>
      </c>
      <c r="AI1225">
        <v>1</v>
      </c>
      <c r="AJ1225">
        <v>1</v>
      </c>
      <c r="AK1225">
        <v>0</v>
      </c>
      <c r="AL1225">
        <v>1</v>
      </c>
      <c r="AM1225">
        <v>0</v>
      </c>
      <c r="AN1225">
        <v>1</v>
      </c>
      <c r="AO1225">
        <v>1</v>
      </c>
      <c r="AP1225">
        <v>1</v>
      </c>
    </row>
    <row r="1226" spans="1:42" x14ac:dyDescent="0.25">
      <c r="A1226" t="str">
        <f>"1222"</f>
        <v>1222</v>
      </c>
      <c r="B1226" t="str">
        <f t="shared" si="68"/>
        <v>2</v>
      </c>
      <c r="C1226" t="str">
        <f t="shared" si="67"/>
        <v>49</v>
      </c>
      <c r="D1226" t="str">
        <f>"8"</f>
        <v>8</v>
      </c>
      <c r="E1226" t="str">
        <f>"2-49-8"</f>
        <v>2-49-8</v>
      </c>
      <c r="F1226" t="s">
        <v>72</v>
      </c>
      <c r="G1226" t="s">
        <v>73</v>
      </c>
      <c r="H1226" t="s">
        <v>71</v>
      </c>
      <c r="S1226">
        <v>1</v>
      </c>
      <c r="T1226">
        <v>0</v>
      </c>
      <c r="U1226">
        <v>0</v>
      </c>
      <c r="V1226">
        <v>0</v>
      </c>
      <c r="W1226">
        <v>0</v>
      </c>
      <c r="X1226">
        <v>1</v>
      </c>
      <c r="Y1226">
        <v>1</v>
      </c>
      <c r="Z1226">
        <v>0</v>
      </c>
      <c r="AA1226">
        <v>1</v>
      </c>
      <c r="AB1226">
        <v>0</v>
      </c>
      <c r="AC1226">
        <v>0</v>
      </c>
      <c r="AD1226">
        <v>1</v>
      </c>
      <c r="AE1226">
        <v>1</v>
      </c>
      <c r="AF1226">
        <v>1</v>
      </c>
      <c r="AG1226">
        <v>1</v>
      </c>
      <c r="AH1226">
        <v>1</v>
      </c>
      <c r="AI1226">
        <v>1</v>
      </c>
      <c r="AJ1226">
        <v>1</v>
      </c>
      <c r="AK1226">
        <v>0</v>
      </c>
      <c r="AL1226">
        <v>1</v>
      </c>
      <c r="AM1226">
        <v>1</v>
      </c>
      <c r="AN1226">
        <v>1</v>
      </c>
      <c r="AO1226">
        <v>1</v>
      </c>
      <c r="AP1226">
        <v>1</v>
      </c>
    </row>
    <row r="1227" spans="1:42" x14ac:dyDescent="0.25">
      <c r="A1227" t="str">
        <f>"1223"</f>
        <v>1223</v>
      </c>
      <c r="B1227" t="str">
        <f t="shared" si="68"/>
        <v>2</v>
      </c>
      <c r="C1227" t="str">
        <f t="shared" si="67"/>
        <v>49</v>
      </c>
      <c r="D1227" t="str">
        <f>"4"</f>
        <v>4</v>
      </c>
      <c r="E1227" t="str">
        <f>"2-49-4"</f>
        <v>2-49-4</v>
      </c>
      <c r="F1227" t="s">
        <v>72</v>
      </c>
      <c r="G1227" t="s">
        <v>73</v>
      </c>
      <c r="H1227" t="s">
        <v>71</v>
      </c>
      <c r="S1227">
        <v>1</v>
      </c>
      <c r="T1227">
        <v>0</v>
      </c>
      <c r="U1227">
        <v>0</v>
      </c>
      <c r="V1227">
        <v>0</v>
      </c>
      <c r="W1227">
        <v>0</v>
      </c>
      <c r="X1227">
        <v>1</v>
      </c>
      <c r="Y1227">
        <v>1</v>
      </c>
      <c r="Z1227">
        <v>0</v>
      </c>
      <c r="AA1227">
        <v>0</v>
      </c>
      <c r="AB1227">
        <v>0</v>
      </c>
      <c r="AC1227">
        <v>1</v>
      </c>
      <c r="AD1227">
        <v>1</v>
      </c>
      <c r="AE1227">
        <v>1</v>
      </c>
      <c r="AF1227">
        <v>1</v>
      </c>
      <c r="AG1227">
        <v>1</v>
      </c>
      <c r="AH1227">
        <v>1</v>
      </c>
      <c r="AI1227">
        <v>1</v>
      </c>
      <c r="AJ1227">
        <v>1</v>
      </c>
      <c r="AK1227">
        <v>0</v>
      </c>
      <c r="AL1227">
        <v>1</v>
      </c>
      <c r="AM1227">
        <v>1</v>
      </c>
      <c r="AN1227">
        <v>1</v>
      </c>
      <c r="AO1227">
        <v>1</v>
      </c>
      <c r="AP1227">
        <v>1</v>
      </c>
    </row>
    <row r="1228" spans="1:42" x14ac:dyDescent="0.25">
      <c r="A1228" t="str">
        <f>"1224"</f>
        <v>1224</v>
      </c>
      <c r="B1228" t="str">
        <f t="shared" si="68"/>
        <v>2</v>
      </c>
      <c r="C1228" t="str">
        <f t="shared" si="67"/>
        <v>49</v>
      </c>
      <c r="D1228" t="str">
        <f>"24"</f>
        <v>24</v>
      </c>
      <c r="E1228" t="str">
        <f>"2-49-24"</f>
        <v>2-49-24</v>
      </c>
      <c r="F1228" t="s">
        <v>72</v>
      </c>
      <c r="G1228" t="s">
        <v>73</v>
      </c>
      <c r="H1228" t="s">
        <v>71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1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1</v>
      </c>
      <c r="AK1228">
        <v>0</v>
      </c>
      <c r="AL1228">
        <v>0</v>
      </c>
      <c r="AM1228">
        <v>0</v>
      </c>
      <c r="AN1228">
        <v>1</v>
      </c>
      <c r="AO1228">
        <v>0</v>
      </c>
      <c r="AP1228">
        <v>0</v>
      </c>
    </row>
    <row r="1229" spans="1:42" x14ac:dyDescent="0.25">
      <c r="A1229" t="str">
        <f>"1225"</f>
        <v>1225</v>
      </c>
      <c r="B1229" t="str">
        <f t="shared" si="68"/>
        <v>2</v>
      </c>
      <c r="C1229" t="str">
        <f t="shared" si="67"/>
        <v>49</v>
      </c>
      <c r="D1229" t="str">
        <f>"18"</f>
        <v>18</v>
      </c>
      <c r="E1229" t="str">
        <f>"2-49-18"</f>
        <v>2-49-18</v>
      </c>
      <c r="F1229" t="s">
        <v>72</v>
      </c>
      <c r="G1229" t="s">
        <v>73</v>
      </c>
      <c r="H1229" t="s">
        <v>71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1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</row>
    <row r="1230" spans="1:42" x14ac:dyDescent="0.25">
      <c r="A1230" t="str">
        <f>"1226"</f>
        <v>1226</v>
      </c>
      <c r="B1230" t="str">
        <f t="shared" si="68"/>
        <v>2</v>
      </c>
      <c r="C1230" t="str">
        <f t="shared" ref="C1230:C1254" si="69">"50"</f>
        <v>50</v>
      </c>
      <c r="D1230" t="str">
        <f>"24"</f>
        <v>24</v>
      </c>
      <c r="E1230" t="str">
        <f>"2-50-24"</f>
        <v>2-50-24</v>
      </c>
      <c r="F1230" t="s">
        <v>72</v>
      </c>
      <c r="G1230" t="s">
        <v>73</v>
      </c>
      <c r="H1230" t="s">
        <v>71</v>
      </c>
      <c r="S1230">
        <v>1</v>
      </c>
      <c r="T1230">
        <v>0</v>
      </c>
      <c r="U1230">
        <v>0</v>
      </c>
      <c r="V1230">
        <v>0</v>
      </c>
      <c r="W1230">
        <v>0</v>
      </c>
      <c r="X1230">
        <v>1</v>
      </c>
      <c r="Y1230">
        <v>0</v>
      </c>
      <c r="Z1230">
        <v>1</v>
      </c>
      <c r="AA1230">
        <v>0</v>
      </c>
      <c r="AB1230">
        <v>0</v>
      </c>
      <c r="AC1230">
        <v>1</v>
      </c>
      <c r="AD1230">
        <v>1</v>
      </c>
      <c r="AE1230">
        <v>1</v>
      </c>
      <c r="AF1230">
        <v>1</v>
      </c>
      <c r="AG1230">
        <v>1</v>
      </c>
      <c r="AH1230">
        <v>0</v>
      </c>
      <c r="AI1230">
        <v>0</v>
      </c>
      <c r="AJ1230">
        <v>1</v>
      </c>
      <c r="AK1230">
        <v>0</v>
      </c>
      <c r="AL1230">
        <v>1</v>
      </c>
      <c r="AM1230">
        <v>1</v>
      </c>
      <c r="AN1230">
        <v>1</v>
      </c>
      <c r="AO1230">
        <v>1</v>
      </c>
      <c r="AP1230">
        <v>1</v>
      </c>
    </row>
    <row r="1231" spans="1:42" x14ac:dyDescent="0.25">
      <c r="A1231" t="str">
        <f>"1227"</f>
        <v>1227</v>
      </c>
      <c r="B1231" t="str">
        <f t="shared" si="68"/>
        <v>2</v>
      </c>
      <c r="C1231" t="str">
        <f t="shared" si="69"/>
        <v>50</v>
      </c>
      <c r="D1231" t="str">
        <f>"23"</f>
        <v>23</v>
      </c>
      <c r="E1231" t="str">
        <f>"2-50-23"</f>
        <v>2-50-23</v>
      </c>
      <c r="F1231" t="s">
        <v>72</v>
      </c>
      <c r="G1231" t="s">
        <v>73</v>
      </c>
      <c r="H1231" t="s">
        <v>71</v>
      </c>
      <c r="S1231">
        <v>1</v>
      </c>
      <c r="T1231">
        <v>0</v>
      </c>
      <c r="U1231">
        <v>0</v>
      </c>
      <c r="V1231">
        <v>0</v>
      </c>
      <c r="W1231">
        <v>0</v>
      </c>
      <c r="X1231">
        <v>1</v>
      </c>
      <c r="Y1231">
        <v>1</v>
      </c>
      <c r="Z1231">
        <v>0</v>
      </c>
      <c r="AA1231">
        <v>0</v>
      </c>
      <c r="AB1231">
        <v>1</v>
      </c>
      <c r="AC1231">
        <v>0</v>
      </c>
      <c r="AD1231">
        <v>1</v>
      </c>
      <c r="AE1231">
        <v>1</v>
      </c>
      <c r="AF1231">
        <v>1</v>
      </c>
      <c r="AG1231">
        <v>1</v>
      </c>
      <c r="AH1231">
        <v>1</v>
      </c>
      <c r="AI1231">
        <v>1</v>
      </c>
      <c r="AJ1231">
        <v>1</v>
      </c>
      <c r="AK1231">
        <v>0</v>
      </c>
      <c r="AL1231">
        <v>1</v>
      </c>
      <c r="AM1231">
        <v>1</v>
      </c>
      <c r="AN1231">
        <v>1</v>
      </c>
      <c r="AO1231">
        <v>1</v>
      </c>
      <c r="AP1231">
        <v>1</v>
      </c>
    </row>
    <row r="1232" spans="1:42" x14ac:dyDescent="0.25">
      <c r="A1232" t="str">
        <f>"1228"</f>
        <v>1228</v>
      </c>
      <c r="B1232" t="str">
        <f t="shared" si="68"/>
        <v>2</v>
      </c>
      <c r="C1232" t="str">
        <f t="shared" si="69"/>
        <v>50</v>
      </c>
      <c r="D1232" t="str">
        <f>"13"</f>
        <v>13</v>
      </c>
      <c r="E1232" t="str">
        <f>"2-50-13"</f>
        <v>2-50-13</v>
      </c>
      <c r="F1232" t="s">
        <v>72</v>
      </c>
      <c r="G1232" t="s">
        <v>73</v>
      </c>
      <c r="H1232" t="s">
        <v>71</v>
      </c>
      <c r="S1232">
        <v>0</v>
      </c>
      <c r="T1232">
        <v>1</v>
      </c>
      <c r="U1232">
        <v>0</v>
      </c>
      <c r="V1232">
        <v>0</v>
      </c>
      <c r="W1232">
        <v>1</v>
      </c>
      <c r="X1232">
        <v>0</v>
      </c>
      <c r="Y1232">
        <v>1</v>
      </c>
      <c r="Z1232">
        <v>0</v>
      </c>
      <c r="AA1232">
        <v>0</v>
      </c>
      <c r="AB1232">
        <v>1</v>
      </c>
      <c r="AC1232">
        <v>0</v>
      </c>
      <c r="AD1232">
        <v>1</v>
      </c>
      <c r="AE1232">
        <v>1</v>
      </c>
      <c r="AF1232">
        <v>1</v>
      </c>
      <c r="AG1232">
        <v>1</v>
      </c>
      <c r="AH1232">
        <v>1</v>
      </c>
      <c r="AI1232">
        <v>1</v>
      </c>
      <c r="AJ1232">
        <v>0</v>
      </c>
      <c r="AK1232">
        <v>1</v>
      </c>
      <c r="AL1232">
        <v>1</v>
      </c>
      <c r="AM1232">
        <v>1</v>
      </c>
      <c r="AN1232">
        <v>1</v>
      </c>
      <c r="AO1232">
        <v>1</v>
      </c>
      <c r="AP1232">
        <v>1</v>
      </c>
    </row>
    <row r="1233" spans="1:42" x14ac:dyDescent="0.25">
      <c r="A1233" t="str">
        <f>"1229"</f>
        <v>1229</v>
      </c>
      <c r="B1233" t="str">
        <f t="shared" si="68"/>
        <v>2</v>
      </c>
      <c r="C1233" t="str">
        <f t="shared" si="69"/>
        <v>50</v>
      </c>
      <c r="D1233" t="str">
        <f>"12"</f>
        <v>12</v>
      </c>
      <c r="E1233" t="str">
        <f>"2-50-12"</f>
        <v>2-50-12</v>
      </c>
      <c r="F1233" t="s">
        <v>72</v>
      </c>
      <c r="G1233" t="s">
        <v>73</v>
      </c>
      <c r="H1233" t="s">
        <v>71</v>
      </c>
      <c r="S1233">
        <v>1</v>
      </c>
      <c r="T1233">
        <v>0</v>
      </c>
      <c r="U1233">
        <v>0</v>
      </c>
      <c r="V1233">
        <v>0</v>
      </c>
      <c r="W1233">
        <v>0</v>
      </c>
      <c r="X1233">
        <v>1</v>
      </c>
      <c r="Y1233">
        <v>0</v>
      </c>
      <c r="Z1233">
        <v>1</v>
      </c>
      <c r="AA1233">
        <v>0</v>
      </c>
      <c r="AB1233">
        <v>0</v>
      </c>
      <c r="AC1233">
        <v>1</v>
      </c>
      <c r="AD1233">
        <v>1</v>
      </c>
      <c r="AE1233">
        <v>1</v>
      </c>
      <c r="AF1233">
        <v>1</v>
      </c>
      <c r="AG1233">
        <v>1</v>
      </c>
      <c r="AH1233">
        <v>1</v>
      </c>
      <c r="AI1233">
        <v>1</v>
      </c>
      <c r="AJ1233">
        <v>1</v>
      </c>
      <c r="AK1233">
        <v>0</v>
      </c>
      <c r="AL1233">
        <v>1</v>
      </c>
      <c r="AM1233">
        <v>1</v>
      </c>
      <c r="AN1233">
        <v>1</v>
      </c>
      <c r="AO1233">
        <v>1</v>
      </c>
      <c r="AP1233">
        <v>1</v>
      </c>
    </row>
    <row r="1234" spans="1:42" x14ac:dyDescent="0.25">
      <c r="A1234" t="str">
        <f>"1230"</f>
        <v>1230</v>
      </c>
      <c r="B1234" t="str">
        <f t="shared" si="68"/>
        <v>2</v>
      </c>
      <c r="C1234" t="str">
        <f t="shared" si="69"/>
        <v>50</v>
      </c>
      <c r="D1234" t="str">
        <f>"8"</f>
        <v>8</v>
      </c>
      <c r="E1234" t="str">
        <f>"2-50-8"</f>
        <v>2-50-8</v>
      </c>
      <c r="F1234" t="s">
        <v>72</v>
      </c>
      <c r="G1234" t="s">
        <v>73</v>
      </c>
      <c r="H1234" t="s">
        <v>71</v>
      </c>
      <c r="S1234">
        <v>0</v>
      </c>
      <c r="T1234">
        <v>1</v>
      </c>
      <c r="U1234">
        <v>0</v>
      </c>
      <c r="V1234">
        <v>0</v>
      </c>
      <c r="W1234">
        <v>0</v>
      </c>
      <c r="X1234">
        <v>1</v>
      </c>
      <c r="Y1234">
        <v>0</v>
      </c>
      <c r="Z1234">
        <v>1</v>
      </c>
      <c r="AA1234">
        <v>0</v>
      </c>
      <c r="AB1234">
        <v>1</v>
      </c>
      <c r="AC1234">
        <v>0</v>
      </c>
      <c r="AD1234">
        <v>1</v>
      </c>
      <c r="AE1234">
        <v>1</v>
      </c>
      <c r="AF1234">
        <v>1</v>
      </c>
      <c r="AG1234">
        <v>1</v>
      </c>
      <c r="AH1234">
        <v>1</v>
      </c>
      <c r="AI1234">
        <v>1</v>
      </c>
      <c r="AJ1234">
        <v>1</v>
      </c>
      <c r="AK1234">
        <v>0</v>
      </c>
      <c r="AL1234">
        <v>1</v>
      </c>
      <c r="AM1234">
        <v>1</v>
      </c>
      <c r="AN1234">
        <v>1</v>
      </c>
      <c r="AO1234">
        <v>1</v>
      </c>
      <c r="AP1234">
        <v>1</v>
      </c>
    </row>
    <row r="1235" spans="1:42" x14ac:dyDescent="0.25">
      <c r="A1235" t="str">
        <f>"1231"</f>
        <v>1231</v>
      </c>
      <c r="B1235" t="str">
        <f t="shared" si="68"/>
        <v>2</v>
      </c>
      <c r="C1235" t="str">
        <f t="shared" si="69"/>
        <v>50</v>
      </c>
      <c r="D1235" t="str">
        <f>"5"</f>
        <v>5</v>
      </c>
      <c r="E1235" t="str">
        <f>"2-50-5"</f>
        <v>2-50-5</v>
      </c>
      <c r="F1235" t="s">
        <v>72</v>
      </c>
      <c r="G1235" t="s">
        <v>73</v>
      </c>
      <c r="H1235" t="s">
        <v>71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1</v>
      </c>
      <c r="Y1235">
        <v>0</v>
      </c>
      <c r="Z1235">
        <v>1</v>
      </c>
      <c r="AA1235">
        <v>0</v>
      </c>
      <c r="AB1235">
        <v>0</v>
      </c>
      <c r="AC1235">
        <v>1</v>
      </c>
      <c r="AD1235">
        <v>1</v>
      </c>
      <c r="AE1235">
        <v>1</v>
      </c>
      <c r="AF1235">
        <v>1</v>
      </c>
      <c r="AG1235">
        <v>1</v>
      </c>
      <c r="AH1235">
        <v>1</v>
      </c>
      <c r="AI1235">
        <v>1</v>
      </c>
      <c r="AJ1235">
        <v>1</v>
      </c>
      <c r="AK1235">
        <v>0</v>
      </c>
      <c r="AL1235">
        <v>1</v>
      </c>
      <c r="AM1235">
        <v>1</v>
      </c>
      <c r="AN1235">
        <v>1</v>
      </c>
      <c r="AO1235">
        <v>1</v>
      </c>
      <c r="AP1235">
        <v>1</v>
      </c>
    </row>
    <row r="1236" spans="1:42" x14ac:dyDescent="0.25">
      <c r="A1236" t="str">
        <f>"1232"</f>
        <v>1232</v>
      </c>
      <c r="B1236" t="str">
        <f t="shared" si="68"/>
        <v>2</v>
      </c>
      <c r="C1236" t="str">
        <f t="shared" si="69"/>
        <v>50</v>
      </c>
      <c r="D1236" t="str">
        <f>"3"</f>
        <v>3</v>
      </c>
      <c r="E1236" t="str">
        <f>"2-50-3"</f>
        <v>2-50-3</v>
      </c>
      <c r="F1236" t="s">
        <v>72</v>
      </c>
      <c r="G1236" t="s">
        <v>73</v>
      </c>
      <c r="H1236" t="s">
        <v>71</v>
      </c>
      <c r="S1236">
        <v>1</v>
      </c>
      <c r="T1236">
        <v>0</v>
      </c>
      <c r="U1236">
        <v>0</v>
      </c>
      <c r="V1236">
        <v>0</v>
      </c>
      <c r="W1236">
        <v>1</v>
      </c>
      <c r="X1236">
        <v>0</v>
      </c>
      <c r="Y1236">
        <v>1</v>
      </c>
      <c r="Z1236">
        <v>0</v>
      </c>
      <c r="AA1236">
        <v>1</v>
      </c>
      <c r="AB1236">
        <v>0</v>
      </c>
      <c r="AC1236">
        <v>0</v>
      </c>
      <c r="AD1236">
        <v>1</v>
      </c>
      <c r="AE1236">
        <v>1</v>
      </c>
      <c r="AF1236">
        <v>1</v>
      </c>
      <c r="AG1236">
        <v>1</v>
      </c>
      <c r="AH1236">
        <v>1</v>
      </c>
      <c r="AI1236">
        <v>1</v>
      </c>
      <c r="AJ1236">
        <v>1</v>
      </c>
      <c r="AK1236">
        <v>0</v>
      </c>
      <c r="AL1236">
        <v>1</v>
      </c>
      <c r="AM1236">
        <v>1</v>
      </c>
      <c r="AN1236">
        <v>1</v>
      </c>
      <c r="AO1236">
        <v>1</v>
      </c>
      <c r="AP1236">
        <v>1</v>
      </c>
    </row>
    <row r="1237" spans="1:42" x14ac:dyDescent="0.25">
      <c r="A1237" t="str">
        <f>"1233"</f>
        <v>1233</v>
      </c>
      <c r="B1237" t="str">
        <f t="shared" si="68"/>
        <v>2</v>
      </c>
      <c r="C1237" t="str">
        <f t="shared" si="69"/>
        <v>50</v>
      </c>
      <c r="D1237" t="str">
        <f>"22"</f>
        <v>22</v>
      </c>
      <c r="E1237" t="str">
        <f>"2-50-22"</f>
        <v>2-50-22</v>
      </c>
      <c r="F1237" t="s">
        <v>72</v>
      </c>
      <c r="G1237" t="s">
        <v>73</v>
      </c>
      <c r="H1237" t="s">
        <v>71</v>
      </c>
      <c r="S1237">
        <v>1</v>
      </c>
      <c r="T1237">
        <v>0</v>
      </c>
      <c r="U1237">
        <v>0</v>
      </c>
      <c r="V1237">
        <v>0</v>
      </c>
      <c r="W1237">
        <v>0</v>
      </c>
      <c r="X1237">
        <v>1</v>
      </c>
      <c r="Y1237">
        <v>1</v>
      </c>
      <c r="Z1237">
        <v>0</v>
      </c>
      <c r="AA1237">
        <v>1</v>
      </c>
      <c r="AB1237">
        <v>0</v>
      </c>
      <c r="AC1237">
        <v>0</v>
      </c>
      <c r="AD1237">
        <v>1</v>
      </c>
      <c r="AE1237">
        <v>1</v>
      </c>
      <c r="AF1237">
        <v>1</v>
      </c>
      <c r="AG1237">
        <v>1</v>
      </c>
      <c r="AH1237">
        <v>1</v>
      </c>
      <c r="AI1237">
        <v>1</v>
      </c>
      <c r="AJ1237">
        <v>1</v>
      </c>
      <c r="AK1237">
        <v>0</v>
      </c>
      <c r="AL1237">
        <v>1</v>
      </c>
      <c r="AM1237">
        <v>1</v>
      </c>
      <c r="AN1237">
        <v>1</v>
      </c>
      <c r="AO1237">
        <v>1</v>
      </c>
      <c r="AP1237">
        <v>1</v>
      </c>
    </row>
    <row r="1238" spans="1:42" x14ac:dyDescent="0.25">
      <c r="A1238" t="str">
        <f>"1234"</f>
        <v>1234</v>
      </c>
      <c r="B1238" t="str">
        <f t="shared" si="68"/>
        <v>2</v>
      </c>
      <c r="C1238" t="str">
        <f t="shared" si="69"/>
        <v>50</v>
      </c>
      <c r="D1238" t="str">
        <f>"21"</f>
        <v>21</v>
      </c>
      <c r="E1238" t="str">
        <f>"2-50-21"</f>
        <v>2-50-21</v>
      </c>
      <c r="F1238" t="s">
        <v>72</v>
      </c>
      <c r="G1238" t="s">
        <v>73</v>
      </c>
      <c r="H1238" t="s">
        <v>71</v>
      </c>
      <c r="S1238">
        <v>0</v>
      </c>
      <c r="T1238">
        <v>1</v>
      </c>
      <c r="U1238">
        <v>0</v>
      </c>
      <c r="V1238">
        <v>0</v>
      </c>
      <c r="W1238">
        <v>1</v>
      </c>
      <c r="X1238">
        <v>0</v>
      </c>
      <c r="Y1238">
        <v>1</v>
      </c>
      <c r="Z1238">
        <v>0</v>
      </c>
      <c r="AA1238">
        <v>0</v>
      </c>
      <c r="AB1238">
        <v>1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1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</row>
    <row r="1239" spans="1:42" x14ac:dyDescent="0.25">
      <c r="A1239" t="str">
        <f>"1235"</f>
        <v>1235</v>
      </c>
      <c r="B1239" t="str">
        <f t="shared" si="68"/>
        <v>2</v>
      </c>
      <c r="C1239" t="str">
        <f t="shared" si="69"/>
        <v>50</v>
      </c>
      <c r="D1239" t="str">
        <f>"15"</f>
        <v>15</v>
      </c>
      <c r="E1239" t="str">
        <f>"2-50-15"</f>
        <v>2-50-15</v>
      </c>
      <c r="F1239" t="s">
        <v>72</v>
      </c>
      <c r="G1239" t="s">
        <v>73</v>
      </c>
      <c r="H1239" t="s">
        <v>71</v>
      </c>
      <c r="S1239">
        <v>1</v>
      </c>
      <c r="T1239">
        <v>0</v>
      </c>
      <c r="U1239">
        <v>0</v>
      </c>
      <c r="V1239">
        <v>0</v>
      </c>
      <c r="W1239">
        <v>0</v>
      </c>
      <c r="X1239">
        <v>1</v>
      </c>
      <c r="Y1239">
        <v>1</v>
      </c>
      <c r="Z1239">
        <v>0</v>
      </c>
      <c r="AA1239">
        <v>0</v>
      </c>
      <c r="AB1239">
        <v>1</v>
      </c>
      <c r="AC1239">
        <v>0</v>
      </c>
      <c r="AD1239">
        <v>1</v>
      </c>
      <c r="AE1239">
        <v>1</v>
      </c>
      <c r="AF1239">
        <v>0</v>
      </c>
      <c r="AG1239">
        <v>1</v>
      </c>
      <c r="AH1239">
        <v>1</v>
      </c>
      <c r="AI1239">
        <v>1</v>
      </c>
      <c r="AJ1239">
        <v>1</v>
      </c>
      <c r="AK1239">
        <v>0</v>
      </c>
      <c r="AL1239">
        <v>1</v>
      </c>
      <c r="AM1239">
        <v>1</v>
      </c>
      <c r="AN1239">
        <v>1</v>
      </c>
      <c r="AO1239">
        <v>1</v>
      </c>
      <c r="AP1239">
        <v>1</v>
      </c>
    </row>
    <row r="1240" spans="1:42" x14ac:dyDescent="0.25">
      <c r="A1240" t="str">
        <f>"1236"</f>
        <v>1236</v>
      </c>
      <c r="B1240" t="str">
        <f t="shared" si="68"/>
        <v>2</v>
      </c>
      <c r="C1240" t="str">
        <f t="shared" si="69"/>
        <v>50</v>
      </c>
      <c r="D1240" t="str">
        <f>"14"</f>
        <v>14</v>
      </c>
      <c r="E1240" t="str">
        <f>"2-50-14"</f>
        <v>2-50-14</v>
      </c>
      <c r="F1240" t="s">
        <v>72</v>
      </c>
      <c r="G1240" t="s">
        <v>73</v>
      </c>
      <c r="H1240" t="s">
        <v>71</v>
      </c>
      <c r="S1240">
        <v>0</v>
      </c>
      <c r="T1240">
        <v>1</v>
      </c>
      <c r="U1240">
        <v>0</v>
      </c>
      <c r="V1240">
        <v>0</v>
      </c>
      <c r="W1240">
        <v>0</v>
      </c>
      <c r="X1240">
        <v>1</v>
      </c>
      <c r="Y1240">
        <v>1</v>
      </c>
      <c r="Z1240">
        <v>0</v>
      </c>
      <c r="AA1240">
        <v>0</v>
      </c>
      <c r="AB1240">
        <v>1</v>
      </c>
      <c r="AC1240">
        <v>0</v>
      </c>
      <c r="AD1240">
        <v>1</v>
      </c>
      <c r="AE1240">
        <v>1</v>
      </c>
      <c r="AF1240">
        <v>1</v>
      </c>
      <c r="AG1240">
        <v>1</v>
      </c>
      <c r="AH1240">
        <v>1</v>
      </c>
      <c r="AI1240">
        <v>1</v>
      </c>
      <c r="AJ1240">
        <v>0</v>
      </c>
      <c r="AK1240">
        <v>1</v>
      </c>
      <c r="AL1240">
        <v>1</v>
      </c>
      <c r="AM1240">
        <v>1</v>
      </c>
      <c r="AN1240">
        <v>1</v>
      </c>
      <c r="AO1240">
        <v>1</v>
      </c>
      <c r="AP1240">
        <v>1</v>
      </c>
    </row>
    <row r="1241" spans="1:42" x14ac:dyDescent="0.25">
      <c r="A1241" t="str">
        <f>"1237"</f>
        <v>1237</v>
      </c>
      <c r="B1241" t="str">
        <f t="shared" si="68"/>
        <v>2</v>
      </c>
      <c r="C1241" t="str">
        <f t="shared" si="69"/>
        <v>50</v>
      </c>
      <c r="D1241" t="str">
        <f>"10"</f>
        <v>10</v>
      </c>
      <c r="E1241" t="str">
        <f>"2-50-10"</f>
        <v>2-50-10</v>
      </c>
      <c r="F1241" t="s">
        <v>72</v>
      </c>
      <c r="G1241" t="s">
        <v>73</v>
      </c>
      <c r="H1241" t="s">
        <v>71</v>
      </c>
      <c r="S1241">
        <v>0</v>
      </c>
      <c r="T1241">
        <v>1</v>
      </c>
      <c r="U1241">
        <v>0</v>
      </c>
      <c r="V1241">
        <v>0</v>
      </c>
      <c r="W1241">
        <v>0</v>
      </c>
      <c r="X1241">
        <v>1</v>
      </c>
      <c r="Y1241">
        <v>0</v>
      </c>
      <c r="Z1241">
        <v>1</v>
      </c>
      <c r="AA1241">
        <v>0</v>
      </c>
      <c r="AB1241">
        <v>0</v>
      </c>
      <c r="AC1241">
        <v>1</v>
      </c>
      <c r="AD1241">
        <v>1</v>
      </c>
      <c r="AE1241">
        <v>1</v>
      </c>
      <c r="AF1241">
        <v>1</v>
      </c>
      <c r="AG1241">
        <v>1</v>
      </c>
      <c r="AH1241">
        <v>1</v>
      </c>
      <c r="AI1241">
        <v>1</v>
      </c>
      <c r="AJ1241">
        <v>1</v>
      </c>
      <c r="AK1241">
        <v>0</v>
      </c>
      <c r="AL1241">
        <v>1</v>
      </c>
      <c r="AM1241">
        <v>1</v>
      </c>
      <c r="AN1241">
        <v>1</v>
      </c>
      <c r="AO1241">
        <v>1</v>
      </c>
      <c r="AP1241">
        <v>1</v>
      </c>
    </row>
    <row r="1242" spans="1:42" x14ac:dyDescent="0.25">
      <c r="A1242" t="str">
        <f>"1238"</f>
        <v>1238</v>
      </c>
      <c r="B1242" t="str">
        <f t="shared" si="68"/>
        <v>2</v>
      </c>
      <c r="C1242" t="str">
        <f t="shared" si="69"/>
        <v>50</v>
      </c>
      <c r="D1242" t="str">
        <f>"6"</f>
        <v>6</v>
      </c>
      <c r="E1242" t="str">
        <f>"2-50-6"</f>
        <v>2-50-6</v>
      </c>
      <c r="F1242" t="s">
        <v>72</v>
      </c>
      <c r="G1242" t="s">
        <v>73</v>
      </c>
      <c r="H1242" t="s">
        <v>71</v>
      </c>
      <c r="S1242">
        <v>0</v>
      </c>
      <c r="T1242">
        <v>1</v>
      </c>
      <c r="U1242">
        <v>0</v>
      </c>
      <c r="V1242">
        <v>0</v>
      </c>
      <c r="W1242">
        <v>1</v>
      </c>
      <c r="X1242">
        <v>0</v>
      </c>
      <c r="Y1242">
        <v>1</v>
      </c>
      <c r="Z1242">
        <v>0</v>
      </c>
      <c r="AA1242">
        <v>1</v>
      </c>
      <c r="AB1242">
        <v>0</v>
      </c>
      <c r="AC1242">
        <v>0</v>
      </c>
      <c r="AD1242">
        <v>1</v>
      </c>
      <c r="AE1242">
        <v>1</v>
      </c>
      <c r="AF1242">
        <v>1</v>
      </c>
      <c r="AG1242">
        <v>1</v>
      </c>
      <c r="AH1242">
        <v>1</v>
      </c>
      <c r="AI1242">
        <v>0</v>
      </c>
      <c r="AJ1242">
        <v>1</v>
      </c>
      <c r="AK1242">
        <v>0</v>
      </c>
      <c r="AL1242">
        <v>1</v>
      </c>
      <c r="AM1242">
        <v>1</v>
      </c>
      <c r="AN1242">
        <v>1</v>
      </c>
      <c r="AO1242">
        <v>1</v>
      </c>
      <c r="AP1242">
        <v>1</v>
      </c>
    </row>
    <row r="1243" spans="1:42" x14ac:dyDescent="0.25">
      <c r="A1243" t="str">
        <f>"1239"</f>
        <v>1239</v>
      </c>
      <c r="B1243" t="str">
        <f t="shared" si="68"/>
        <v>2</v>
      </c>
      <c r="C1243" t="str">
        <f t="shared" si="69"/>
        <v>50</v>
      </c>
      <c r="D1243" t="str">
        <f>"2"</f>
        <v>2</v>
      </c>
      <c r="E1243" t="str">
        <f>"2-50-2"</f>
        <v>2-50-2</v>
      </c>
      <c r="F1243" t="s">
        <v>72</v>
      </c>
      <c r="G1243" t="s">
        <v>73</v>
      </c>
      <c r="H1243" t="s">
        <v>71</v>
      </c>
      <c r="S1243">
        <v>0</v>
      </c>
      <c r="T1243">
        <v>1</v>
      </c>
      <c r="U1243">
        <v>0</v>
      </c>
      <c r="V1243">
        <v>0</v>
      </c>
      <c r="W1243">
        <v>0</v>
      </c>
      <c r="X1243">
        <v>1</v>
      </c>
      <c r="Y1243">
        <v>0</v>
      </c>
      <c r="Z1243">
        <v>1</v>
      </c>
      <c r="AA1243">
        <v>0</v>
      </c>
      <c r="AB1243">
        <v>0</v>
      </c>
      <c r="AC1243">
        <v>1</v>
      </c>
      <c r="AD1243">
        <v>1</v>
      </c>
      <c r="AE1243">
        <v>1</v>
      </c>
      <c r="AF1243">
        <v>1</v>
      </c>
      <c r="AG1243">
        <v>1</v>
      </c>
      <c r="AH1243">
        <v>1</v>
      </c>
      <c r="AI1243">
        <v>1</v>
      </c>
      <c r="AJ1243">
        <v>1</v>
      </c>
      <c r="AK1243">
        <v>0</v>
      </c>
      <c r="AL1243">
        <v>1</v>
      </c>
      <c r="AM1243">
        <v>1</v>
      </c>
      <c r="AN1243">
        <v>1</v>
      </c>
      <c r="AO1243">
        <v>1</v>
      </c>
      <c r="AP1243">
        <v>1</v>
      </c>
    </row>
    <row r="1244" spans="1:42" x14ac:dyDescent="0.25">
      <c r="A1244" t="str">
        <f>"1240"</f>
        <v>1240</v>
      </c>
      <c r="B1244" t="str">
        <f t="shared" si="68"/>
        <v>2</v>
      </c>
      <c r="C1244" t="str">
        <f t="shared" si="69"/>
        <v>50</v>
      </c>
      <c r="D1244" t="str">
        <f>"20"</f>
        <v>20</v>
      </c>
      <c r="E1244" t="str">
        <f>"2-50-20"</f>
        <v>2-50-20</v>
      </c>
      <c r="F1244" t="s">
        <v>72</v>
      </c>
      <c r="G1244" t="s">
        <v>73</v>
      </c>
      <c r="H1244" t="s">
        <v>71</v>
      </c>
      <c r="S1244">
        <v>1</v>
      </c>
      <c r="T1244">
        <v>0</v>
      </c>
      <c r="U1244">
        <v>0</v>
      </c>
      <c r="V1244">
        <v>0</v>
      </c>
      <c r="W1244">
        <v>0</v>
      </c>
      <c r="X1244">
        <v>1</v>
      </c>
      <c r="Y1244">
        <v>0</v>
      </c>
      <c r="Z1244">
        <v>1</v>
      </c>
      <c r="AA1244">
        <v>1</v>
      </c>
      <c r="AB1244">
        <v>0</v>
      </c>
      <c r="AC1244">
        <v>0</v>
      </c>
      <c r="AD1244">
        <v>1</v>
      </c>
      <c r="AE1244">
        <v>1</v>
      </c>
      <c r="AF1244">
        <v>1</v>
      </c>
      <c r="AG1244">
        <v>1</v>
      </c>
      <c r="AH1244">
        <v>1</v>
      </c>
      <c r="AI1244">
        <v>1</v>
      </c>
      <c r="AJ1244">
        <v>1</v>
      </c>
      <c r="AK1244">
        <v>0</v>
      </c>
      <c r="AL1244">
        <v>1</v>
      </c>
      <c r="AM1244">
        <v>1</v>
      </c>
      <c r="AN1244">
        <v>1</v>
      </c>
      <c r="AO1244">
        <v>1</v>
      </c>
      <c r="AP1244">
        <v>1</v>
      </c>
    </row>
    <row r="1245" spans="1:42" x14ac:dyDescent="0.25">
      <c r="A1245" t="str">
        <f>"1241"</f>
        <v>1241</v>
      </c>
      <c r="B1245" t="str">
        <f t="shared" si="68"/>
        <v>2</v>
      </c>
      <c r="C1245" t="str">
        <f t="shared" si="69"/>
        <v>50</v>
      </c>
      <c r="D1245" t="str">
        <f>"19"</f>
        <v>19</v>
      </c>
      <c r="E1245" t="str">
        <f>"2-50-19"</f>
        <v>2-50-19</v>
      </c>
      <c r="F1245" t="s">
        <v>72</v>
      </c>
      <c r="G1245" t="s">
        <v>73</v>
      </c>
      <c r="H1245" t="s">
        <v>71</v>
      </c>
      <c r="S1245">
        <v>1</v>
      </c>
      <c r="T1245">
        <v>0</v>
      </c>
      <c r="U1245">
        <v>0</v>
      </c>
      <c r="V1245">
        <v>0</v>
      </c>
      <c r="W1245">
        <v>1</v>
      </c>
      <c r="X1245">
        <v>0</v>
      </c>
      <c r="Y1245">
        <v>1</v>
      </c>
      <c r="Z1245">
        <v>0</v>
      </c>
      <c r="AA1245">
        <v>1</v>
      </c>
      <c r="AB1245">
        <v>0</v>
      </c>
      <c r="AC1245">
        <v>0</v>
      </c>
      <c r="AD1245">
        <v>1</v>
      </c>
      <c r="AE1245">
        <v>1</v>
      </c>
      <c r="AF1245">
        <v>1</v>
      </c>
      <c r="AG1245">
        <v>1</v>
      </c>
      <c r="AH1245">
        <v>1</v>
      </c>
      <c r="AI1245">
        <v>1</v>
      </c>
      <c r="AJ1245">
        <v>1</v>
      </c>
      <c r="AK1245">
        <v>0</v>
      </c>
      <c r="AL1245">
        <v>1</v>
      </c>
      <c r="AM1245">
        <v>1</v>
      </c>
      <c r="AN1245">
        <v>1</v>
      </c>
      <c r="AO1245">
        <v>1</v>
      </c>
      <c r="AP1245">
        <v>1</v>
      </c>
    </row>
    <row r="1246" spans="1:42" x14ac:dyDescent="0.25">
      <c r="A1246" t="str">
        <f>"1242"</f>
        <v>1242</v>
      </c>
      <c r="B1246" t="str">
        <f t="shared" si="68"/>
        <v>2</v>
      </c>
      <c r="C1246" t="str">
        <f t="shared" si="69"/>
        <v>50</v>
      </c>
      <c r="D1246" t="str">
        <f>"11"</f>
        <v>11</v>
      </c>
      <c r="E1246" t="str">
        <f>"2-50-11"</f>
        <v>2-50-11</v>
      </c>
      <c r="F1246" t="s">
        <v>72</v>
      </c>
      <c r="G1246" t="s">
        <v>73</v>
      </c>
      <c r="H1246" t="s">
        <v>71</v>
      </c>
      <c r="S1246">
        <v>1</v>
      </c>
      <c r="T1246">
        <v>0</v>
      </c>
      <c r="U1246">
        <v>0</v>
      </c>
      <c r="V1246">
        <v>0</v>
      </c>
      <c r="W1246">
        <v>1</v>
      </c>
      <c r="X1246">
        <v>0</v>
      </c>
      <c r="Y1246">
        <v>1</v>
      </c>
      <c r="Z1246">
        <v>0</v>
      </c>
      <c r="AA1246">
        <v>1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1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</row>
    <row r="1247" spans="1:42" x14ac:dyDescent="0.25">
      <c r="A1247" t="str">
        <f>"1243"</f>
        <v>1243</v>
      </c>
      <c r="B1247" t="str">
        <f t="shared" si="68"/>
        <v>2</v>
      </c>
      <c r="C1247" t="str">
        <f t="shared" si="69"/>
        <v>50</v>
      </c>
      <c r="D1247" t="str">
        <f>"7"</f>
        <v>7</v>
      </c>
      <c r="E1247" t="str">
        <f>"2-50-7"</f>
        <v>2-50-7</v>
      </c>
      <c r="F1247" t="s">
        <v>72</v>
      </c>
      <c r="G1247" t="s">
        <v>73</v>
      </c>
      <c r="H1247" t="s">
        <v>71</v>
      </c>
      <c r="S1247">
        <v>0</v>
      </c>
      <c r="T1247">
        <v>1</v>
      </c>
      <c r="U1247">
        <v>0</v>
      </c>
      <c r="V1247">
        <v>0</v>
      </c>
      <c r="W1247">
        <v>0</v>
      </c>
      <c r="X1247">
        <v>1</v>
      </c>
      <c r="Y1247">
        <v>1</v>
      </c>
      <c r="Z1247">
        <v>0</v>
      </c>
      <c r="AA1247">
        <v>0</v>
      </c>
      <c r="AB1247">
        <v>1</v>
      </c>
      <c r="AC1247">
        <v>0</v>
      </c>
      <c r="AD1247">
        <v>1</v>
      </c>
      <c r="AE1247">
        <v>1</v>
      </c>
      <c r="AF1247">
        <v>1</v>
      </c>
      <c r="AG1247">
        <v>1</v>
      </c>
      <c r="AH1247">
        <v>1</v>
      </c>
      <c r="AI1247">
        <v>1</v>
      </c>
      <c r="AJ1247">
        <v>1</v>
      </c>
      <c r="AK1247">
        <v>0</v>
      </c>
      <c r="AL1247">
        <v>1</v>
      </c>
      <c r="AM1247">
        <v>1</v>
      </c>
      <c r="AN1247">
        <v>1</v>
      </c>
      <c r="AO1247">
        <v>1</v>
      </c>
      <c r="AP1247">
        <v>1</v>
      </c>
    </row>
    <row r="1248" spans="1:42" x14ac:dyDescent="0.25">
      <c r="A1248" t="str">
        <f>"1244"</f>
        <v>1244</v>
      </c>
      <c r="B1248" t="str">
        <f t="shared" si="68"/>
        <v>2</v>
      </c>
      <c r="C1248" t="str">
        <f t="shared" si="69"/>
        <v>50</v>
      </c>
      <c r="D1248" t="str">
        <f>"1"</f>
        <v>1</v>
      </c>
      <c r="E1248" t="str">
        <f>"2-50-1"</f>
        <v>2-50-1</v>
      </c>
      <c r="F1248" t="s">
        <v>72</v>
      </c>
      <c r="G1248" t="s">
        <v>73</v>
      </c>
      <c r="H1248" t="s">
        <v>71</v>
      </c>
      <c r="S1248">
        <v>1</v>
      </c>
      <c r="T1248">
        <v>0</v>
      </c>
      <c r="U1248">
        <v>0</v>
      </c>
      <c r="V1248">
        <v>0</v>
      </c>
      <c r="W1248">
        <v>1</v>
      </c>
      <c r="X1248">
        <v>0</v>
      </c>
      <c r="Y1248">
        <v>1</v>
      </c>
      <c r="Z1248">
        <v>0</v>
      </c>
      <c r="AA1248">
        <v>1</v>
      </c>
      <c r="AB1248">
        <v>0</v>
      </c>
      <c r="AC1248">
        <v>0</v>
      </c>
      <c r="AD1248">
        <v>1</v>
      </c>
      <c r="AE1248">
        <v>1</v>
      </c>
      <c r="AF1248">
        <v>1</v>
      </c>
      <c r="AG1248">
        <v>1</v>
      </c>
      <c r="AH1248">
        <v>1</v>
      </c>
      <c r="AI1248">
        <v>1</v>
      </c>
      <c r="AJ1248">
        <v>1</v>
      </c>
      <c r="AK1248">
        <v>0</v>
      </c>
      <c r="AL1248">
        <v>1</v>
      </c>
      <c r="AM1248">
        <v>0</v>
      </c>
      <c r="AN1248">
        <v>0</v>
      </c>
      <c r="AO1248">
        <v>1</v>
      </c>
      <c r="AP1248">
        <v>0</v>
      </c>
    </row>
    <row r="1249" spans="1:42" x14ac:dyDescent="0.25">
      <c r="A1249" t="str">
        <f>"1245"</f>
        <v>1245</v>
      </c>
      <c r="B1249" t="str">
        <f t="shared" si="68"/>
        <v>2</v>
      </c>
      <c r="C1249" t="str">
        <f t="shared" si="69"/>
        <v>50</v>
      </c>
      <c r="D1249" t="str">
        <f>"25"</f>
        <v>25</v>
      </c>
      <c r="E1249" t="str">
        <f>"2-50-25"</f>
        <v>2-50-25</v>
      </c>
      <c r="F1249" t="s">
        <v>72</v>
      </c>
      <c r="G1249" t="s">
        <v>73</v>
      </c>
      <c r="H1249" t="s">
        <v>71</v>
      </c>
      <c r="S1249">
        <v>1</v>
      </c>
      <c r="T1249">
        <v>0</v>
      </c>
      <c r="U1249">
        <v>0</v>
      </c>
      <c r="V1249">
        <v>0</v>
      </c>
      <c r="W1249">
        <v>1</v>
      </c>
      <c r="X1249">
        <v>0</v>
      </c>
      <c r="Y1249">
        <v>0</v>
      </c>
      <c r="Z1249">
        <v>1</v>
      </c>
      <c r="AA1249">
        <v>1</v>
      </c>
      <c r="AB1249">
        <v>0</v>
      </c>
      <c r="AC1249">
        <v>0</v>
      </c>
      <c r="AD1249">
        <v>1</v>
      </c>
      <c r="AE1249">
        <v>1</v>
      </c>
      <c r="AF1249">
        <v>1</v>
      </c>
      <c r="AG1249">
        <v>1</v>
      </c>
      <c r="AH1249">
        <v>1</v>
      </c>
      <c r="AI1249">
        <v>1</v>
      </c>
      <c r="AJ1249">
        <v>1</v>
      </c>
      <c r="AK1249">
        <v>0</v>
      </c>
      <c r="AL1249">
        <v>1</v>
      </c>
      <c r="AM1249">
        <v>1</v>
      </c>
      <c r="AN1249">
        <v>1</v>
      </c>
      <c r="AO1249">
        <v>1</v>
      </c>
      <c r="AP1249">
        <v>1</v>
      </c>
    </row>
    <row r="1250" spans="1:42" x14ac:dyDescent="0.25">
      <c r="A1250" t="str">
        <f>"1246"</f>
        <v>1246</v>
      </c>
      <c r="B1250" t="str">
        <f t="shared" si="68"/>
        <v>2</v>
      </c>
      <c r="C1250" t="str">
        <f t="shared" si="69"/>
        <v>50</v>
      </c>
      <c r="D1250" t="str">
        <f>"18"</f>
        <v>18</v>
      </c>
      <c r="E1250" t="str">
        <f>"2-50-18"</f>
        <v>2-50-18</v>
      </c>
      <c r="F1250" t="s">
        <v>72</v>
      </c>
      <c r="G1250" t="s">
        <v>73</v>
      </c>
      <c r="H1250" t="s">
        <v>71</v>
      </c>
      <c r="S1250">
        <v>1</v>
      </c>
      <c r="T1250">
        <v>0</v>
      </c>
      <c r="U1250">
        <v>0</v>
      </c>
      <c r="V1250">
        <v>0</v>
      </c>
      <c r="W1250">
        <v>1</v>
      </c>
      <c r="X1250">
        <v>0</v>
      </c>
      <c r="Y1250">
        <v>1</v>
      </c>
      <c r="Z1250">
        <v>0</v>
      </c>
      <c r="AA1250">
        <v>0</v>
      </c>
      <c r="AB1250">
        <v>1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1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</row>
    <row r="1251" spans="1:42" x14ac:dyDescent="0.25">
      <c r="A1251" t="str">
        <f>"1247"</f>
        <v>1247</v>
      </c>
      <c r="B1251" t="str">
        <f t="shared" si="68"/>
        <v>2</v>
      </c>
      <c r="C1251" t="str">
        <f t="shared" si="69"/>
        <v>50</v>
      </c>
      <c r="D1251" t="str">
        <f>"17"</f>
        <v>17</v>
      </c>
      <c r="E1251" t="str">
        <f>"2-50-17"</f>
        <v>2-50-17</v>
      </c>
      <c r="F1251" t="s">
        <v>72</v>
      </c>
      <c r="G1251" t="s">
        <v>73</v>
      </c>
      <c r="H1251" t="s">
        <v>71</v>
      </c>
      <c r="S1251">
        <v>0</v>
      </c>
      <c r="T1251">
        <v>1</v>
      </c>
      <c r="U1251">
        <v>0</v>
      </c>
      <c r="V1251">
        <v>0</v>
      </c>
      <c r="W1251">
        <v>0</v>
      </c>
      <c r="X1251">
        <v>1</v>
      </c>
      <c r="Y1251">
        <v>0</v>
      </c>
      <c r="Z1251">
        <v>1</v>
      </c>
      <c r="AA1251">
        <v>0</v>
      </c>
      <c r="AB1251">
        <v>1</v>
      </c>
      <c r="AC1251">
        <v>0</v>
      </c>
      <c r="AD1251">
        <v>1</v>
      </c>
      <c r="AE1251">
        <v>1</v>
      </c>
      <c r="AF1251">
        <v>1</v>
      </c>
      <c r="AG1251">
        <v>1</v>
      </c>
      <c r="AH1251">
        <v>1</v>
      </c>
      <c r="AI1251">
        <v>1</v>
      </c>
      <c r="AJ1251">
        <v>1</v>
      </c>
      <c r="AK1251">
        <v>0</v>
      </c>
      <c r="AL1251">
        <v>1</v>
      </c>
      <c r="AM1251">
        <v>1</v>
      </c>
      <c r="AN1251">
        <v>1</v>
      </c>
      <c r="AO1251">
        <v>1</v>
      </c>
      <c r="AP1251">
        <v>1</v>
      </c>
    </row>
    <row r="1252" spans="1:42" x14ac:dyDescent="0.25">
      <c r="A1252" t="str">
        <f>"1248"</f>
        <v>1248</v>
      </c>
      <c r="B1252" t="str">
        <f t="shared" si="68"/>
        <v>2</v>
      </c>
      <c r="C1252" t="str">
        <f t="shared" si="69"/>
        <v>50</v>
      </c>
      <c r="D1252" t="str">
        <f>"16"</f>
        <v>16</v>
      </c>
      <c r="E1252" t="str">
        <f>"2-50-16"</f>
        <v>2-50-16</v>
      </c>
      <c r="F1252" t="s">
        <v>72</v>
      </c>
      <c r="G1252" t="s">
        <v>73</v>
      </c>
      <c r="H1252" t="s">
        <v>71</v>
      </c>
      <c r="S1252">
        <v>0</v>
      </c>
      <c r="T1252">
        <v>1</v>
      </c>
      <c r="U1252">
        <v>0</v>
      </c>
      <c r="V1252">
        <v>0</v>
      </c>
      <c r="W1252">
        <v>0</v>
      </c>
      <c r="X1252">
        <v>0</v>
      </c>
      <c r="Y1252">
        <v>1</v>
      </c>
      <c r="Z1252">
        <v>0</v>
      </c>
      <c r="AA1252">
        <v>0</v>
      </c>
      <c r="AB1252">
        <v>0</v>
      </c>
      <c r="AC1252">
        <v>1</v>
      </c>
      <c r="AD1252">
        <v>1</v>
      </c>
      <c r="AE1252">
        <v>1</v>
      </c>
      <c r="AF1252">
        <v>1</v>
      </c>
      <c r="AG1252">
        <v>1</v>
      </c>
      <c r="AH1252">
        <v>1</v>
      </c>
      <c r="AI1252">
        <v>1</v>
      </c>
      <c r="AJ1252">
        <v>1</v>
      </c>
      <c r="AK1252">
        <v>0</v>
      </c>
      <c r="AL1252">
        <v>1</v>
      </c>
      <c r="AM1252">
        <v>1</v>
      </c>
      <c r="AN1252">
        <v>1</v>
      </c>
      <c r="AO1252">
        <v>1</v>
      </c>
      <c r="AP1252">
        <v>1</v>
      </c>
    </row>
    <row r="1253" spans="1:42" x14ac:dyDescent="0.25">
      <c r="A1253" t="str">
        <f>"1249"</f>
        <v>1249</v>
      </c>
      <c r="B1253" t="str">
        <f t="shared" si="68"/>
        <v>2</v>
      </c>
      <c r="C1253" t="str">
        <f t="shared" si="69"/>
        <v>50</v>
      </c>
      <c r="D1253" t="str">
        <f>"9"</f>
        <v>9</v>
      </c>
      <c r="E1253" t="str">
        <f>"2-50-9"</f>
        <v>2-50-9</v>
      </c>
      <c r="F1253" t="s">
        <v>72</v>
      </c>
      <c r="G1253" t="s">
        <v>73</v>
      </c>
      <c r="H1253" t="s">
        <v>71</v>
      </c>
      <c r="S1253">
        <v>1</v>
      </c>
      <c r="T1253">
        <v>0</v>
      </c>
      <c r="U1253">
        <v>0</v>
      </c>
      <c r="V1253">
        <v>0</v>
      </c>
      <c r="W1253">
        <v>1</v>
      </c>
      <c r="X1253">
        <v>0</v>
      </c>
      <c r="Y1253">
        <v>1</v>
      </c>
      <c r="Z1253">
        <v>0</v>
      </c>
      <c r="AA1253">
        <v>0</v>
      </c>
      <c r="AB1253">
        <v>1</v>
      </c>
      <c r="AC1253">
        <v>0</v>
      </c>
      <c r="AD1253">
        <v>1</v>
      </c>
      <c r="AE1253">
        <v>1</v>
      </c>
      <c r="AF1253">
        <v>1</v>
      </c>
      <c r="AG1253">
        <v>1</v>
      </c>
      <c r="AH1253">
        <v>1</v>
      </c>
      <c r="AI1253">
        <v>1</v>
      </c>
      <c r="AJ1253">
        <v>1</v>
      </c>
      <c r="AK1253">
        <v>0</v>
      </c>
      <c r="AL1253">
        <v>1</v>
      </c>
      <c r="AM1253">
        <v>1</v>
      </c>
      <c r="AN1253">
        <v>1</v>
      </c>
      <c r="AO1253">
        <v>1</v>
      </c>
      <c r="AP1253">
        <v>1</v>
      </c>
    </row>
    <row r="1254" spans="1:42" x14ac:dyDescent="0.25">
      <c r="A1254" t="str">
        <f>"1250"</f>
        <v>1250</v>
      </c>
      <c r="B1254" t="str">
        <f t="shared" si="68"/>
        <v>2</v>
      </c>
      <c r="C1254" t="str">
        <f t="shared" si="69"/>
        <v>50</v>
      </c>
      <c r="D1254" t="str">
        <f>"4"</f>
        <v>4</v>
      </c>
      <c r="E1254" t="str">
        <f>"2-50-4"</f>
        <v>2-50-4</v>
      </c>
      <c r="F1254" t="s">
        <v>72</v>
      </c>
      <c r="G1254" t="s">
        <v>73</v>
      </c>
      <c r="H1254" t="s">
        <v>71</v>
      </c>
      <c r="S1254">
        <v>1</v>
      </c>
      <c r="T1254">
        <v>0</v>
      </c>
      <c r="U1254">
        <v>0</v>
      </c>
      <c r="V1254">
        <v>0</v>
      </c>
      <c r="W1254">
        <v>1</v>
      </c>
      <c r="X1254">
        <v>0</v>
      </c>
      <c r="Y1254">
        <v>1</v>
      </c>
      <c r="Z1254">
        <v>0</v>
      </c>
      <c r="AA1254">
        <v>1</v>
      </c>
      <c r="AB1254">
        <v>0</v>
      </c>
      <c r="AC1254">
        <v>0</v>
      </c>
      <c r="AD1254">
        <v>1</v>
      </c>
      <c r="AE1254">
        <v>1</v>
      </c>
      <c r="AF1254">
        <v>1</v>
      </c>
      <c r="AG1254">
        <v>1</v>
      </c>
      <c r="AH1254">
        <v>1</v>
      </c>
      <c r="AI1254">
        <v>1</v>
      </c>
      <c r="AJ1254">
        <v>1</v>
      </c>
      <c r="AK1254">
        <v>0</v>
      </c>
      <c r="AL1254">
        <v>1</v>
      </c>
      <c r="AM1254">
        <v>1</v>
      </c>
      <c r="AN1254">
        <v>1</v>
      </c>
      <c r="AO1254">
        <v>1</v>
      </c>
      <c r="AP1254">
        <v>1</v>
      </c>
    </row>
    <row r="1255" spans="1:42" x14ac:dyDescent="0.25">
      <c r="A1255" t="str">
        <f>"1251"</f>
        <v>1251</v>
      </c>
      <c r="B1255" t="str">
        <f t="shared" si="68"/>
        <v>2</v>
      </c>
      <c r="C1255" t="str">
        <f t="shared" ref="C1255:C1279" si="70">"51"</f>
        <v>51</v>
      </c>
      <c r="D1255" t="str">
        <f>"22"</f>
        <v>22</v>
      </c>
      <c r="E1255" t="str">
        <f>"2-51-22"</f>
        <v>2-51-22</v>
      </c>
      <c r="F1255" t="s">
        <v>72</v>
      </c>
      <c r="G1255" t="s">
        <v>73</v>
      </c>
      <c r="H1255" t="s">
        <v>71</v>
      </c>
      <c r="S1255">
        <v>0</v>
      </c>
      <c r="T1255">
        <v>1</v>
      </c>
      <c r="U1255">
        <v>0</v>
      </c>
      <c r="V1255">
        <v>0</v>
      </c>
      <c r="W1255">
        <v>0</v>
      </c>
      <c r="X1255">
        <v>1</v>
      </c>
      <c r="Y1255">
        <v>0</v>
      </c>
      <c r="Z1255">
        <v>0</v>
      </c>
      <c r="AA1255">
        <v>0</v>
      </c>
      <c r="AB1255">
        <v>0</v>
      </c>
      <c r="AC1255">
        <v>1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1</v>
      </c>
      <c r="AK1255">
        <v>0</v>
      </c>
      <c r="AL1255">
        <v>1</v>
      </c>
      <c r="AM1255">
        <v>0</v>
      </c>
      <c r="AN1255">
        <v>0</v>
      </c>
      <c r="AO1255">
        <v>0</v>
      </c>
      <c r="AP1255">
        <v>0</v>
      </c>
    </row>
    <row r="1256" spans="1:42" x14ac:dyDescent="0.25">
      <c r="A1256" t="str">
        <f>"1252"</f>
        <v>1252</v>
      </c>
      <c r="B1256" t="str">
        <f t="shared" si="68"/>
        <v>2</v>
      </c>
      <c r="C1256" t="str">
        <f t="shared" si="70"/>
        <v>51</v>
      </c>
      <c r="D1256" t="str">
        <f>"21"</f>
        <v>21</v>
      </c>
      <c r="E1256" t="str">
        <f>"2-51-21"</f>
        <v>2-51-21</v>
      </c>
      <c r="F1256" t="s">
        <v>72</v>
      </c>
      <c r="G1256" t="s">
        <v>73</v>
      </c>
      <c r="H1256" t="s">
        <v>71</v>
      </c>
      <c r="S1256">
        <v>0</v>
      </c>
      <c r="T1256">
        <v>1</v>
      </c>
      <c r="U1256">
        <v>0</v>
      </c>
      <c r="V1256">
        <v>0</v>
      </c>
      <c r="W1256">
        <v>1</v>
      </c>
      <c r="X1256">
        <v>0</v>
      </c>
      <c r="Y1256">
        <v>1</v>
      </c>
      <c r="Z1256">
        <v>0</v>
      </c>
      <c r="AA1256">
        <v>0</v>
      </c>
      <c r="AB1256">
        <v>1</v>
      </c>
      <c r="AC1256">
        <v>0</v>
      </c>
      <c r="AD1256">
        <v>1</v>
      </c>
      <c r="AE1256">
        <v>1</v>
      </c>
      <c r="AF1256">
        <v>1</v>
      </c>
      <c r="AG1256">
        <v>1</v>
      </c>
      <c r="AH1256">
        <v>1</v>
      </c>
      <c r="AI1256">
        <v>1</v>
      </c>
      <c r="AJ1256">
        <v>1</v>
      </c>
      <c r="AK1256">
        <v>0</v>
      </c>
      <c r="AL1256">
        <v>1</v>
      </c>
      <c r="AM1256">
        <v>1</v>
      </c>
      <c r="AN1256">
        <v>1</v>
      </c>
      <c r="AO1256">
        <v>1</v>
      </c>
      <c r="AP1256">
        <v>1</v>
      </c>
    </row>
    <row r="1257" spans="1:42" x14ac:dyDescent="0.25">
      <c r="A1257" t="str">
        <f>"1253"</f>
        <v>1253</v>
      </c>
      <c r="B1257" t="str">
        <f t="shared" si="68"/>
        <v>2</v>
      </c>
      <c r="C1257" t="str">
        <f t="shared" si="70"/>
        <v>51</v>
      </c>
      <c r="D1257" t="str">
        <f>"16"</f>
        <v>16</v>
      </c>
      <c r="E1257" t="str">
        <f>"2-51-16"</f>
        <v>2-51-16</v>
      </c>
      <c r="F1257" t="s">
        <v>72</v>
      </c>
      <c r="G1257" t="s">
        <v>73</v>
      </c>
      <c r="H1257" t="s">
        <v>71</v>
      </c>
      <c r="S1257">
        <v>0</v>
      </c>
      <c r="T1257">
        <v>1</v>
      </c>
      <c r="U1257">
        <v>0</v>
      </c>
      <c r="V1257">
        <v>0</v>
      </c>
      <c r="W1257">
        <v>1</v>
      </c>
      <c r="X1257">
        <v>0</v>
      </c>
      <c r="Y1257">
        <v>1</v>
      </c>
      <c r="Z1257">
        <v>0</v>
      </c>
      <c r="AA1257">
        <v>0</v>
      </c>
      <c r="AB1257">
        <v>0</v>
      </c>
      <c r="AC1257">
        <v>1</v>
      </c>
      <c r="AD1257">
        <v>1</v>
      </c>
      <c r="AE1257">
        <v>1</v>
      </c>
      <c r="AF1257">
        <v>1</v>
      </c>
      <c r="AG1257">
        <v>1</v>
      </c>
      <c r="AH1257">
        <v>1</v>
      </c>
      <c r="AI1257">
        <v>1</v>
      </c>
      <c r="AJ1257">
        <v>1</v>
      </c>
      <c r="AK1257">
        <v>0</v>
      </c>
      <c r="AL1257">
        <v>1</v>
      </c>
      <c r="AM1257">
        <v>1</v>
      </c>
      <c r="AN1257">
        <v>1</v>
      </c>
      <c r="AO1257">
        <v>1</v>
      </c>
      <c r="AP1257">
        <v>1</v>
      </c>
    </row>
    <row r="1258" spans="1:42" x14ac:dyDescent="0.25">
      <c r="A1258" t="str">
        <f>"1254"</f>
        <v>1254</v>
      </c>
      <c r="B1258" t="str">
        <f t="shared" si="68"/>
        <v>2</v>
      </c>
      <c r="C1258" t="str">
        <f t="shared" si="70"/>
        <v>51</v>
      </c>
      <c r="D1258" t="str">
        <f>"9"</f>
        <v>9</v>
      </c>
      <c r="E1258" t="str">
        <f>"2-51-9"</f>
        <v>2-51-9</v>
      </c>
      <c r="F1258" t="s">
        <v>72</v>
      </c>
      <c r="G1258" t="s">
        <v>73</v>
      </c>
      <c r="H1258" t="s">
        <v>71</v>
      </c>
      <c r="S1258">
        <v>1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1</v>
      </c>
      <c r="Z1258">
        <v>0</v>
      </c>
      <c r="AA1258">
        <v>1</v>
      </c>
      <c r="AB1258">
        <v>0</v>
      </c>
      <c r="AC1258">
        <v>0</v>
      </c>
      <c r="AD1258">
        <v>1</v>
      </c>
      <c r="AE1258">
        <v>1</v>
      </c>
      <c r="AF1258">
        <v>1</v>
      </c>
      <c r="AG1258">
        <v>1</v>
      </c>
      <c r="AH1258">
        <v>1</v>
      </c>
      <c r="AI1258">
        <v>1</v>
      </c>
      <c r="AJ1258">
        <v>0</v>
      </c>
      <c r="AK1258">
        <v>1</v>
      </c>
      <c r="AL1258">
        <v>1</v>
      </c>
      <c r="AM1258">
        <v>1</v>
      </c>
      <c r="AN1258">
        <v>1</v>
      </c>
      <c r="AO1258">
        <v>1</v>
      </c>
      <c r="AP1258">
        <v>1</v>
      </c>
    </row>
    <row r="1259" spans="1:42" x14ac:dyDescent="0.25">
      <c r="A1259" t="str">
        <f>"1255"</f>
        <v>1255</v>
      </c>
      <c r="B1259" t="str">
        <f t="shared" si="68"/>
        <v>2</v>
      </c>
      <c r="C1259" t="str">
        <f t="shared" si="70"/>
        <v>51</v>
      </c>
      <c r="D1259" t="str">
        <f>"5"</f>
        <v>5</v>
      </c>
      <c r="E1259" t="str">
        <f>"2-51-5"</f>
        <v>2-51-5</v>
      </c>
      <c r="F1259" t="s">
        <v>72</v>
      </c>
      <c r="G1259" t="s">
        <v>73</v>
      </c>
      <c r="H1259" t="s">
        <v>71</v>
      </c>
      <c r="S1259">
        <v>1</v>
      </c>
      <c r="T1259">
        <v>0</v>
      </c>
      <c r="U1259">
        <v>0</v>
      </c>
      <c r="V1259">
        <v>0</v>
      </c>
      <c r="W1259">
        <v>0</v>
      </c>
      <c r="X1259">
        <v>1</v>
      </c>
      <c r="Y1259">
        <v>0</v>
      </c>
      <c r="Z1259">
        <v>1</v>
      </c>
      <c r="AA1259">
        <v>0</v>
      </c>
      <c r="AB1259">
        <v>1</v>
      </c>
      <c r="AC1259">
        <v>0</v>
      </c>
      <c r="AD1259">
        <v>1</v>
      </c>
      <c r="AE1259">
        <v>1</v>
      </c>
      <c r="AF1259">
        <v>1</v>
      </c>
      <c r="AG1259">
        <v>1</v>
      </c>
      <c r="AH1259">
        <v>1</v>
      </c>
      <c r="AI1259">
        <v>1</v>
      </c>
      <c r="AJ1259">
        <v>1</v>
      </c>
      <c r="AK1259">
        <v>0</v>
      </c>
      <c r="AL1259">
        <v>1</v>
      </c>
      <c r="AM1259">
        <v>1</v>
      </c>
      <c r="AN1259">
        <v>1</v>
      </c>
      <c r="AO1259">
        <v>1</v>
      </c>
      <c r="AP1259">
        <v>1</v>
      </c>
    </row>
    <row r="1260" spans="1:42" x14ac:dyDescent="0.25">
      <c r="A1260" t="str">
        <f>"1256"</f>
        <v>1256</v>
      </c>
      <c r="B1260" t="str">
        <f t="shared" si="68"/>
        <v>2</v>
      </c>
      <c r="C1260" t="str">
        <f t="shared" si="70"/>
        <v>51</v>
      </c>
      <c r="D1260" t="str">
        <f>"3"</f>
        <v>3</v>
      </c>
      <c r="E1260" t="str">
        <f>"2-51-3"</f>
        <v>2-51-3</v>
      </c>
      <c r="F1260" t="s">
        <v>72</v>
      </c>
      <c r="G1260" t="s">
        <v>73</v>
      </c>
      <c r="H1260" t="s">
        <v>71</v>
      </c>
      <c r="S1260">
        <v>1</v>
      </c>
      <c r="T1260">
        <v>0</v>
      </c>
      <c r="U1260">
        <v>0</v>
      </c>
      <c r="V1260">
        <v>0</v>
      </c>
      <c r="W1260">
        <v>1</v>
      </c>
      <c r="X1260">
        <v>0</v>
      </c>
      <c r="Y1260">
        <v>1</v>
      </c>
      <c r="Z1260">
        <v>0</v>
      </c>
      <c r="AA1260">
        <v>0</v>
      </c>
      <c r="AB1260">
        <v>1</v>
      </c>
      <c r="AC1260">
        <v>0</v>
      </c>
      <c r="AD1260">
        <v>1</v>
      </c>
      <c r="AE1260">
        <v>1</v>
      </c>
      <c r="AF1260">
        <v>1</v>
      </c>
      <c r="AG1260">
        <v>1</v>
      </c>
      <c r="AH1260">
        <v>1</v>
      </c>
      <c r="AI1260">
        <v>1</v>
      </c>
      <c r="AJ1260">
        <v>1</v>
      </c>
      <c r="AK1260">
        <v>0</v>
      </c>
      <c r="AL1260">
        <v>1</v>
      </c>
      <c r="AM1260">
        <v>1</v>
      </c>
      <c r="AN1260">
        <v>1</v>
      </c>
      <c r="AO1260">
        <v>1</v>
      </c>
      <c r="AP1260">
        <v>1</v>
      </c>
    </row>
    <row r="1261" spans="1:42" x14ac:dyDescent="0.25">
      <c r="A1261" t="str">
        <f>"1257"</f>
        <v>1257</v>
      </c>
      <c r="B1261" t="str">
        <f t="shared" si="68"/>
        <v>2</v>
      </c>
      <c r="C1261" t="str">
        <f t="shared" si="70"/>
        <v>51</v>
      </c>
      <c r="D1261" t="str">
        <f>"24"</f>
        <v>24</v>
      </c>
      <c r="E1261" t="str">
        <f>"2-51-24"</f>
        <v>2-51-24</v>
      </c>
      <c r="F1261" t="s">
        <v>72</v>
      </c>
      <c r="G1261" t="s">
        <v>73</v>
      </c>
      <c r="H1261" t="s">
        <v>71</v>
      </c>
      <c r="S1261">
        <v>1</v>
      </c>
      <c r="T1261">
        <v>0</v>
      </c>
      <c r="U1261">
        <v>0</v>
      </c>
      <c r="V1261">
        <v>0</v>
      </c>
      <c r="W1261">
        <v>0</v>
      </c>
      <c r="X1261">
        <v>1</v>
      </c>
      <c r="Y1261">
        <v>1</v>
      </c>
      <c r="Z1261">
        <v>0</v>
      </c>
      <c r="AA1261">
        <v>1</v>
      </c>
      <c r="AB1261">
        <v>0</v>
      </c>
      <c r="AC1261">
        <v>0</v>
      </c>
      <c r="AD1261">
        <v>1</v>
      </c>
      <c r="AE1261">
        <v>1</v>
      </c>
      <c r="AF1261">
        <v>1</v>
      </c>
      <c r="AG1261">
        <v>1</v>
      </c>
      <c r="AH1261">
        <v>1</v>
      </c>
      <c r="AI1261">
        <v>1</v>
      </c>
      <c r="AJ1261">
        <v>1</v>
      </c>
      <c r="AK1261">
        <v>0</v>
      </c>
      <c r="AL1261">
        <v>1</v>
      </c>
      <c r="AM1261">
        <v>1</v>
      </c>
      <c r="AN1261">
        <v>1</v>
      </c>
      <c r="AO1261">
        <v>1</v>
      </c>
      <c r="AP1261">
        <v>1</v>
      </c>
    </row>
    <row r="1262" spans="1:42" x14ac:dyDescent="0.25">
      <c r="A1262" t="str">
        <f>"1258"</f>
        <v>1258</v>
      </c>
      <c r="B1262" t="str">
        <f t="shared" si="68"/>
        <v>2</v>
      </c>
      <c r="C1262" t="str">
        <f t="shared" si="70"/>
        <v>51</v>
      </c>
      <c r="D1262" t="str">
        <f>"23"</f>
        <v>23</v>
      </c>
      <c r="E1262" t="str">
        <f>"2-51-23"</f>
        <v>2-51-23</v>
      </c>
      <c r="F1262" t="s">
        <v>72</v>
      </c>
      <c r="G1262" t="s">
        <v>73</v>
      </c>
      <c r="H1262" t="s">
        <v>71</v>
      </c>
      <c r="S1262">
        <v>1</v>
      </c>
      <c r="T1262">
        <v>0</v>
      </c>
      <c r="U1262">
        <v>0</v>
      </c>
      <c r="V1262">
        <v>0</v>
      </c>
      <c r="W1262">
        <v>1</v>
      </c>
      <c r="X1262">
        <v>0</v>
      </c>
      <c r="Y1262">
        <v>1</v>
      </c>
      <c r="Z1262">
        <v>0</v>
      </c>
      <c r="AA1262">
        <v>0</v>
      </c>
      <c r="AB1262">
        <v>0</v>
      </c>
      <c r="AC1262">
        <v>1</v>
      </c>
      <c r="AD1262">
        <v>1</v>
      </c>
      <c r="AE1262">
        <v>1</v>
      </c>
      <c r="AF1262">
        <v>1</v>
      </c>
      <c r="AG1262">
        <v>1</v>
      </c>
      <c r="AH1262">
        <v>1</v>
      </c>
      <c r="AI1262">
        <v>1</v>
      </c>
      <c r="AJ1262">
        <v>1</v>
      </c>
      <c r="AK1262">
        <v>0</v>
      </c>
      <c r="AL1262">
        <v>1</v>
      </c>
      <c r="AM1262">
        <v>1</v>
      </c>
      <c r="AN1262">
        <v>1</v>
      </c>
      <c r="AO1262">
        <v>1</v>
      </c>
      <c r="AP1262">
        <v>1</v>
      </c>
    </row>
    <row r="1263" spans="1:42" x14ac:dyDescent="0.25">
      <c r="A1263" t="str">
        <f>"1259"</f>
        <v>1259</v>
      </c>
      <c r="B1263" t="str">
        <f t="shared" si="68"/>
        <v>2</v>
      </c>
      <c r="C1263" t="str">
        <f t="shared" si="70"/>
        <v>51</v>
      </c>
      <c r="D1263" t="str">
        <f>"14"</f>
        <v>14</v>
      </c>
      <c r="E1263" t="str">
        <f>"2-51-14"</f>
        <v>2-51-14</v>
      </c>
      <c r="F1263" t="s">
        <v>72</v>
      </c>
      <c r="G1263" t="s">
        <v>73</v>
      </c>
      <c r="H1263" t="s">
        <v>71</v>
      </c>
      <c r="S1263">
        <v>1</v>
      </c>
      <c r="T1263">
        <v>0</v>
      </c>
      <c r="U1263">
        <v>0</v>
      </c>
      <c r="V1263">
        <v>0</v>
      </c>
      <c r="W1263">
        <v>0</v>
      </c>
      <c r="X1263">
        <v>1</v>
      </c>
      <c r="Y1263">
        <v>1</v>
      </c>
      <c r="Z1263">
        <v>0</v>
      </c>
      <c r="AA1263">
        <v>0</v>
      </c>
      <c r="AB1263">
        <v>1</v>
      </c>
      <c r="AC1263">
        <v>0</v>
      </c>
      <c r="AD1263">
        <v>1</v>
      </c>
      <c r="AE1263">
        <v>1</v>
      </c>
      <c r="AF1263">
        <v>1</v>
      </c>
      <c r="AG1263">
        <v>1</v>
      </c>
      <c r="AH1263">
        <v>1</v>
      </c>
      <c r="AI1263">
        <v>1</v>
      </c>
      <c r="AJ1263">
        <v>0</v>
      </c>
      <c r="AK1263">
        <v>0</v>
      </c>
      <c r="AL1263">
        <v>1</v>
      </c>
      <c r="AM1263">
        <v>1</v>
      </c>
      <c r="AN1263">
        <v>1</v>
      </c>
      <c r="AO1263">
        <v>1</v>
      </c>
      <c r="AP1263">
        <v>1</v>
      </c>
    </row>
    <row r="1264" spans="1:42" x14ac:dyDescent="0.25">
      <c r="A1264" t="str">
        <f>"1260"</f>
        <v>1260</v>
      </c>
      <c r="B1264" t="str">
        <f t="shared" si="68"/>
        <v>2</v>
      </c>
      <c r="C1264" t="str">
        <f t="shared" si="70"/>
        <v>51</v>
      </c>
      <c r="D1264" t="str">
        <f>"13"</f>
        <v>13</v>
      </c>
      <c r="E1264" t="str">
        <f>"2-51-13"</f>
        <v>2-51-13</v>
      </c>
      <c r="F1264" t="s">
        <v>72</v>
      </c>
      <c r="G1264" t="s">
        <v>73</v>
      </c>
      <c r="H1264" t="s">
        <v>71</v>
      </c>
      <c r="S1264">
        <v>0</v>
      </c>
      <c r="T1264">
        <v>1</v>
      </c>
      <c r="U1264">
        <v>0</v>
      </c>
      <c r="V1264">
        <v>0</v>
      </c>
      <c r="W1264">
        <v>0</v>
      </c>
      <c r="X1264">
        <v>1</v>
      </c>
      <c r="Y1264">
        <v>0</v>
      </c>
      <c r="Z1264">
        <v>1</v>
      </c>
      <c r="AA1264">
        <v>1</v>
      </c>
      <c r="AB1264">
        <v>0</v>
      </c>
      <c r="AC1264">
        <v>0</v>
      </c>
      <c r="AD1264">
        <v>1</v>
      </c>
      <c r="AE1264">
        <v>1</v>
      </c>
      <c r="AF1264">
        <v>1</v>
      </c>
      <c r="AG1264">
        <v>1</v>
      </c>
      <c r="AH1264">
        <v>1</v>
      </c>
      <c r="AI1264">
        <v>1</v>
      </c>
      <c r="AJ1264">
        <v>1</v>
      </c>
      <c r="AK1264">
        <v>0</v>
      </c>
      <c r="AL1264">
        <v>1</v>
      </c>
      <c r="AM1264">
        <v>1</v>
      </c>
      <c r="AN1264">
        <v>1</v>
      </c>
      <c r="AO1264">
        <v>1</v>
      </c>
      <c r="AP1264">
        <v>1</v>
      </c>
    </row>
    <row r="1265" spans="1:42" x14ac:dyDescent="0.25">
      <c r="A1265" t="str">
        <f>"1261"</f>
        <v>1261</v>
      </c>
      <c r="B1265" t="str">
        <f t="shared" si="68"/>
        <v>2</v>
      </c>
      <c r="C1265" t="str">
        <f t="shared" si="70"/>
        <v>51</v>
      </c>
      <c r="D1265" t="str">
        <f>"10"</f>
        <v>10</v>
      </c>
      <c r="E1265" t="str">
        <f>"2-51-10"</f>
        <v>2-51-10</v>
      </c>
      <c r="F1265" t="s">
        <v>72</v>
      </c>
      <c r="G1265" t="s">
        <v>73</v>
      </c>
      <c r="H1265" t="s">
        <v>70</v>
      </c>
      <c r="I1265">
        <v>1</v>
      </c>
      <c r="J1265">
        <v>1</v>
      </c>
      <c r="K1265">
        <v>1</v>
      </c>
      <c r="L1265">
        <v>1</v>
      </c>
      <c r="M1265">
        <v>1</v>
      </c>
      <c r="N1265">
        <v>1</v>
      </c>
      <c r="O1265">
        <v>1</v>
      </c>
      <c r="P1265">
        <v>1</v>
      </c>
      <c r="Q1265">
        <v>1</v>
      </c>
      <c r="R1265">
        <v>1</v>
      </c>
    </row>
    <row r="1266" spans="1:42" x14ac:dyDescent="0.25">
      <c r="A1266" t="str">
        <f>"1262"</f>
        <v>1262</v>
      </c>
      <c r="B1266" t="str">
        <f t="shared" si="68"/>
        <v>2</v>
      </c>
      <c r="C1266" t="str">
        <f t="shared" si="70"/>
        <v>51</v>
      </c>
      <c r="D1266" t="str">
        <f>"6"</f>
        <v>6</v>
      </c>
      <c r="E1266" t="str">
        <f>"2-51-6"</f>
        <v>2-51-6</v>
      </c>
      <c r="F1266" t="s">
        <v>72</v>
      </c>
      <c r="G1266" t="s">
        <v>73</v>
      </c>
      <c r="H1266" t="s">
        <v>71</v>
      </c>
      <c r="S1266">
        <v>1</v>
      </c>
      <c r="T1266">
        <v>0</v>
      </c>
      <c r="U1266">
        <v>0</v>
      </c>
      <c r="V1266">
        <v>0</v>
      </c>
      <c r="W1266">
        <v>0</v>
      </c>
      <c r="X1266">
        <v>1</v>
      </c>
      <c r="Y1266">
        <v>1</v>
      </c>
      <c r="Z1266">
        <v>0</v>
      </c>
      <c r="AA1266">
        <v>1</v>
      </c>
      <c r="AB1266">
        <v>0</v>
      </c>
      <c r="AC1266">
        <v>0</v>
      </c>
      <c r="AD1266">
        <v>1</v>
      </c>
      <c r="AE1266">
        <v>1</v>
      </c>
      <c r="AF1266">
        <v>1</v>
      </c>
      <c r="AG1266">
        <v>1</v>
      </c>
      <c r="AH1266">
        <v>1</v>
      </c>
      <c r="AI1266">
        <v>1</v>
      </c>
      <c r="AJ1266">
        <v>1</v>
      </c>
      <c r="AK1266">
        <v>0</v>
      </c>
      <c r="AL1266">
        <v>1</v>
      </c>
      <c r="AM1266">
        <v>1</v>
      </c>
      <c r="AN1266">
        <v>1</v>
      </c>
      <c r="AO1266">
        <v>1</v>
      </c>
      <c r="AP1266">
        <v>1</v>
      </c>
    </row>
    <row r="1267" spans="1:42" x14ac:dyDescent="0.25">
      <c r="A1267" t="str">
        <f>"1263"</f>
        <v>1263</v>
      </c>
      <c r="B1267" t="str">
        <f t="shared" si="68"/>
        <v>2</v>
      </c>
      <c r="C1267" t="str">
        <f t="shared" si="70"/>
        <v>51</v>
      </c>
      <c r="D1267" t="str">
        <f>"2"</f>
        <v>2</v>
      </c>
      <c r="E1267" t="str">
        <f>"2-51-2"</f>
        <v>2-51-2</v>
      </c>
      <c r="F1267" t="s">
        <v>72</v>
      </c>
      <c r="G1267" t="s">
        <v>73</v>
      </c>
      <c r="H1267" t="s">
        <v>71</v>
      </c>
      <c r="S1267">
        <v>0</v>
      </c>
      <c r="T1267">
        <v>1</v>
      </c>
      <c r="U1267">
        <v>0</v>
      </c>
      <c r="V1267">
        <v>0</v>
      </c>
      <c r="W1267">
        <v>1</v>
      </c>
      <c r="X1267">
        <v>0</v>
      </c>
      <c r="Y1267">
        <v>1</v>
      </c>
      <c r="Z1267">
        <v>0</v>
      </c>
      <c r="AA1267">
        <v>0</v>
      </c>
      <c r="AB1267">
        <v>0</v>
      </c>
      <c r="AC1267">
        <v>1</v>
      </c>
      <c r="AD1267">
        <v>0</v>
      </c>
      <c r="AE1267">
        <v>0</v>
      </c>
      <c r="AF1267">
        <v>0</v>
      </c>
      <c r="AG1267">
        <v>0</v>
      </c>
      <c r="AH1267">
        <v>0</v>
      </c>
      <c r="AI1267">
        <v>0</v>
      </c>
      <c r="AJ1267">
        <v>0</v>
      </c>
      <c r="AK1267">
        <v>1</v>
      </c>
      <c r="AL1267">
        <v>1</v>
      </c>
      <c r="AM1267">
        <v>1</v>
      </c>
      <c r="AN1267">
        <v>0</v>
      </c>
      <c r="AO1267">
        <v>1</v>
      </c>
      <c r="AP1267">
        <v>1</v>
      </c>
    </row>
    <row r="1268" spans="1:42" x14ac:dyDescent="0.25">
      <c r="A1268" t="str">
        <f>"1264"</f>
        <v>1264</v>
      </c>
      <c r="B1268" t="str">
        <f t="shared" si="68"/>
        <v>2</v>
      </c>
      <c r="C1268" t="str">
        <f t="shared" si="70"/>
        <v>51</v>
      </c>
      <c r="D1268" t="str">
        <f>"18"</f>
        <v>18</v>
      </c>
      <c r="E1268" t="str">
        <f>"2-51-18"</f>
        <v>2-51-18</v>
      </c>
      <c r="F1268" t="s">
        <v>72</v>
      </c>
      <c r="G1268" t="s">
        <v>73</v>
      </c>
      <c r="H1268" t="s">
        <v>71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1</v>
      </c>
      <c r="Y1268">
        <v>0</v>
      </c>
      <c r="Z1268">
        <v>1</v>
      </c>
      <c r="AA1268">
        <v>0</v>
      </c>
      <c r="AB1268">
        <v>0</v>
      </c>
      <c r="AC1268">
        <v>1</v>
      </c>
      <c r="AD1268">
        <v>0</v>
      </c>
      <c r="AE1268">
        <v>0</v>
      </c>
      <c r="AF1268">
        <v>0</v>
      </c>
      <c r="AG1268">
        <v>0</v>
      </c>
      <c r="AH1268">
        <v>0</v>
      </c>
      <c r="AI1268">
        <v>0</v>
      </c>
      <c r="AJ1268">
        <v>0</v>
      </c>
      <c r="AK1268">
        <v>1</v>
      </c>
      <c r="AL1268">
        <v>1</v>
      </c>
      <c r="AM1268">
        <v>1</v>
      </c>
      <c r="AN1268">
        <v>1</v>
      </c>
      <c r="AO1268">
        <v>1</v>
      </c>
      <c r="AP1268">
        <v>1</v>
      </c>
    </row>
    <row r="1269" spans="1:42" x14ac:dyDescent="0.25">
      <c r="A1269" t="str">
        <f>"1265"</f>
        <v>1265</v>
      </c>
      <c r="B1269" t="str">
        <f t="shared" si="68"/>
        <v>2</v>
      </c>
      <c r="C1269" t="str">
        <f t="shared" si="70"/>
        <v>51</v>
      </c>
      <c r="D1269" t="str">
        <f>"17"</f>
        <v>17</v>
      </c>
      <c r="E1269" t="str">
        <f>"2-51-17"</f>
        <v>2-51-17</v>
      </c>
      <c r="F1269" t="s">
        <v>72</v>
      </c>
      <c r="G1269" t="s">
        <v>73</v>
      </c>
      <c r="H1269" t="s">
        <v>71</v>
      </c>
      <c r="S1269">
        <v>1</v>
      </c>
      <c r="T1269">
        <v>0</v>
      </c>
      <c r="U1269">
        <v>0</v>
      </c>
      <c r="V1269">
        <v>0</v>
      </c>
      <c r="W1269">
        <v>0</v>
      </c>
      <c r="X1269">
        <v>1</v>
      </c>
      <c r="Y1269">
        <v>1</v>
      </c>
      <c r="Z1269">
        <v>0</v>
      </c>
      <c r="AA1269">
        <v>1</v>
      </c>
      <c r="AB1269">
        <v>0</v>
      </c>
      <c r="AC1269">
        <v>0</v>
      </c>
      <c r="AD1269">
        <v>1</v>
      </c>
      <c r="AE1269">
        <v>1</v>
      </c>
      <c r="AF1269">
        <v>1</v>
      </c>
      <c r="AG1269">
        <v>1</v>
      </c>
      <c r="AH1269">
        <v>1</v>
      </c>
      <c r="AI1269">
        <v>1</v>
      </c>
      <c r="AJ1269">
        <v>0</v>
      </c>
      <c r="AK1269">
        <v>1</v>
      </c>
      <c r="AL1269">
        <v>1</v>
      </c>
      <c r="AM1269">
        <v>1</v>
      </c>
      <c r="AN1269">
        <v>1</v>
      </c>
      <c r="AO1269">
        <v>1</v>
      </c>
      <c r="AP1269">
        <v>1</v>
      </c>
    </row>
    <row r="1270" spans="1:42" x14ac:dyDescent="0.25">
      <c r="A1270" t="str">
        <f>"1266"</f>
        <v>1266</v>
      </c>
      <c r="B1270" t="str">
        <f t="shared" si="68"/>
        <v>2</v>
      </c>
      <c r="C1270" t="str">
        <f t="shared" si="70"/>
        <v>51</v>
      </c>
      <c r="D1270" t="str">
        <f>"11"</f>
        <v>11</v>
      </c>
      <c r="E1270" t="str">
        <f>"2-51-11"</f>
        <v>2-51-11</v>
      </c>
      <c r="F1270" t="s">
        <v>72</v>
      </c>
      <c r="G1270" t="s">
        <v>73</v>
      </c>
      <c r="H1270" t="s">
        <v>71</v>
      </c>
      <c r="S1270">
        <v>1</v>
      </c>
      <c r="T1270">
        <v>0</v>
      </c>
      <c r="U1270">
        <v>0</v>
      </c>
      <c r="V1270">
        <v>0</v>
      </c>
      <c r="W1270">
        <v>1</v>
      </c>
      <c r="X1270">
        <v>0</v>
      </c>
      <c r="Y1270">
        <v>0</v>
      </c>
      <c r="Z1270">
        <v>1</v>
      </c>
      <c r="AA1270">
        <v>0</v>
      </c>
      <c r="AB1270">
        <v>0</v>
      </c>
      <c r="AC1270">
        <v>1</v>
      </c>
      <c r="AD1270">
        <v>1</v>
      </c>
      <c r="AE1270">
        <v>1</v>
      </c>
      <c r="AF1270">
        <v>1</v>
      </c>
      <c r="AG1270">
        <v>1</v>
      </c>
      <c r="AH1270">
        <v>1</v>
      </c>
      <c r="AI1270">
        <v>1</v>
      </c>
      <c r="AJ1270">
        <v>0</v>
      </c>
      <c r="AK1270">
        <v>1</v>
      </c>
      <c r="AL1270">
        <v>0</v>
      </c>
      <c r="AM1270">
        <v>0</v>
      </c>
      <c r="AN1270">
        <v>1</v>
      </c>
      <c r="AO1270">
        <v>1</v>
      </c>
      <c r="AP1270">
        <v>1</v>
      </c>
    </row>
    <row r="1271" spans="1:42" x14ac:dyDescent="0.25">
      <c r="A1271" t="str">
        <f>"1267"</f>
        <v>1267</v>
      </c>
      <c r="B1271" t="str">
        <f t="shared" si="68"/>
        <v>2</v>
      </c>
      <c r="C1271" t="str">
        <f t="shared" si="70"/>
        <v>51</v>
      </c>
      <c r="D1271" t="str">
        <f>"7"</f>
        <v>7</v>
      </c>
      <c r="E1271" t="str">
        <f>"2-51-7"</f>
        <v>2-51-7</v>
      </c>
      <c r="F1271" t="s">
        <v>72</v>
      </c>
      <c r="G1271" t="s">
        <v>73</v>
      </c>
      <c r="H1271" t="s">
        <v>71</v>
      </c>
      <c r="S1271">
        <v>1</v>
      </c>
      <c r="T1271">
        <v>0</v>
      </c>
      <c r="U1271">
        <v>0</v>
      </c>
      <c r="V1271">
        <v>0</v>
      </c>
      <c r="W1271">
        <v>1</v>
      </c>
      <c r="X1271">
        <v>0</v>
      </c>
      <c r="Y1271">
        <v>1</v>
      </c>
      <c r="Z1271">
        <v>0</v>
      </c>
      <c r="AA1271">
        <v>0</v>
      </c>
      <c r="AB1271">
        <v>0</v>
      </c>
      <c r="AC1271">
        <v>1</v>
      </c>
      <c r="AD1271">
        <v>1</v>
      </c>
      <c r="AE1271">
        <v>1</v>
      </c>
      <c r="AF1271">
        <v>1</v>
      </c>
      <c r="AG1271">
        <v>1</v>
      </c>
      <c r="AH1271">
        <v>1</v>
      </c>
      <c r="AI1271">
        <v>1</v>
      </c>
      <c r="AJ1271">
        <v>1</v>
      </c>
      <c r="AK1271">
        <v>0</v>
      </c>
      <c r="AL1271">
        <v>1</v>
      </c>
      <c r="AM1271">
        <v>1</v>
      </c>
      <c r="AN1271">
        <v>1</v>
      </c>
      <c r="AO1271">
        <v>1</v>
      </c>
      <c r="AP1271">
        <v>1</v>
      </c>
    </row>
    <row r="1272" spans="1:42" x14ac:dyDescent="0.25">
      <c r="A1272" t="str">
        <f>"1268"</f>
        <v>1268</v>
      </c>
      <c r="B1272" t="str">
        <f t="shared" si="68"/>
        <v>2</v>
      </c>
      <c r="C1272" t="str">
        <f t="shared" si="70"/>
        <v>51</v>
      </c>
      <c r="D1272" t="str">
        <f>"1"</f>
        <v>1</v>
      </c>
      <c r="E1272" t="str">
        <f>"2-51-1"</f>
        <v>2-51-1</v>
      </c>
      <c r="F1272" t="s">
        <v>72</v>
      </c>
      <c r="G1272" t="s">
        <v>73</v>
      </c>
      <c r="H1272" t="s">
        <v>71</v>
      </c>
      <c r="S1272">
        <v>1</v>
      </c>
      <c r="T1272">
        <v>0</v>
      </c>
      <c r="U1272">
        <v>0</v>
      </c>
      <c r="V1272">
        <v>0</v>
      </c>
      <c r="W1272">
        <v>0</v>
      </c>
      <c r="X1272">
        <v>1</v>
      </c>
      <c r="Y1272">
        <v>1</v>
      </c>
      <c r="Z1272">
        <v>0</v>
      </c>
      <c r="AA1272">
        <v>0</v>
      </c>
      <c r="AB1272">
        <v>1</v>
      </c>
      <c r="AC1272">
        <v>0</v>
      </c>
      <c r="AD1272">
        <v>1</v>
      </c>
      <c r="AE1272">
        <v>1</v>
      </c>
      <c r="AF1272">
        <v>1</v>
      </c>
      <c r="AG1272">
        <v>1</v>
      </c>
      <c r="AH1272">
        <v>1</v>
      </c>
      <c r="AI1272">
        <v>1</v>
      </c>
      <c r="AJ1272">
        <v>1</v>
      </c>
      <c r="AK1272">
        <v>0</v>
      </c>
      <c r="AL1272">
        <v>1</v>
      </c>
      <c r="AM1272">
        <v>1</v>
      </c>
      <c r="AN1272">
        <v>1</v>
      </c>
      <c r="AO1272">
        <v>1</v>
      </c>
      <c r="AP1272">
        <v>1</v>
      </c>
    </row>
    <row r="1273" spans="1:42" x14ac:dyDescent="0.25">
      <c r="A1273" t="str">
        <f>"1269"</f>
        <v>1269</v>
      </c>
      <c r="B1273" t="str">
        <f t="shared" si="68"/>
        <v>2</v>
      </c>
      <c r="C1273" t="str">
        <f t="shared" si="70"/>
        <v>51</v>
      </c>
      <c r="D1273" t="str">
        <f>"25"</f>
        <v>25</v>
      </c>
      <c r="E1273" t="str">
        <f>"2-51-25"</f>
        <v>2-51-25</v>
      </c>
      <c r="F1273" t="s">
        <v>72</v>
      </c>
      <c r="G1273" t="s">
        <v>73</v>
      </c>
      <c r="H1273" t="s">
        <v>71</v>
      </c>
      <c r="S1273">
        <v>0</v>
      </c>
      <c r="T1273">
        <v>1</v>
      </c>
      <c r="U1273">
        <v>0</v>
      </c>
      <c r="V1273">
        <v>0</v>
      </c>
      <c r="W1273">
        <v>1</v>
      </c>
      <c r="X1273">
        <v>0</v>
      </c>
      <c r="Y1273">
        <v>1</v>
      </c>
      <c r="Z1273">
        <v>0</v>
      </c>
      <c r="AA1273">
        <v>0</v>
      </c>
      <c r="AB1273">
        <v>0</v>
      </c>
      <c r="AC1273">
        <v>1</v>
      </c>
      <c r="AD1273">
        <v>1</v>
      </c>
      <c r="AE1273">
        <v>1</v>
      </c>
      <c r="AF1273">
        <v>1</v>
      </c>
      <c r="AG1273">
        <v>1</v>
      </c>
      <c r="AH1273">
        <v>1</v>
      </c>
      <c r="AI1273">
        <v>1</v>
      </c>
      <c r="AJ1273">
        <v>1</v>
      </c>
      <c r="AK1273">
        <v>0</v>
      </c>
      <c r="AL1273">
        <v>1</v>
      </c>
      <c r="AM1273">
        <v>1</v>
      </c>
      <c r="AN1273">
        <v>1</v>
      </c>
      <c r="AO1273">
        <v>1</v>
      </c>
      <c r="AP1273">
        <v>1</v>
      </c>
    </row>
    <row r="1274" spans="1:42" x14ac:dyDescent="0.25">
      <c r="A1274" t="str">
        <f>"1270"</f>
        <v>1270</v>
      </c>
      <c r="B1274" t="str">
        <f t="shared" si="68"/>
        <v>2</v>
      </c>
      <c r="C1274" t="str">
        <f t="shared" si="70"/>
        <v>51</v>
      </c>
      <c r="D1274" t="str">
        <f>"20"</f>
        <v>20</v>
      </c>
      <c r="E1274" t="str">
        <f>"2-51-20"</f>
        <v>2-51-20</v>
      </c>
      <c r="F1274" t="s">
        <v>72</v>
      </c>
      <c r="G1274" t="s">
        <v>73</v>
      </c>
      <c r="H1274" t="s">
        <v>71</v>
      </c>
      <c r="S1274">
        <v>0</v>
      </c>
      <c r="T1274">
        <v>1</v>
      </c>
      <c r="U1274">
        <v>0</v>
      </c>
      <c r="V1274">
        <v>0</v>
      </c>
      <c r="W1274">
        <v>0</v>
      </c>
      <c r="X1274">
        <v>1</v>
      </c>
      <c r="Y1274">
        <v>1</v>
      </c>
      <c r="Z1274">
        <v>0</v>
      </c>
      <c r="AA1274">
        <v>0</v>
      </c>
      <c r="AB1274">
        <v>0</v>
      </c>
      <c r="AC1274">
        <v>1</v>
      </c>
      <c r="AD1274">
        <v>1</v>
      </c>
      <c r="AE1274">
        <v>1</v>
      </c>
      <c r="AF1274">
        <v>1</v>
      </c>
      <c r="AG1274">
        <v>1</v>
      </c>
      <c r="AH1274">
        <v>1</v>
      </c>
      <c r="AI1274">
        <v>1</v>
      </c>
      <c r="AJ1274">
        <v>0</v>
      </c>
      <c r="AK1274">
        <v>1</v>
      </c>
      <c r="AL1274">
        <v>1</v>
      </c>
      <c r="AM1274">
        <v>1</v>
      </c>
      <c r="AN1274">
        <v>1</v>
      </c>
      <c r="AO1274">
        <v>1</v>
      </c>
      <c r="AP1274">
        <v>1</v>
      </c>
    </row>
    <row r="1275" spans="1:42" x14ac:dyDescent="0.25">
      <c r="A1275" t="str">
        <f>"1271"</f>
        <v>1271</v>
      </c>
      <c r="B1275" t="str">
        <f t="shared" si="68"/>
        <v>2</v>
      </c>
      <c r="C1275" t="str">
        <f t="shared" si="70"/>
        <v>51</v>
      </c>
      <c r="D1275" t="str">
        <f>"19"</f>
        <v>19</v>
      </c>
      <c r="E1275" t="str">
        <f>"2-51-19"</f>
        <v>2-51-19</v>
      </c>
      <c r="F1275" t="s">
        <v>72</v>
      </c>
      <c r="G1275" t="s">
        <v>73</v>
      </c>
      <c r="H1275" t="s">
        <v>71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1</v>
      </c>
      <c r="Y1275">
        <v>1</v>
      </c>
      <c r="Z1275">
        <v>0</v>
      </c>
      <c r="AA1275">
        <v>0</v>
      </c>
      <c r="AB1275">
        <v>0</v>
      </c>
      <c r="AC1275">
        <v>1</v>
      </c>
      <c r="AD1275">
        <v>1</v>
      </c>
      <c r="AE1275">
        <v>1</v>
      </c>
      <c r="AF1275">
        <v>1</v>
      </c>
      <c r="AG1275">
        <v>1</v>
      </c>
      <c r="AH1275">
        <v>1</v>
      </c>
      <c r="AI1275">
        <v>1</v>
      </c>
      <c r="AJ1275">
        <v>1</v>
      </c>
      <c r="AK1275">
        <v>0</v>
      </c>
      <c r="AL1275">
        <v>1</v>
      </c>
      <c r="AM1275">
        <v>1</v>
      </c>
      <c r="AN1275">
        <v>1</v>
      </c>
      <c r="AO1275">
        <v>1</v>
      </c>
      <c r="AP1275">
        <v>1</v>
      </c>
    </row>
    <row r="1276" spans="1:42" x14ac:dyDescent="0.25">
      <c r="A1276" t="str">
        <f>"1272"</f>
        <v>1272</v>
      </c>
      <c r="B1276" t="str">
        <f t="shared" si="68"/>
        <v>2</v>
      </c>
      <c r="C1276" t="str">
        <f t="shared" si="70"/>
        <v>51</v>
      </c>
      <c r="D1276" t="str">
        <f>"8"</f>
        <v>8</v>
      </c>
      <c r="E1276" t="str">
        <f>"2-51-8"</f>
        <v>2-51-8</v>
      </c>
      <c r="F1276" t="s">
        <v>72</v>
      </c>
      <c r="G1276" t="s">
        <v>73</v>
      </c>
      <c r="H1276" t="s">
        <v>71</v>
      </c>
      <c r="S1276">
        <v>0</v>
      </c>
      <c r="T1276">
        <v>1</v>
      </c>
      <c r="U1276">
        <v>0</v>
      </c>
      <c r="V1276">
        <v>0</v>
      </c>
      <c r="W1276">
        <v>0</v>
      </c>
      <c r="X1276">
        <v>1</v>
      </c>
      <c r="Y1276">
        <v>1</v>
      </c>
      <c r="Z1276">
        <v>0</v>
      </c>
      <c r="AA1276">
        <v>0</v>
      </c>
      <c r="AB1276">
        <v>0</v>
      </c>
      <c r="AC1276">
        <v>1</v>
      </c>
      <c r="AD1276">
        <v>1</v>
      </c>
      <c r="AE1276">
        <v>1</v>
      </c>
      <c r="AF1276">
        <v>1</v>
      </c>
      <c r="AG1276">
        <v>1</v>
      </c>
      <c r="AH1276">
        <v>1</v>
      </c>
      <c r="AI1276">
        <v>1</v>
      </c>
      <c r="AJ1276">
        <v>1</v>
      </c>
      <c r="AK1276">
        <v>0</v>
      </c>
      <c r="AL1276">
        <v>1</v>
      </c>
      <c r="AM1276">
        <v>1</v>
      </c>
      <c r="AN1276">
        <v>1</v>
      </c>
      <c r="AO1276">
        <v>1</v>
      </c>
      <c r="AP1276">
        <v>1</v>
      </c>
    </row>
    <row r="1277" spans="1:42" x14ac:dyDescent="0.25">
      <c r="A1277" t="str">
        <f>"1273"</f>
        <v>1273</v>
      </c>
      <c r="B1277" t="str">
        <f t="shared" si="68"/>
        <v>2</v>
      </c>
      <c r="C1277" t="str">
        <f t="shared" si="70"/>
        <v>51</v>
      </c>
      <c r="D1277" t="str">
        <f>"4"</f>
        <v>4</v>
      </c>
      <c r="E1277" t="str">
        <f>"2-51-4"</f>
        <v>2-51-4</v>
      </c>
      <c r="F1277" t="s">
        <v>72</v>
      </c>
      <c r="G1277" t="s">
        <v>73</v>
      </c>
      <c r="H1277" t="s">
        <v>71</v>
      </c>
      <c r="S1277">
        <v>0</v>
      </c>
      <c r="T1277">
        <v>1</v>
      </c>
      <c r="U1277">
        <v>0</v>
      </c>
      <c r="V1277">
        <v>0</v>
      </c>
      <c r="W1277">
        <v>1</v>
      </c>
      <c r="X1277">
        <v>0</v>
      </c>
      <c r="Y1277">
        <v>1</v>
      </c>
      <c r="Z1277">
        <v>0</v>
      </c>
      <c r="AA1277">
        <v>0</v>
      </c>
      <c r="AB1277">
        <v>1</v>
      </c>
      <c r="AC1277">
        <v>0</v>
      </c>
      <c r="AD1277">
        <v>0</v>
      </c>
      <c r="AE1277">
        <v>1</v>
      </c>
      <c r="AF1277">
        <v>0</v>
      </c>
      <c r="AG1277">
        <v>0</v>
      </c>
      <c r="AH1277">
        <v>0</v>
      </c>
      <c r="AI1277">
        <v>0</v>
      </c>
      <c r="AJ1277">
        <v>0</v>
      </c>
      <c r="AK1277">
        <v>1</v>
      </c>
      <c r="AL1277">
        <v>0</v>
      </c>
      <c r="AM1277">
        <v>0</v>
      </c>
      <c r="AN1277">
        <v>0</v>
      </c>
      <c r="AO1277">
        <v>1</v>
      </c>
      <c r="AP1277">
        <v>0</v>
      </c>
    </row>
    <row r="1278" spans="1:42" x14ac:dyDescent="0.25">
      <c r="A1278" t="str">
        <f>"1274"</f>
        <v>1274</v>
      </c>
      <c r="B1278" t="str">
        <f t="shared" si="68"/>
        <v>2</v>
      </c>
      <c r="C1278" t="str">
        <f t="shared" si="70"/>
        <v>51</v>
      </c>
      <c r="D1278" t="str">
        <f>"15"</f>
        <v>15</v>
      </c>
      <c r="E1278" t="str">
        <f>"2-51-15"</f>
        <v>2-51-15</v>
      </c>
      <c r="F1278" t="s">
        <v>72</v>
      </c>
      <c r="G1278" t="s">
        <v>73</v>
      </c>
      <c r="H1278" t="s">
        <v>71</v>
      </c>
      <c r="S1278">
        <v>0</v>
      </c>
      <c r="T1278">
        <v>1</v>
      </c>
      <c r="U1278">
        <v>0</v>
      </c>
      <c r="V1278">
        <v>0</v>
      </c>
      <c r="W1278">
        <v>1</v>
      </c>
      <c r="X1278">
        <v>0</v>
      </c>
      <c r="Y1278">
        <v>1</v>
      </c>
      <c r="Z1278">
        <v>0</v>
      </c>
      <c r="AA1278">
        <v>0</v>
      </c>
      <c r="AB1278">
        <v>0</v>
      </c>
      <c r="AC1278">
        <v>0</v>
      </c>
      <c r="AD1278">
        <v>0</v>
      </c>
      <c r="AE1278">
        <v>0</v>
      </c>
      <c r="AF1278">
        <v>0</v>
      </c>
      <c r="AG1278">
        <v>0</v>
      </c>
      <c r="AH1278">
        <v>1</v>
      </c>
      <c r="AI1278">
        <v>0</v>
      </c>
      <c r="AJ1278">
        <v>1</v>
      </c>
      <c r="AK1278">
        <v>0</v>
      </c>
      <c r="AL1278">
        <v>1</v>
      </c>
      <c r="AM1278">
        <v>1</v>
      </c>
      <c r="AN1278">
        <v>1</v>
      </c>
      <c r="AO1278">
        <v>1</v>
      </c>
      <c r="AP1278">
        <v>1</v>
      </c>
    </row>
    <row r="1279" spans="1:42" x14ac:dyDescent="0.25">
      <c r="A1279" t="str">
        <f>"1275"</f>
        <v>1275</v>
      </c>
      <c r="B1279" t="str">
        <f t="shared" si="68"/>
        <v>2</v>
      </c>
      <c r="C1279" t="str">
        <f t="shared" si="70"/>
        <v>51</v>
      </c>
      <c r="D1279" t="str">
        <f>"12"</f>
        <v>12</v>
      </c>
      <c r="E1279" t="str">
        <f>"2-51-12"</f>
        <v>2-51-12</v>
      </c>
      <c r="F1279" t="s">
        <v>72</v>
      </c>
      <c r="G1279" t="s">
        <v>73</v>
      </c>
      <c r="H1279" t="s">
        <v>71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0</v>
      </c>
      <c r="AC1279">
        <v>0</v>
      </c>
      <c r="AD1279">
        <v>0</v>
      </c>
      <c r="AE1279">
        <v>0</v>
      </c>
      <c r="AF1279">
        <v>0</v>
      </c>
      <c r="AG1279">
        <v>0</v>
      </c>
      <c r="AH1279">
        <v>0</v>
      </c>
      <c r="AI1279">
        <v>0</v>
      </c>
      <c r="AJ1279">
        <v>0</v>
      </c>
      <c r="AK1279">
        <v>1</v>
      </c>
      <c r="AL1279">
        <v>0</v>
      </c>
      <c r="AM1279">
        <v>0</v>
      </c>
      <c r="AN1279">
        <v>0</v>
      </c>
      <c r="AO1279">
        <v>0</v>
      </c>
      <c r="AP1279">
        <v>0</v>
      </c>
    </row>
    <row r="1280" spans="1:42" x14ac:dyDescent="0.25">
      <c r="A1280" t="str">
        <f>"1276"</f>
        <v>1276</v>
      </c>
      <c r="B1280" t="str">
        <f t="shared" si="68"/>
        <v>2</v>
      </c>
      <c r="C1280" t="str">
        <f t="shared" ref="C1280:C1304" si="71">"52"</f>
        <v>52</v>
      </c>
      <c r="D1280" t="str">
        <f>"24"</f>
        <v>24</v>
      </c>
      <c r="E1280" t="str">
        <f>"2-52-24"</f>
        <v>2-52-24</v>
      </c>
      <c r="F1280" t="s">
        <v>72</v>
      </c>
      <c r="G1280" t="s">
        <v>73</v>
      </c>
      <c r="H1280" t="s">
        <v>71</v>
      </c>
      <c r="S1280">
        <v>0</v>
      </c>
      <c r="T1280">
        <v>1</v>
      </c>
      <c r="U1280">
        <v>0</v>
      </c>
      <c r="V1280">
        <v>0</v>
      </c>
      <c r="W1280">
        <v>0</v>
      </c>
      <c r="X1280">
        <v>1</v>
      </c>
      <c r="Y1280">
        <v>0</v>
      </c>
      <c r="Z1280">
        <v>1</v>
      </c>
      <c r="AA1280">
        <v>0</v>
      </c>
      <c r="AB1280">
        <v>0</v>
      </c>
      <c r="AC1280">
        <v>1</v>
      </c>
      <c r="AD1280">
        <v>1</v>
      </c>
      <c r="AE1280">
        <v>1</v>
      </c>
      <c r="AF1280">
        <v>1</v>
      </c>
      <c r="AG1280">
        <v>1</v>
      </c>
      <c r="AH1280">
        <v>1</v>
      </c>
      <c r="AI1280">
        <v>1</v>
      </c>
      <c r="AJ1280">
        <v>1</v>
      </c>
      <c r="AK1280">
        <v>0</v>
      </c>
      <c r="AL1280">
        <v>1</v>
      </c>
      <c r="AM1280">
        <v>1</v>
      </c>
      <c r="AN1280">
        <v>1</v>
      </c>
      <c r="AO1280">
        <v>1</v>
      </c>
      <c r="AP1280">
        <v>1</v>
      </c>
    </row>
    <row r="1281" spans="1:42" x14ac:dyDescent="0.25">
      <c r="A1281" t="str">
        <f>"1277"</f>
        <v>1277</v>
      </c>
      <c r="B1281" t="str">
        <f t="shared" si="68"/>
        <v>2</v>
      </c>
      <c r="C1281" t="str">
        <f t="shared" si="71"/>
        <v>52</v>
      </c>
      <c r="D1281" t="str">
        <f>"23"</f>
        <v>23</v>
      </c>
      <c r="E1281" t="str">
        <f>"2-52-23"</f>
        <v>2-52-23</v>
      </c>
      <c r="F1281" t="s">
        <v>72</v>
      </c>
      <c r="G1281" t="s">
        <v>73</v>
      </c>
      <c r="H1281" t="s">
        <v>71</v>
      </c>
      <c r="S1281">
        <v>0</v>
      </c>
      <c r="T1281">
        <v>1</v>
      </c>
      <c r="U1281">
        <v>0</v>
      </c>
      <c r="V1281">
        <v>0</v>
      </c>
      <c r="W1281">
        <v>1</v>
      </c>
      <c r="X1281">
        <v>0</v>
      </c>
      <c r="Y1281">
        <v>1</v>
      </c>
      <c r="Z1281">
        <v>0</v>
      </c>
      <c r="AA1281">
        <v>0</v>
      </c>
      <c r="AB1281">
        <v>1</v>
      </c>
      <c r="AC1281">
        <v>0</v>
      </c>
      <c r="AD1281">
        <v>1</v>
      </c>
      <c r="AE1281">
        <v>1</v>
      </c>
      <c r="AF1281">
        <v>1</v>
      </c>
      <c r="AG1281">
        <v>1</v>
      </c>
      <c r="AH1281">
        <v>1</v>
      </c>
      <c r="AI1281">
        <v>1</v>
      </c>
      <c r="AJ1281">
        <v>0</v>
      </c>
      <c r="AK1281">
        <v>1</v>
      </c>
      <c r="AL1281">
        <v>1</v>
      </c>
      <c r="AM1281">
        <v>1</v>
      </c>
      <c r="AN1281">
        <v>1</v>
      </c>
      <c r="AO1281">
        <v>1</v>
      </c>
      <c r="AP1281">
        <v>1</v>
      </c>
    </row>
    <row r="1282" spans="1:42" x14ac:dyDescent="0.25">
      <c r="A1282" t="str">
        <f>"1278"</f>
        <v>1278</v>
      </c>
      <c r="B1282" t="str">
        <f t="shared" si="68"/>
        <v>2</v>
      </c>
      <c r="C1282" t="str">
        <f t="shared" si="71"/>
        <v>52</v>
      </c>
      <c r="D1282" t="str">
        <f>"14"</f>
        <v>14</v>
      </c>
      <c r="E1282" t="str">
        <f>"2-52-14"</f>
        <v>2-52-14</v>
      </c>
      <c r="F1282" t="s">
        <v>72</v>
      </c>
      <c r="G1282" t="s">
        <v>73</v>
      </c>
      <c r="H1282" t="s">
        <v>71</v>
      </c>
      <c r="S1282">
        <v>1</v>
      </c>
      <c r="T1282">
        <v>0</v>
      </c>
      <c r="U1282">
        <v>0</v>
      </c>
      <c r="V1282">
        <v>0</v>
      </c>
      <c r="W1282">
        <v>0</v>
      </c>
      <c r="X1282">
        <v>1</v>
      </c>
      <c r="Y1282">
        <v>0</v>
      </c>
      <c r="Z1282">
        <v>1</v>
      </c>
      <c r="AA1282">
        <v>0</v>
      </c>
      <c r="AB1282">
        <v>0</v>
      </c>
      <c r="AC1282">
        <v>1</v>
      </c>
      <c r="AD1282">
        <v>1</v>
      </c>
      <c r="AE1282">
        <v>1</v>
      </c>
      <c r="AF1282">
        <v>1</v>
      </c>
      <c r="AG1282">
        <v>1</v>
      </c>
      <c r="AH1282">
        <v>1</v>
      </c>
      <c r="AI1282">
        <v>1</v>
      </c>
      <c r="AJ1282">
        <v>1</v>
      </c>
      <c r="AK1282">
        <v>0</v>
      </c>
      <c r="AL1282">
        <v>1</v>
      </c>
      <c r="AM1282">
        <v>1</v>
      </c>
      <c r="AN1282">
        <v>1</v>
      </c>
      <c r="AO1282">
        <v>1</v>
      </c>
      <c r="AP1282">
        <v>1</v>
      </c>
    </row>
    <row r="1283" spans="1:42" x14ac:dyDescent="0.25">
      <c r="A1283" t="str">
        <f>"1279"</f>
        <v>1279</v>
      </c>
      <c r="B1283" t="str">
        <f t="shared" si="68"/>
        <v>2</v>
      </c>
      <c r="C1283" t="str">
        <f t="shared" si="71"/>
        <v>52</v>
      </c>
      <c r="D1283" t="str">
        <f>"13"</f>
        <v>13</v>
      </c>
      <c r="E1283" t="str">
        <f>"2-52-13"</f>
        <v>2-52-13</v>
      </c>
      <c r="F1283" t="s">
        <v>72</v>
      </c>
      <c r="G1283" t="s">
        <v>73</v>
      </c>
      <c r="H1283" t="s">
        <v>70</v>
      </c>
      <c r="I1283">
        <v>1</v>
      </c>
      <c r="J1283">
        <v>1</v>
      </c>
      <c r="K1283">
        <v>1</v>
      </c>
      <c r="L1283">
        <v>1</v>
      </c>
      <c r="M1283">
        <v>1</v>
      </c>
      <c r="N1283">
        <v>1</v>
      </c>
      <c r="O1283">
        <v>1</v>
      </c>
      <c r="P1283">
        <v>1</v>
      </c>
      <c r="Q1283">
        <v>1</v>
      </c>
      <c r="R1283">
        <v>1</v>
      </c>
    </row>
    <row r="1284" spans="1:42" x14ac:dyDescent="0.25">
      <c r="A1284" t="str">
        <f>"1280"</f>
        <v>1280</v>
      </c>
      <c r="B1284" t="str">
        <f t="shared" si="68"/>
        <v>2</v>
      </c>
      <c r="C1284" t="str">
        <f t="shared" si="71"/>
        <v>52</v>
      </c>
      <c r="D1284" t="str">
        <f>"9"</f>
        <v>9</v>
      </c>
      <c r="E1284" t="str">
        <f>"2-52-9"</f>
        <v>2-52-9</v>
      </c>
      <c r="F1284" t="s">
        <v>72</v>
      </c>
      <c r="G1284" t="s">
        <v>73</v>
      </c>
      <c r="H1284" t="s">
        <v>71</v>
      </c>
      <c r="S1284">
        <v>1</v>
      </c>
      <c r="T1284">
        <v>0</v>
      </c>
      <c r="U1284">
        <v>0</v>
      </c>
      <c r="V1284">
        <v>0</v>
      </c>
      <c r="W1284">
        <v>0</v>
      </c>
      <c r="X1284">
        <v>1</v>
      </c>
      <c r="Y1284">
        <v>1</v>
      </c>
      <c r="Z1284">
        <v>0</v>
      </c>
      <c r="AA1284">
        <v>1</v>
      </c>
      <c r="AB1284">
        <v>0</v>
      </c>
      <c r="AC1284">
        <v>0</v>
      </c>
      <c r="AD1284">
        <v>1</v>
      </c>
      <c r="AE1284">
        <v>1</v>
      </c>
      <c r="AF1284">
        <v>1</v>
      </c>
      <c r="AG1284">
        <v>1</v>
      </c>
      <c r="AH1284">
        <v>1</v>
      </c>
      <c r="AI1284">
        <v>1</v>
      </c>
      <c r="AJ1284">
        <v>0</v>
      </c>
      <c r="AK1284">
        <v>1</v>
      </c>
      <c r="AL1284">
        <v>1</v>
      </c>
      <c r="AM1284">
        <v>1</v>
      </c>
      <c r="AN1284">
        <v>1</v>
      </c>
      <c r="AO1284">
        <v>1</v>
      </c>
      <c r="AP1284">
        <v>1</v>
      </c>
    </row>
    <row r="1285" spans="1:42" x14ac:dyDescent="0.25">
      <c r="A1285" t="str">
        <f>"1281"</f>
        <v>1281</v>
      </c>
      <c r="B1285" t="str">
        <f t="shared" ref="B1285:B1348" si="72">"2"</f>
        <v>2</v>
      </c>
      <c r="C1285" t="str">
        <f t="shared" si="71"/>
        <v>52</v>
      </c>
      <c r="D1285" t="str">
        <f>"5"</f>
        <v>5</v>
      </c>
      <c r="E1285" t="str">
        <f>"2-52-5"</f>
        <v>2-52-5</v>
      </c>
      <c r="F1285" t="s">
        <v>72</v>
      </c>
      <c r="G1285" t="s">
        <v>73</v>
      </c>
      <c r="H1285" t="s">
        <v>71</v>
      </c>
      <c r="S1285">
        <v>1</v>
      </c>
      <c r="T1285">
        <v>0</v>
      </c>
      <c r="U1285">
        <v>0</v>
      </c>
      <c r="V1285">
        <v>0</v>
      </c>
      <c r="W1285">
        <v>0</v>
      </c>
      <c r="X1285">
        <v>1</v>
      </c>
      <c r="Y1285">
        <v>1</v>
      </c>
      <c r="Z1285">
        <v>0</v>
      </c>
      <c r="AA1285">
        <v>0</v>
      </c>
      <c r="AB1285">
        <v>1</v>
      </c>
      <c r="AC1285">
        <v>0</v>
      </c>
      <c r="AD1285">
        <v>1</v>
      </c>
      <c r="AE1285">
        <v>1</v>
      </c>
      <c r="AF1285">
        <v>1</v>
      </c>
      <c r="AG1285">
        <v>1</v>
      </c>
      <c r="AH1285">
        <v>1</v>
      </c>
      <c r="AI1285">
        <v>1</v>
      </c>
      <c r="AJ1285">
        <v>1</v>
      </c>
      <c r="AK1285">
        <v>0</v>
      </c>
      <c r="AL1285">
        <v>1</v>
      </c>
      <c r="AM1285">
        <v>1</v>
      </c>
      <c r="AN1285">
        <v>1</v>
      </c>
      <c r="AO1285">
        <v>1</v>
      </c>
      <c r="AP1285">
        <v>1</v>
      </c>
    </row>
    <row r="1286" spans="1:42" x14ac:dyDescent="0.25">
      <c r="A1286" t="str">
        <f>"1282"</f>
        <v>1282</v>
      </c>
      <c r="B1286" t="str">
        <f t="shared" si="72"/>
        <v>2</v>
      </c>
      <c r="C1286" t="str">
        <f t="shared" si="71"/>
        <v>52</v>
      </c>
      <c r="D1286" t="str">
        <f>"3"</f>
        <v>3</v>
      </c>
      <c r="E1286" t="str">
        <f>"2-52-3"</f>
        <v>2-52-3</v>
      </c>
      <c r="F1286" t="s">
        <v>72</v>
      </c>
      <c r="G1286" t="s">
        <v>73</v>
      </c>
      <c r="H1286" t="s">
        <v>71</v>
      </c>
      <c r="S1286">
        <v>1</v>
      </c>
      <c r="T1286">
        <v>0</v>
      </c>
      <c r="U1286">
        <v>0</v>
      </c>
      <c r="V1286">
        <v>0</v>
      </c>
      <c r="W1286">
        <v>1</v>
      </c>
      <c r="X1286">
        <v>0</v>
      </c>
      <c r="Y1286">
        <v>1</v>
      </c>
      <c r="Z1286">
        <v>0</v>
      </c>
      <c r="AA1286">
        <v>1</v>
      </c>
      <c r="AB1286">
        <v>0</v>
      </c>
      <c r="AC1286">
        <v>0</v>
      </c>
      <c r="AD1286">
        <v>1</v>
      </c>
      <c r="AE1286">
        <v>1</v>
      </c>
      <c r="AF1286">
        <v>1</v>
      </c>
      <c r="AG1286">
        <v>1</v>
      </c>
      <c r="AH1286">
        <v>1</v>
      </c>
      <c r="AI1286">
        <v>1</v>
      </c>
      <c r="AJ1286">
        <v>1</v>
      </c>
      <c r="AK1286">
        <v>0</v>
      </c>
      <c r="AL1286">
        <v>1</v>
      </c>
      <c r="AM1286">
        <v>1</v>
      </c>
      <c r="AN1286">
        <v>1</v>
      </c>
      <c r="AO1286">
        <v>1</v>
      </c>
      <c r="AP1286">
        <v>1</v>
      </c>
    </row>
    <row r="1287" spans="1:42" x14ac:dyDescent="0.25">
      <c r="A1287" t="str">
        <f>"1283"</f>
        <v>1283</v>
      </c>
      <c r="B1287" t="str">
        <f t="shared" si="72"/>
        <v>2</v>
      </c>
      <c r="C1287" t="str">
        <f t="shared" si="71"/>
        <v>52</v>
      </c>
      <c r="D1287" t="str">
        <f>"22"</f>
        <v>22</v>
      </c>
      <c r="E1287" t="str">
        <f>"2-52-22"</f>
        <v>2-52-22</v>
      </c>
      <c r="F1287" t="s">
        <v>72</v>
      </c>
      <c r="G1287" t="s">
        <v>73</v>
      </c>
      <c r="H1287" t="s">
        <v>71</v>
      </c>
      <c r="S1287">
        <v>1</v>
      </c>
      <c r="T1287">
        <v>0</v>
      </c>
      <c r="U1287">
        <v>0</v>
      </c>
      <c r="V1287">
        <v>0</v>
      </c>
      <c r="W1287">
        <v>0</v>
      </c>
      <c r="X1287">
        <v>1</v>
      </c>
      <c r="Y1287">
        <v>0</v>
      </c>
      <c r="Z1287">
        <v>1</v>
      </c>
      <c r="AA1287">
        <v>0</v>
      </c>
      <c r="AB1287">
        <v>0</v>
      </c>
      <c r="AC1287">
        <v>1</v>
      </c>
      <c r="AD1287">
        <v>1</v>
      </c>
      <c r="AE1287">
        <v>1</v>
      </c>
      <c r="AF1287">
        <v>1</v>
      </c>
      <c r="AG1287">
        <v>1</v>
      </c>
      <c r="AH1287">
        <v>1</v>
      </c>
      <c r="AI1287">
        <v>1</v>
      </c>
      <c r="AJ1287">
        <v>0</v>
      </c>
      <c r="AK1287">
        <v>1</v>
      </c>
      <c r="AL1287">
        <v>1</v>
      </c>
      <c r="AM1287">
        <v>1</v>
      </c>
      <c r="AN1287">
        <v>1</v>
      </c>
      <c r="AO1287">
        <v>1</v>
      </c>
      <c r="AP1287">
        <v>1</v>
      </c>
    </row>
    <row r="1288" spans="1:42" x14ac:dyDescent="0.25">
      <c r="A1288" t="str">
        <f>"1284"</f>
        <v>1284</v>
      </c>
      <c r="B1288" t="str">
        <f t="shared" si="72"/>
        <v>2</v>
      </c>
      <c r="C1288" t="str">
        <f t="shared" si="71"/>
        <v>52</v>
      </c>
      <c r="D1288" t="str">
        <f>"21"</f>
        <v>21</v>
      </c>
      <c r="E1288" t="str">
        <f>"2-52-21"</f>
        <v>2-52-21</v>
      </c>
      <c r="F1288" t="s">
        <v>72</v>
      </c>
      <c r="G1288" t="s">
        <v>73</v>
      </c>
      <c r="H1288" t="s">
        <v>71</v>
      </c>
      <c r="S1288">
        <v>1</v>
      </c>
      <c r="T1288">
        <v>0</v>
      </c>
      <c r="U1288">
        <v>0</v>
      </c>
      <c r="V1288">
        <v>0</v>
      </c>
      <c r="W1288">
        <v>1</v>
      </c>
      <c r="X1288">
        <v>0</v>
      </c>
      <c r="Y1288">
        <v>0</v>
      </c>
      <c r="Z1288">
        <v>1</v>
      </c>
      <c r="AA1288">
        <v>1</v>
      </c>
      <c r="AB1288">
        <v>0</v>
      </c>
      <c r="AC1288">
        <v>0</v>
      </c>
      <c r="AD1288">
        <v>1</v>
      </c>
      <c r="AE1288">
        <v>1</v>
      </c>
      <c r="AF1288">
        <v>1</v>
      </c>
      <c r="AG1288">
        <v>1</v>
      </c>
      <c r="AH1288">
        <v>1</v>
      </c>
      <c r="AI1288">
        <v>1</v>
      </c>
      <c r="AJ1288">
        <v>1</v>
      </c>
      <c r="AK1288">
        <v>0</v>
      </c>
      <c r="AL1288">
        <v>1</v>
      </c>
      <c r="AM1288">
        <v>1</v>
      </c>
      <c r="AN1288">
        <v>1</v>
      </c>
      <c r="AO1288">
        <v>1</v>
      </c>
      <c r="AP1288">
        <v>1</v>
      </c>
    </row>
    <row r="1289" spans="1:42" x14ac:dyDescent="0.25">
      <c r="A1289" t="str">
        <f>"1285"</f>
        <v>1285</v>
      </c>
      <c r="B1289" t="str">
        <f t="shared" si="72"/>
        <v>2</v>
      </c>
      <c r="C1289" t="str">
        <f t="shared" si="71"/>
        <v>52</v>
      </c>
      <c r="D1289" t="str">
        <f>"16"</f>
        <v>16</v>
      </c>
      <c r="E1289" t="str">
        <f>"2-52-16"</f>
        <v>2-52-16</v>
      </c>
      <c r="F1289" t="s">
        <v>72</v>
      </c>
      <c r="G1289" t="s">
        <v>73</v>
      </c>
      <c r="H1289" t="s">
        <v>71</v>
      </c>
      <c r="S1289">
        <v>1</v>
      </c>
      <c r="T1289">
        <v>0</v>
      </c>
      <c r="U1289">
        <v>0</v>
      </c>
      <c r="V1289">
        <v>0</v>
      </c>
      <c r="W1289">
        <v>1</v>
      </c>
      <c r="X1289">
        <v>0</v>
      </c>
      <c r="Y1289">
        <v>0</v>
      </c>
      <c r="Z1289">
        <v>1</v>
      </c>
      <c r="AA1289">
        <v>0</v>
      </c>
      <c r="AB1289">
        <v>0</v>
      </c>
      <c r="AC1289">
        <v>1</v>
      </c>
      <c r="AD1289">
        <v>1</v>
      </c>
      <c r="AE1289">
        <v>1</v>
      </c>
      <c r="AF1289">
        <v>1</v>
      </c>
      <c r="AG1289">
        <v>1</v>
      </c>
      <c r="AH1289">
        <v>1</v>
      </c>
      <c r="AI1289">
        <v>1</v>
      </c>
      <c r="AJ1289">
        <v>1</v>
      </c>
      <c r="AK1289">
        <v>0</v>
      </c>
      <c r="AL1289">
        <v>1</v>
      </c>
      <c r="AM1289">
        <v>1</v>
      </c>
      <c r="AN1289">
        <v>1</v>
      </c>
      <c r="AO1289">
        <v>1</v>
      </c>
      <c r="AP1289">
        <v>1</v>
      </c>
    </row>
    <row r="1290" spans="1:42" x14ac:dyDescent="0.25">
      <c r="A1290" t="str">
        <f>"1286"</f>
        <v>1286</v>
      </c>
      <c r="B1290" t="str">
        <f t="shared" si="72"/>
        <v>2</v>
      </c>
      <c r="C1290" t="str">
        <f t="shared" si="71"/>
        <v>52</v>
      </c>
      <c r="D1290" t="str">
        <f>"15"</f>
        <v>15</v>
      </c>
      <c r="E1290" t="str">
        <f>"2-52-15"</f>
        <v>2-52-15</v>
      </c>
      <c r="F1290" t="s">
        <v>72</v>
      </c>
      <c r="G1290" t="s">
        <v>73</v>
      </c>
      <c r="H1290" t="s">
        <v>71</v>
      </c>
      <c r="S1290">
        <v>1</v>
      </c>
      <c r="T1290">
        <v>0</v>
      </c>
      <c r="U1290">
        <v>0</v>
      </c>
      <c r="V1290">
        <v>0</v>
      </c>
      <c r="W1290">
        <v>0</v>
      </c>
      <c r="X1290">
        <v>1</v>
      </c>
      <c r="Y1290">
        <v>1</v>
      </c>
      <c r="Z1290">
        <v>0</v>
      </c>
      <c r="AA1290">
        <v>0</v>
      </c>
      <c r="AB1290">
        <v>1</v>
      </c>
      <c r="AC1290">
        <v>0</v>
      </c>
      <c r="AD1290">
        <v>1</v>
      </c>
      <c r="AE1290">
        <v>1</v>
      </c>
      <c r="AF1290">
        <v>1</v>
      </c>
      <c r="AG1290">
        <v>1</v>
      </c>
      <c r="AH1290">
        <v>1</v>
      </c>
      <c r="AI1290">
        <v>1</v>
      </c>
      <c r="AJ1290">
        <v>1</v>
      </c>
      <c r="AK1290">
        <v>0</v>
      </c>
      <c r="AL1290">
        <v>1</v>
      </c>
      <c r="AM1290">
        <v>1</v>
      </c>
      <c r="AN1290">
        <v>1</v>
      </c>
      <c r="AO1290">
        <v>1</v>
      </c>
      <c r="AP1290">
        <v>1</v>
      </c>
    </row>
    <row r="1291" spans="1:42" x14ac:dyDescent="0.25">
      <c r="A1291" t="str">
        <f>"1287"</f>
        <v>1287</v>
      </c>
      <c r="B1291" t="str">
        <f t="shared" si="72"/>
        <v>2</v>
      </c>
      <c r="C1291" t="str">
        <f t="shared" si="71"/>
        <v>52</v>
      </c>
      <c r="D1291" t="str">
        <f>"10"</f>
        <v>10</v>
      </c>
      <c r="E1291" t="str">
        <f>"2-52-10"</f>
        <v>2-52-10</v>
      </c>
      <c r="F1291" t="s">
        <v>72</v>
      </c>
      <c r="G1291" t="s">
        <v>73</v>
      </c>
      <c r="H1291" t="s">
        <v>71</v>
      </c>
      <c r="S1291">
        <v>1</v>
      </c>
      <c r="T1291">
        <v>0</v>
      </c>
      <c r="U1291">
        <v>0</v>
      </c>
      <c r="V1291">
        <v>0</v>
      </c>
      <c r="W1291">
        <v>0</v>
      </c>
      <c r="X1291">
        <v>1</v>
      </c>
      <c r="Y1291">
        <v>1</v>
      </c>
      <c r="Z1291">
        <v>0</v>
      </c>
      <c r="AA1291">
        <v>1</v>
      </c>
      <c r="AB1291">
        <v>0</v>
      </c>
      <c r="AC1291">
        <v>0</v>
      </c>
      <c r="AD1291">
        <v>1</v>
      </c>
      <c r="AE1291">
        <v>1</v>
      </c>
      <c r="AF1291">
        <v>1</v>
      </c>
      <c r="AG1291">
        <v>1</v>
      </c>
      <c r="AH1291">
        <v>1</v>
      </c>
      <c r="AI1291">
        <v>1</v>
      </c>
      <c r="AJ1291">
        <v>1</v>
      </c>
      <c r="AK1291">
        <v>0</v>
      </c>
      <c r="AL1291">
        <v>1</v>
      </c>
      <c r="AM1291">
        <v>1</v>
      </c>
      <c r="AN1291">
        <v>1</v>
      </c>
      <c r="AO1291">
        <v>1</v>
      </c>
      <c r="AP1291">
        <v>1</v>
      </c>
    </row>
    <row r="1292" spans="1:42" x14ac:dyDescent="0.25">
      <c r="A1292" t="str">
        <f>"1288"</f>
        <v>1288</v>
      </c>
      <c r="B1292" t="str">
        <f t="shared" si="72"/>
        <v>2</v>
      </c>
      <c r="C1292" t="str">
        <f t="shared" si="71"/>
        <v>52</v>
      </c>
      <c r="D1292" t="str">
        <f>"2"</f>
        <v>2</v>
      </c>
      <c r="E1292" t="str">
        <f>"2-52-2"</f>
        <v>2-52-2</v>
      </c>
      <c r="F1292" t="s">
        <v>72</v>
      </c>
      <c r="G1292" t="s">
        <v>73</v>
      </c>
      <c r="H1292" t="s">
        <v>71</v>
      </c>
      <c r="S1292">
        <v>0</v>
      </c>
      <c r="T1292">
        <v>1</v>
      </c>
      <c r="U1292">
        <v>0</v>
      </c>
      <c r="V1292">
        <v>0</v>
      </c>
      <c r="W1292">
        <v>1</v>
      </c>
      <c r="X1292">
        <v>0</v>
      </c>
      <c r="Y1292">
        <v>0</v>
      </c>
      <c r="Z1292">
        <v>1</v>
      </c>
      <c r="AA1292">
        <v>1</v>
      </c>
      <c r="AB1292">
        <v>0</v>
      </c>
      <c r="AC1292">
        <v>0</v>
      </c>
      <c r="AD1292">
        <v>1</v>
      </c>
      <c r="AE1292">
        <v>1</v>
      </c>
      <c r="AF1292">
        <v>1</v>
      </c>
      <c r="AG1292">
        <v>1</v>
      </c>
      <c r="AH1292">
        <v>1</v>
      </c>
      <c r="AI1292">
        <v>1</v>
      </c>
      <c r="AJ1292">
        <v>1</v>
      </c>
      <c r="AK1292">
        <v>0</v>
      </c>
      <c r="AL1292">
        <v>1</v>
      </c>
      <c r="AM1292">
        <v>1</v>
      </c>
      <c r="AN1292">
        <v>1</v>
      </c>
      <c r="AO1292">
        <v>1</v>
      </c>
      <c r="AP1292">
        <v>1</v>
      </c>
    </row>
    <row r="1293" spans="1:42" x14ac:dyDescent="0.25">
      <c r="A1293" t="str">
        <f>"1289"</f>
        <v>1289</v>
      </c>
      <c r="B1293" t="str">
        <f t="shared" si="72"/>
        <v>2</v>
      </c>
      <c r="C1293" t="str">
        <f t="shared" si="71"/>
        <v>52</v>
      </c>
      <c r="D1293" t="str">
        <f>"18"</f>
        <v>18</v>
      </c>
      <c r="E1293" t="str">
        <f>"2-52-18"</f>
        <v>2-52-18</v>
      </c>
      <c r="F1293" t="s">
        <v>72</v>
      </c>
      <c r="G1293" t="s">
        <v>73</v>
      </c>
      <c r="H1293" t="s">
        <v>71</v>
      </c>
      <c r="S1293">
        <v>0</v>
      </c>
      <c r="T1293">
        <v>1</v>
      </c>
      <c r="U1293">
        <v>0</v>
      </c>
      <c r="V1293">
        <v>0</v>
      </c>
      <c r="W1293">
        <v>1</v>
      </c>
      <c r="X1293">
        <v>0</v>
      </c>
      <c r="Y1293">
        <v>0</v>
      </c>
      <c r="Z1293">
        <v>1</v>
      </c>
      <c r="AA1293">
        <v>0</v>
      </c>
      <c r="AB1293">
        <v>0</v>
      </c>
      <c r="AC1293">
        <v>1</v>
      </c>
      <c r="AD1293">
        <v>0</v>
      </c>
      <c r="AE1293">
        <v>0</v>
      </c>
      <c r="AF1293">
        <v>0</v>
      </c>
      <c r="AG1293">
        <v>0</v>
      </c>
      <c r="AH1293">
        <v>0</v>
      </c>
      <c r="AI1293">
        <v>0</v>
      </c>
      <c r="AJ1293">
        <v>1</v>
      </c>
      <c r="AK1293">
        <v>0</v>
      </c>
      <c r="AL1293">
        <v>0</v>
      </c>
      <c r="AM1293">
        <v>0</v>
      </c>
      <c r="AN1293">
        <v>0</v>
      </c>
      <c r="AO1293">
        <v>0</v>
      </c>
      <c r="AP1293">
        <v>0</v>
      </c>
    </row>
    <row r="1294" spans="1:42" x14ac:dyDescent="0.25">
      <c r="A1294" t="str">
        <f>"1290"</f>
        <v>1290</v>
      </c>
      <c r="B1294" t="str">
        <f t="shared" si="72"/>
        <v>2</v>
      </c>
      <c r="C1294" t="str">
        <f t="shared" si="71"/>
        <v>52</v>
      </c>
      <c r="D1294" t="str">
        <f>"17"</f>
        <v>17</v>
      </c>
      <c r="E1294" t="str">
        <f>"2-52-17"</f>
        <v>2-52-17</v>
      </c>
      <c r="F1294" t="s">
        <v>72</v>
      </c>
      <c r="G1294" t="s">
        <v>73</v>
      </c>
      <c r="H1294" t="s">
        <v>71</v>
      </c>
      <c r="S1294">
        <v>0</v>
      </c>
      <c r="T1294">
        <v>1</v>
      </c>
      <c r="U1294">
        <v>0</v>
      </c>
      <c r="V1294">
        <v>0</v>
      </c>
      <c r="W1294">
        <v>1</v>
      </c>
      <c r="X1294">
        <v>0</v>
      </c>
      <c r="Y1294">
        <v>0</v>
      </c>
      <c r="Z1294">
        <v>1</v>
      </c>
      <c r="AA1294">
        <v>0</v>
      </c>
      <c r="AB1294">
        <v>0</v>
      </c>
      <c r="AC1294">
        <v>1</v>
      </c>
      <c r="AD1294">
        <v>0</v>
      </c>
      <c r="AE1294">
        <v>0</v>
      </c>
      <c r="AF1294">
        <v>0</v>
      </c>
      <c r="AG1294">
        <v>0</v>
      </c>
      <c r="AH1294">
        <v>0</v>
      </c>
      <c r="AI1294">
        <v>0</v>
      </c>
      <c r="AJ1294">
        <v>1</v>
      </c>
      <c r="AK1294">
        <v>0</v>
      </c>
      <c r="AL1294">
        <v>0</v>
      </c>
      <c r="AM1294">
        <v>0</v>
      </c>
      <c r="AN1294">
        <v>0</v>
      </c>
      <c r="AO1294">
        <v>0</v>
      </c>
      <c r="AP1294">
        <v>0</v>
      </c>
    </row>
    <row r="1295" spans="1:42" x14ac:dyDescent="0.25">
      <c r="A1295" t="str">
        <f>"1291"</f>
        <v>1291</v>
      </c>
      <c r="B1295" t="str">
        <f t="shared" si="72"/>
        <v>2</v>
      </c>
      <c r="C1295" t="str">
        <f t="shared" si="71"/>
        <v>52</v>
      </c>
      <c r="D1295" t="str">
        <f>"11"</f>
        <v>11</v>
      </c>
      <c r="E1295" t="str">
        <f>"2-52-11"</f>
        <v>2-52-11</v>
      </c>
      <c r="F1295" t="s">
        <v>72</v>
      </c>
      <c r="G1295" t="s">
        <v>73</v>
      </c>
      <c r="H1295" t="s">
        <v>71</v>
      </c>
      <c r="S1295">
        <v>1</v>
      </c>
      <c r="T1295">
        <v>0</v>
      </c>
      <c r="U1295">
        <v>0</v>
      </c>
      <c r="V1295">
        <v>0</v>
      </c>
      <c r="W1295">
        <v>1</v>
      </c>
      <c r="X1295">
        <v>0</v>
      </c>
      <c r="Y1295">
        <v>1</v>
      </c>
      <c r="Z1295">
        <v>0</v>
      </c>
      <c r="AA1295">
        <v>1</v>
      </c>
      <c r="AB1295">
        <v>0</v>
      </c>
      <c r="AC1295">
        <v>0</v>
      </c>
      <c r="AD1295">
        <v>0</v>
      </c>
      <c r="AE1295">
        <v>0</v>
      </c>
      <c r="AF1295">
        <v>0</v>
      </c>
      <c r="AG1295">
        <v>0</v>
      </c>
      <c r="AH1295">
        <v>0</v>
      </c>
      <c r="AI1295">
        <v>0</v>
      </c>
      <c r="AJ1295">
        <v>1</v>
      </c>
      <c r="AK1295">
        <v>0</v>
      </c>
      <c r="AL1295">
        <v>0</v>
      </c>
      <c r="AM1295">
        <v>0</v>
      </c>
      <c r="AN1295">
        <v>0</v>
      </c>
      <c r="AO1295">
        <v>0</v>
      </c>
      <c r="AP1295">
        <v>0</v>
      </c>
    </row>
    <row r="1296" spans="1:42" x14ac:dyDescent="0.25">
      <c r="A1296" t="str">
        <f>"1292"</f>
        <v>1292</v>
      </c>
      <c r="B1296" t="str">
        <f t="shared" si="72"/>
        <v>2</v>
      </c>
      <c r="C1296" t="str">
        <f t="shared" si="71"/>
        <v>52</v>
      </c>
      <c r="D1296" t="str">
        <f>"1"</f>
        <v>1</v>
      </c>
      <c r="E1296" t="str">
        <f>"2-52-1"</f>
        <v>2-52-1</v>
      </c>
      <c r="F1296" t="s">
        <v>72</v>
      </c>
      <c r="G1296" t="s">
        <v>73</v>
      </c>
      <c r="H1296" t="s">
        <v>71</v>
      </c>
      <c r="S1296">
        <v>1</v>
      </c>
      <c r="T1296">
        <v>0</v>
      </c>
      <c r="U1296">
        <v>0</v>
      </c>
      <c r="V1296">
        <v>0</v>
      </c>
      <c r="W1296">
        <v>0</v>
      </c>
      <c r="X1296">
        <v>1</v>
      </c>
      <c r="Y1296">
        <v>0</v>
      </c>
      <c r="Z1296">
        <v>1</v>
      </c>
      <c r="AA1296">
        <v>0</v>
      </c>
      <c r="AB1296">
        <v>1</v>
      </c>
      <c r="AC1296">
        <v>0</v>
      </c>
      <c r="AD1296">
        <v>1</v>
      </c>
      <c r="AE1296">
        <v>1</v>
      </c>
      <c r="AF1296">
        <v>1</v>
      </c>
      <c r="AG1296">
        <v>1</v>
      </c>
      <c r="AH1296">
        <v>1</v>
      </c>
      <c r="AI1296">
        <v>1</v>
      </c>
      <c r="AJ1296">
        <v>0</v>
      </c>
      <c r="AK1296">
        <v>1</v>
      </c>
      <c r="AL1296">
        <v>1</v>
      </c>
      <c r="AM1296">
        <v>1</v>
      </c>
      <c r="AN1296">
        <v>1</v>
      </c>
      <c r="AO1296">
        <v>1</v>
      </c>
      <c r="AP1296">
        <v>1</v>
      </c>
    </row>
    <row r="1297" spans="1:42" x14ac:dyDescent="0.25">
      <c r="A1297" t="str">
        <f>"1293"</f>
        <v>1293</v>
      </c>
      <c r="B1297" t="str">
        <f t="shared" si="72"/>
        <v>2</v>
      </c>
      <c r="C1297" t="str">
        <f t="shared" si="71"/>
        <v>52</v>
      </c>
      <c r="D1297" t="str">
        <f>"25"</f>
        <v>25</v>
      </c>
      <c r="E1297" t="str">
        <f>"2-52-25"</f>
        <v>2-52-25</v>
      </c>
      <c r="F1297" t="s">
        <v>72</v>
      </c>
      <c r="G1297" t="s">
        <v>73</v>
      </c>
      <c r="H1297" t="s">
        <v>71</v>
      </c>
      <c r="S1297">
        <v>1</v>
      </c>
      <c r="T1297">
        <v>0</v>
      </c>
      <c r="U1297">
        <v>0</v>
      </c>
      <c r="V1297">
        <v>0</v>
      </c>
      <c r="W1297">
        <v>0</v>
      </c>
      <c r="X1297">
        <v>1</v>
      </c>
      <c r="Y1297">
        <v>1</v>
      </c>
      <c r="Z1297">
        <v>0</v>
      </c>
      <c r="AA1297">
        <v>1</v>
      </c>
      <c r="AB1297">
        <v>0</v>
      </c>
      <c r="AC1297">
        <v>0</v>
      </c>
      <c r="AD1297">
        <v>1</v>
      </c>
      <c r="AE1297">
        <v>1</v>
      </c>
      <c r="AF1297">
        <v>1</v>
      </c>
      <c r="AG1297">
        <v>1</v>
      </c>
      <c r="AH1297">
        <v>1</v>
      </c>
      <c r="AI1297">
        <v>1</v>
      </c>
      <c r="AJ1297">
        <v>0</v>
      </c>
      <c r="AK1297">
        <v>1</v>
      </c>
      <c r="AL1297">
        <v>1</v>
      </c>
      <c r="AM1297">
        <v>1</v>
      </c>
      <c r="AN1297">
        <v>1</v>
      </c>
      <c r="AO1297">
        <v>1</v>
      </c>
      <c r="AP1297">
        <v>1</v>
      </c>
    </row>
    <row r="1298" spans="1:42" x14ac:dyDescent="0.25">
      <c r="A1298" t="str">
        <f>"1294"</f>
        <v>1294</v>
      </c>
      <c r="B1298" t="str">
        <f t="shared" si="72"/>
        <v>2</v>
      </c>
      <c r="C1298" t="str">
        <f t="shared" si="71"/>
        <v>52</v>
      </c>
      <c r="D1298" t="str">
        <f>"20"</f>
        <v>20</v>
      </c>
      <c r="E1298" t="str">
        <f>"2-52-20"</f>
        <v>2-52-20</v>
      </c>
      <c r="F1298" t="s">
        <v>72</v>
      </c>
      <c r="G1298" t="s">
        <v>73</v>
      </c>
      <c r="H1298" t="s">
        <v>71</v>
      </c>
      <c r="S1298">
        <v>0</v>
      </c>
      <c r="T1298">
        <v>1</v>
      </c>
      <c r="U1298">
        <v>0</v>
      </c>
      <c r="V1298">
        <v>0</v>
      </c>
      <c r="W1298">
        <v>1</v>
      </c>
      <c r="X1298">
        <v>0</v>
      </c>
      <c r="Y1298">
        <v>1</v>
      </c>
      <c r="Z1298">
        <v>0</v>
      </c>
      <c r="AA1298">
        <v>0</v>
      </c>
      <c r="AB1298">
        <v>0</v>
      </c>
      <c r="AC1298">
        <v>1</v>
      </c>
      <c r="AD1298">
        <v>1</v>
      </c>
      <c r="AE1298">
        <v>1</v>
      </c>
      <c r="AF1298">
        <v>1</v>
      </c>
      <c r="AG1298">
        <v>1</v>
      </c>
      <c r="AH1298">
        <v>1</v>
      </c>
      <c r="AI1298">
        <v>1</v>
      </c>
      <c r="AJ1298">
        <v>1</v>
      </c>
      <c r="AK1298">
        <v>0</v>
      </c>
      <c r="AL1298">
        <v>1</v>
      </c>
      <c r="AM1298">
        <v>1</v>
      </c>
      <c r="AN1298">
        <v>1</v>
      </c>
      <c r="AO1298">
        <v>1</v>
      </c>
      <c r="AP1298">
        <v>1</v>
      </c>
    </row>
    <row r="1299" spans="1:42" x14ac:dyDescent="0.25">
      <c r="A1299" t="str">
        <f>"1295"</f>
        <v>1295</v>
      </c>
      <c r="B1299" t="str">
        <f t="shared" si="72"/>
        <v>2</v>
      </c>
      <c r="C1299" t="str">
        <f t="shared" si="71"/>
        <v>52</v>
      </c>
      <c r="D1299" t="str">
        <f>"19"</f>
        <v>19</v>
      </c>
      <c r="E1299" t="str">
        <f>"2-52-19"</f>
        <v>2-52-19</v>
      </c>
      <c r="F1299" t="s">
        <v>72</v>
      </c>
      <c r="G1299" t="s">
        <v>73</v>
      </c>
      <c r="H1299" t="s">
        <v>71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1</v>
      </c>
      <c r="Y1299">
        <v>0</v>
      </c>
      <c r="Z1299">
        <v>1</v>
      </c>
      <c r="AA1299">
        <v>0</v>
      </c>
      <c r="AB1299">
        <v>1</v>
      </c>
      <c r="AC1299">
        <v>0</v>
      </c>
      <c r="AD1299">
        <v>1</v>
      </c>
      <c r="AE1299">
        <v>1</v>
      </c>
      <c r="AF1299">
        <v>1</v>
      </c>
      <c r="AG1299">
        <v>1</v>
      </c>
      <c r="AH1299">
        <v>1</v>
      </c>
      <c r="AI1299">
        <v>1</v>
      </c>
      <c r="AJ1299">
        <v>1</v>
      </c>
      <c r="AK1299">
        <v>0</v>
      </c>
      <c r="AL1299">
        <v>1</v>
      </c>
      <c r="AM1299">
        <v>1</v>
      </c>
      <c r="AN1299">
        <v>1</v>
      </c>
      <c r="AO1299">
        <v>1</v>
      </c>
      <c r="AP1299">
        <v>1</v>
      </c>
    </row>
    <row r="1300" spans="1:42" x14ac:dyDescent="0.25">
      <c r="A1300" t="str">
        <f>"1296"</f>
        <v>1296</v>
      </c>
      <c r="B1300" t="str">
        <f t="shared" si="72"/>
        <v>2</v>
      </c>
      <c r="C1300" t="str">
        <f t="shared" si="71"/>
        <v>52</v>
      </c>
      <c r="D1300" t="str">
        <f>"12"</f>
        <v>12</v>
      </c>
      <c r="E1300" t="str">
        <f>"2-52-12"</f>
        <v>2-52-12</v>
      </c>
      <c r="F1300" t="s">
        <v>72</v>
      </c>
      <c r="G1300" t="s">
        <v>73</v>
      </c>
      <c r="H1300" t="s">
        <v>71</v>
      </c>
      <c r="S1300">
        <v>0</v>
      </c>
      <c r="T1300">
        <v>1</v>
      </c>
      <c r="U1300">
        <v>0</v>
      </c>
      <c r="V1300">
        <v>0</v>
      </c>
      <c r="W1300">
        <v>0</v>
      </c>
      <c r="X1300">
        <v>1</v>
      </c>
      <c r="Y1300">
        <v>1</v>
      </c>
      <c r="Z1300">
        <v>0</v>
      </c>
      <c r="AA1300">
        <v>0</v>
      </c>
      <c r="AB1300">
        <v>1</v>
      </c>
      <c r="AC1300">
        <v>0</v>
      </c>
      <c r="AD1300">
        <v>1</v>
      </c>
      <c r="AE1300">
        <v>1</v>
      </c>
      <c r="AF1300">
        <v>1</v>
      </c>
      <c r="AG1300">
        <v>1</v>
      </c>
      <c r="AH1300">
        <v>1</v>
      </c>
      <c r="AI1300">
        <v>1</v>
      </c>
      <c r="AJ1300">
        <v>0</v>
      </c>
      <c r="AK1300">
        <v>1</v>
      </c>
      <c r="AL1300">
        <v>1</v>
      </c>
      <c r="AM1300">
        <v>1</v>
      </c>
      <c r="AN1300">
        <v>1</v>
      </c>
      <c r="AO1300">
        <v>1</v>
      </c>
      <c r="AP1300">
        <v>1</v>
      </c>
    </row>
    <row r="1301" spans="1:42" x14ac:dyDescent="0.25">
      <c r="A1301" t="str">
        <f>"1297"</f>
        <v>1297</v>
      </c>
      <c r="B1301" t="str">
        <f t="shared" si="72"/>
        <v>2</v>
      </c>
      <c r="C1301" t="str">
        <f t="shared" si="71"/>
        <v>52</v>
      </c>
      <c r="D1301" t="str">
        <f>"8"</f>
        <v>8</v>
      </c>
      <c r="E1301" t="str">
        <f>"2-52-8"</f>
        <v>2-52-8</v>
      </c>
      <c r="F1301" t="s">
        <v>72</v>
      </c>
      <c r="G1301" t="s">
        <v>73</v>
      </c>
      <c r="H1301" t="s">
        <v>71</v>
      </c>
      <c r="S1301">
        <v>0</v>
      </c>
      <c r="T1301">
        <v>1</v>
      </c>
      <c r="U1301">
        <v>0</v>
      </c>
      <c r="V1301">
        <v>0</v>
      </c>
      <c r="W1301">
        <v>1</v>
      </c>
      <c r="X1301">
        <v>0</v>
      </c>
      <c r="Y1301">
        <v>1</v>
      </c>
      <c r="Z1301">
        <v>0</v>
      </c>
      <c r="AA1301">
        <v>0</v>
      </c>
      <c r="AB1301">
        <v>1</v>
      </c>
      <c r="AC1301">
        <v>0</v>
      </c>
      <c r="AD1301">
        <v>1</v>
      </c>
      <c r="AE1301">
        <v>1</v>
      </c>
      <c r="AF1301">
        <v>1</v>
      </c>
      <c r="AG1301">
        <v>1</v>
      </c>
      <c r="AH1301">
        <v>1</v>
      </c>
      <c r="AI1301">
        <v>1</v>
      </c>
      <c r="AJ1301">
        <v>0</v>
      </c>
      <c r="AK1301">
        <v>1</v>
      </c>
      <c r="AL1301">
        <v>1</v>
      </c>
      <c r="AM1301">
        <v>1</v>
      </c>
      <c r="AN1301">
        <v>1</v>
      </c>
      <c r="AO1301">
        <v>1</v>
      </c>
      <c r="AP1301">
        <v>1</v>
      </c>
    </row>
    <row r="1302" spans="1:42" x14ac:dyDescent="0.25">
      <c r="A1302" t="str">
        <f>"1298"</f>
        <v>1298</v>
      </c>
      <c r="B1302" t="str">
        <f t="shared" si="72"/>
        <v>2</v>
      </c>
      <c r="C1302" t="str">
        <f t="shared" si="71"/>
        <v>52</v>
      </c>
      <c r="D1302" t="str">
        <f>"4"</f>
        <v>4</v>
      </c>
      <c r="E1302" t="str">
        <f>"2-52-4"</f>
        <v>2-52-4</v>
      </c>
      <c r="F1302" t="s">
        <v>72</v>
      </c>
      <c r="G1302" t="s">
        <v>73</v>
      </c>
      <c r="H1302" t="s">
        <v>71</v>
      </c>
      <c r="S1302">
        <v>1</v>
      </c>
      <c r="T1302">
        <v>0</v>
      </c>
      <c r="U1302">
        <v>0</v>
      </c>
      <c r="V1302">
        <v>0</v>
      </c>
      <c r="W1302">
        <v>1</v>
      </c>
      <c r="X1302">
        <v>0</v>
      </c>
      <c r="Y1302">
        <v>0</v>
      </c>
      <c r="Z1302">
        <v>1</v>
      </c>
      <c r="AA1302">
        <v>0</v>
      </c>
      <c r="AB1302">
        <v>0</v>
      </c>
      <c r="AC1302">
        <v>1</v>
      </c>
      <c r="AD1302">
        <v>1</v>
      </c>
      <c r="AE1302">
        <v>1</v>
      </c>
      <c r="AF1302">
        <v>1</v>
      </c>
      <c r="AG1302">
        <v>1</v>
      </c>
      <c r="AH1302">
        <v>1</v>
      </c>
      <c r="AI1302">
        <v>1</v>
      </c>
      <c r="AJ1302">
        <v>1</v>
      </c>
      <c r="AK1302">
        <v>0</v>
      </c>
      <c r="AL1302">
        <v>1</v>
      </c>
      <c r="AM1302">
        <v>1</v>
      </c>
      <c r="AN1302">
        <v>1</v>
      </c>
      <c r="AO1302">
        <v>1</v>
      </c>
      <c r="AP1302">
        <v>1</v>
      </c>
    </row>
    <row r="1303" spans="1:42" x14ac:dyDescent="0.25">
      <c r="A1303" t="str">
        <f>"1299"</f>
        <v>1299</v>
      </c>
      <c r="B1303" t="str">
        <f t="shared" si="72"/>
        <v>2</v>
      </c>
      <c r="C1303" t="str">
        <f t="shared" si="71"/>
        <v>52</v>
      </c>
      <c r="D1303" t="str">
        <f>"6"</f>
        <v>6</v>
      </c>
      <c r="E1303" t="str">
        <f>"2-52-6"</f>
        <v>2-52-6</v>
      </c>
      <c r="F1303" t="s">
        <v>72</v>
      </c>
      <c r="G1303" t="s">
        <v>73</v>
      </c>
      <c r="H1303" t="s">
        <v>71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1</v>
      </c>
      <c r="Z1303">
        <v>0</v>
      </c>
      <c r="AA1303">
        <v>0</v>
      </c>
      <c r="AB1303">
        <v>0</v>
      </c>
      <c r="AC1303">
        <v>0</v>
      </c>
      <c r="AD1303">
        <v>0</v>
      </c>
      <c r="AE1303">
        <v>0</v>
      </c>
      <c r="AF1303">
        <v>0</v>
      </c>
      <c r="AG1303">
        <v>0</v>
      </c>
      <c r="AH1303">
        <v>1</v>
      </c>
      <c r="AI1303">
        <v>0</v>
      </c>
      <c r="AJ1303">
        <v>1</v>
      </c>
      <c r="AK1303">
        <v>0</v>
      </c>
      <c r="AL1303">
        <v>1</v>
      </c>
      <c r="AM1303">
        <v>1</v>
      </c>
      <c r="AN1303">
        <v>0</v>
      </c>
      <c r="AO1303">
        <v>1</v>
      </c>
      <c r="AP1303">
        <v>1</v>
      </c>
    </row>
    <row r="1304" spans="1:42" x14ac:dyDescent="0.25">
      <c r="A1304" t="str">
        <f>"1300"</f>
        <v>1300</v>
      </c>
      <c r="B1304" t="str">
        <f t="shared" si="72"/>
        <v>2</v>
      </c>
      <c r="C1304" t="str">
        <f t="shared" si="71"/>
        <v>52</v>
      </c>
      <c r="D1304" t="str">
        <f>"7"</f>
        <v>7</v>
      </c>
      <c r="E1304" t="str">
        <f>"2-52-7"</f>
        <v>2-52-7</v>
      </c>
      <c r="F1304" t="s">
        <v>72</v>
      </c>
      <c r="G1304" t="s">
        <v>73</v>
      </c>
      <c r="H1304" t="s">
        <v>71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1</v>
      </c>
      <c r="Y1304">
        <v>0</v>
      </c>
      <c r="Z1304">
        <v>1</v>
      </c>
      <c r="AA1304">
        <v>0</v>
      </c>
      <c r="AB1304">
        <v>0</v>
      </c>
      <c r="AC1304">
        <v>0</v>
      </c>
      <c r="AD1304">
        <v>0</v>
      </c>
      <c r="AE1304">
        <v>0</v>
      </c>
      <c r="AF1304">
        <v>0</v>
      </c>
      <c r="AG1304">
        <v>0</v>
      </c>
      <c r="AH1304">
        <v>0</v>
      </c>
      <c r="AI1304">
        <v>0</v>
      </c>
      <c r="AJ1304">
        <v>0</v>
      </c>
      <c r="AK1304">
        <v>1</v>
      </c>
      <c r="AL1304">
        <v>1</v>
      </c>
      <c r="AM1304">
        <v>1</v>
      </c>
      <c r="AN1304">
        <v>1</v>
      </c>
      <c r="AO1304">
        <v>1</v>
      </c>
      <c r="AP1304">
        <v>1</v>
      </c>
    </row>
    <row r="1305" spans="1:42" x14ac:dyDescent="0.25">
      <c r="A1305" t="str">
        <f>"1301"</f>
        <v>1301</v>
      </c>
      <c r="B1305" t="str">
        <f t="shared" si="72"/>
        <v>2</v>
      </c>
      <c r="C1305" t="str">
        <f t="shared" ref="C1305:C1329" si="73">"53"</f>
        <v>53</v>
      </c>
      <c r="D1305" t="str">
        <f>"22"</f>
        <v>22</v>
      </c>
      <c r="E1305" t="str">
        <f>"2-53-22"</f>
        <v>2-53-22</v>
      </c>
      <c r="F1305" t="s">
        <v>72</v>
      </c>
      <c r="G1305" t="s">
        <v>73</v>
      </c>
      <c r="H1305" t="s">
        <v>71</v>
      </c>
      <c r="S1305">
        <v>1</v>
      </c>
      <c r="T1305">
        <v>0</v>
      </c>
      <c r="U1305">
        <v>0</v>
      </c>
      <c r="V1305">
        <v>0</v>
      </c>
      <c r="W1305">
        <v>0</v>
      </c>
      <c r="X1305">
        <v>1</v>
      </c>
      <c r="Y1305">
        <v>1</v>
      </c>
      <c r="Z1305">
        <v>0</v>
      </c>
      <c r="AA1305">
        <v>0</v>
      </c>
      <c r="AB1305">
        <v>0</v>
      </c>
      <c r="AC1305">
        <v>1</v>
      </c>
      <c r="AD1305">
        <v>0</v>
      </c>
      <c r="AE1305">
        <v>0</v>
      </c>
      <c r="AF1305">
        <v>0</v>
      </c>
      <c r="AG1305">
        <v>0</v>
      </c>
      <c r="AH1305">
        <v>0</v>
      </c>
      <c r="AI1305">
        <v>0</v>
      </c>
      <c r="AJ1305">
        <v>1</v>
      </c>
      <c r="AK1305">
        <v>0</v>
      </c>
      <c r="AL1305">
        <v>0</v>
      </c>
      <c r="AM1305">
        <v>0</v>
      </c>
      <c r="AN1305">
        <v>0</v>
      </c>
      <c r="AO1305">
        <v>0</v>
      </c>
      <c r="AP1305">
        <v>0</v>
      </c>
    </row>
    <row r="1306" spans="1:42" x14ac:dyDescent="0.25">
      <c r="A1306" t="str">
        <f>"1302"</f>
        <v>1302</v>
      </c>
      <c r="B1306" t="str">
        <f t="shared" si="72"/>
        <v>2</v>
      </c>
      <c r="C1306" t="str">
        <f t="shared" si="73"/>
        <v>53</v>
      </c>
      <c r="D1306" t="str">
        <f>"21"</f>
        <v>21</v>
      </c>
      <c r="E1306" t="str">
        <f>"2-53-21"</f>
        <v>2-53-21</v>
      </c>
      <c r="F1306" t="s">
        <v>72</v>
      </c>
      <c r="G1306" t="s">
        <v>73</v>
      </c>
      <c r="H1306" t="s">
        <v>71</v>
      </c>
      <c r="S1306">
        <v>1</v>
      </c>
      <c r="T1306">
        <v>0</v>
      </c>
      <c r="U1306">
        <v>0</v>
      </c>
      <c r="V1306">
        <v>0</v>
      </c>
      <c r="W1306">
        <v>0</v>
      </c>
      <c r="X1306">
        <v>1</v>
      </c>
      <c r="Y1306">
        <v>1</v>
      </c>
      <c r="Z1306">
        <v>0</v>
      </c>
      <c r="AA1306">
        <v>0</v>
      </c>
      <c r="AB1306">
        <v>1</v>
      </c>
      <c r="AC1306">
        <v>0</v>
      </c>
      <c r="AD1306">
        <v>1</v>
      </c>
      <c r="AE1306">
        <v>1</v>
      </c>
      <c r="AF1306">
        <v>1</v>
      </c>
      <c r="AG1306">
        <v>1</v>
      </c>
      <c r="AH1306">
        <v>1</v>
      </c>
      <c r="AI1306">
        <v>1</v>
      </c>
      <c r="AJ1306">
        <v>1</v>
      </c>
      <c r="AK1306">
        <v>0</v>
      </c>
      <c r="AL1306">
        <v>1</v>
      </c>
      <c r="AM1306">
        <v>1</v>
      </c>
      <c r="AN1306">
        <v>1</v>
      </c>
      <c r="AO1306">
        <v>1</v>
      </c>
      <c r="AP1306">
        <v>1</v>
      </c>
    </row>
    <row r="1307" spans="1:42" x14ac:dyDescent="0.25">
      <c r="A1307" t="str">
        <f>"1303"</f>
        <v>1303</v>
      </c>
      <c r="B1307" t="str">
        <f t="shared" si="72"/>
        <v>2</v>
      </c>
      <c r="C1307" t="str">
        <f t="shared" si="73"/>
        <v>53</v>
      </c>
      <c r="D1307" t="str">
        <f>"16"</f>
        <v>16</v>
      </c>
      <c r="E1307" t="str">
        <f>"2-53-16"</f>
        <v>2-53-16</v>
      </c>
      <c r="F1307" t="s">
        <v>72</v>
      </c>
      <c r="G1307" t="s">
        <v>73</v>
      </c>
      <c r="H1307" t="s">
        <v>71</v>
      </c>
      <c r="S1307">
        <v>0</v>
      </c>
      <c r="T1307">
        <v>1</v>
      </c>
      <c r="U1307">
        <v>0</v>
      </c>
      <c r="V1307">
        <v>0</v>
      </c>
      <c r="W1307">
        <v>0</v>
      </c>
      <c r="X1307">
        <v>1</v>
      </c>
      <c r="Y1307">
        <v>0</v>
      </c>
      <c r="Z1307">
        <v>1</v>
      </c>
      <c r="AA1307">
        <v>0</v>
      </c>
      <c r="AB1307">
        <v>0</v>
      </c>
      <c r="AC1307">
        <v>1</v>
      </c>
      <c r="AD1307">
        <v>0</v>
      </c>
      <c r="AE1307">
        <v>0</v>
      </c>
      <c r="AF1307">
        <v>0</v>
      </c>
      <c r="AG1307">
        <v>0</v>
      </c>
      <c r="AH1307">
        <v>0</v>
      </c>
      <c r="AI1307">
        <v>0</v>
      </c>
      <c r="AJ1307">
        <v>1</v>
      </c>
      <c r="AK1307">
        <v>0</v>
      </c>
      <c r="AL1307">
        <v>1</v>
      </c>
      <c r="AM1307">
        <v>1</v>
      </c>
      <c r="AN1307">
        <v>1</v>
      </c>
      <c r="AO1307">
        <v>1</v>
      </c>
      <c r="AP1307">
        <v>1</v>
      </c>
    </row>
    <row r="1308" spans="1:42" x14ac:dyDescent="0.25">
      <c r="A1308" t="str">
        <f>"1304"</f>
        <v>1304</v>
      </c>
      <c r="B1308" t="str">
        <f t="shared" si="72"/>
        <v>2</v>
      </c>
      <c r="C1308" t="str">
        <f t="shared" si="73"/>
        <v>53</v>
      </c>
      <c r="D1308" t="str">
        <f>"15"</f>
        <v>15</v>
      </c>
      <c r="E1308" t="str">
        <f>"2-53-15"</f>
        <v>2-53-15</v>
      </c>
      <c r="F1308" t="s">
        <v>72</v>
      </c>
      <c r="G1308" t="s">
        <v>73</v>
      </c>
      <c r="H1308" t="s">
        <v>71</v>
      </c>
      <c r="S1308">
        <v>0</v>
      </c>
      <c r="T1308">
        <v>1</v>
      </c>
      <c r="U1308">
        <v>0</v>
      </c>
      <c r="V1308">
        <v>0</v>
      </c>
      <c r="W1308">
        <v>0</v>
      </c>
      <c r="X1308">
        <v>1</v>
      </c>
      <c r="Y1308">
        <v>0</v>
      </c>
      <c r="Z1308">
        <v>1</v>
      </c>
      <c r="AA1308">
        <v>1</v>
      </c>
      <c r="AB1308">
        <v>0</v>
      </c>
      <c r="AC1308">
        <v>0</v>
      </c>
      <c r="AD1308">
        <v>1</v>
      </c>
      <c r="AE1308">
        <v>1</v>
      </c>
      <c r="AF1308">
        <v>1</v>
      </c>
      <c r="AG1308">
        <v>1</v>
      </c>
      <c r="AH1308">
        <v>1</v>
      </c>
      <c r="AI1308">
        <v>1</v>
      </c>
      <c r="AJ1308">
        <v>1</v>
      </c>
      <c r="AK1308">
        <v>0</v>
      </c>
      <c r="AL1308">
        <v>1</v>
      </c>
      <c r="AM1308">
        <v>1</v>
      </c>
      <c r="AN1308">
        <v>1</v>
      </c>
      <c r="AO1308">
        <v>1</v>
      </c>
      <c r="AP1308">
        <v>1</v>
      </c>
    </row>
    <row r="1309" spans="1:42" x14ac:dyDescent="0.25">
      <c r="A1309" t="str">
        <f>"1305"</f>
        <v>1305</v>
      </c>
      <c r="B1309" t="str">
        <f t="shared" si="72"/>
        <v>2</v>
      </c>
      <c r="C1309" t="str">
        <f t="shared" si="73"/>
        <v>53</v>
      </c>
      <c r="D1309" t="str">
        <f>"10"</f>
        <v>10</v>
      </c>
      <c r="E1309" t="str">
        <f>"2-53-10"</f>
        <v>2-53-10</v>
      </c>
      <c r="F1309" t="s">
        <v>72</v>
      </c>
      <c r="G1309" t="s">
        <v>73</v>
      </c>
      <c r="H1309" t="s">
        <v>71</v>
      </c>
      <c r="S1309">
        <v>1</v>
      </c>
      <c r="T1309">
        <v>0</v>
      </c>
      <c r="U1309">
        <v>0</v>
      </c>
      <c r="V1309">
        <v>0</v>
      </c>
      <c r="W1309">
        <v>0</v>
      </c>
      <c r="X1309">
        <v>1</v>
      </c>
      <c r="Y1309">
        <v>1</v>
      </c>
      <c r="Z1309">
        <v>0</v>
      </c>
      <c r="AA1309">
        <v>0</v>
      </c>
      <c r="AB1309">
        <v>0</v>
      </c>
      <c r="AC1309">
        <v>1</v>
      </c>
      <c r="AD1309">
        <v>0</v>
      </c>
      <c r="AE1309">
        <v>0</v>
      </c>
      <c r="AF1309">
        <v>0</v>
      </c>
      <c r="AG1309">
        <v>0</v>
      </c>
      <c r="AH1309">
        <v>0</v>
      </c>
      <c r="AI1309">
        <v>0</v>
      </c>
      <c r="AJ1309">
        <v>1</v>
      </c>
      <c r="AK1309">
        <v>0</v>
      </c>
      <c r="AL1309">
        <v>0</v>
      </c>
      <c r="AM1309">
        <v>0</v>
      </c>
      <c r="AN1309">
        <v>0</v>
      </c>
      <c r="AO1309">
        <v>0</v>
      </c>
      <c r="AP1309">
        <v>0</v>
      </c>
    </row>
    <row r="1310" spans="1:42" x14ac:dyDescent="0.25">
      <c r="A1310" t="str">
        <f>"1306"</f>
        <v>1306</v>
      </c>
      <c r="B1310" t="str">
        <f t="shared" si="72"/>
        <v>2</v>
      </c>
      <c r="C1310" t="str">
        <f t="shared" si="73"/>
        <v>53</v>
      </c>
      <c r="D1310" t="str">
        <f>"6"</f>
        <v>6</v>
      </c>
      <c r="E1310" t="str">
        <f>"2-53-6"</f>
        <v>2-53-6</v>
      </c>
      <c r="F1310" t="s">
        <v>72</v>
      </c>
      <c r="G1310" t="s">
        <v>73</v>
      </c>
      <c r="H1310" t="s">
        <v>71</v>
      </c>
      <c r="S1310">
        <v>0</v>
      </c>
      <c r="T1310">
        <v>1</v>
      </c>
      <c r="U1310">
        <v>0</v>
      </c>
      <c r="V1310">
        <v>0</v>
      </c>
      <c r="W1310">
        <v>0</v>
      </c>
      <c r="X1310">
        <v>1</v>
      </c>
      <c r="Y1310">
        <v>1</v>
      </c>
      <c r="Z1310">
        <v>0</v>
      </c>
      <c r="AA1310">
        <v>1</v>
      </c>
      <c r="AB1310">
        <v>0</v>
      </c>
      <c r="AC1310">
        <v>0</v>
      </c>
      <c r="AD1310">
        <v>1</v>
      </c>
      <c r="AE1310">
        <v>1</v>
      </c>
      <c r="AF1310">
        <v>1</v>
      </c>
      <c r="AG1310">
        <v>1</v>
      </c>
      <c r="AH1310">
        <v>1</v>
      </c>
      <c r="AI1310">
        <v>1</v>
      </c>
      <c r="AJ1310">
        <v>1</v>
      </c>
      <c r="AK1310">
        <v>0</v>
      </c>
      <c r="AL1310">
        <v>1</v>
      </c>
      <c r="AM1310">
        <v>1</v>
      </c>
      <c r="AN1310">
        <v>1</v>
      </c>
      <c r="AO1310">
        <v>1</v>
      </c>
      <c r="AP1310">
        <v>1</v>
      </c>
    </row>
    <row r="1311" spans="1:42" x14ac:dyDescent="0.25">
      <c r="A1311" t="str">
        <f>"1307"</f>
        <v>1307</v>
      </c>
      <c r="B1311" t="str">
        <f t="shared" si="72"/>
        <v>2</v>
      </c>
      <c r="C1311" t="str">
        <f t="shared" si="73"/>
        <v>53</v>
      </c>
      <c r="D1311" t="str">
        <f>"3"</f>
        <v>3</v>
      </c>
      <c r="E1311" t="str">
        <f>"2-53-3"</f>
        <v>2-53-3</v>
      </c>
      <c r="F1311" t="s">
        <v>72</v>
      </c>
      <c r="G1311" t="s">
        <v>73</v>
      </c>
      <c r="H1311" t="s">
        <v>71</v>
      </c>
      <c r="S1311">
        <v>0</v>
      </c>
      <c r="T1311">
        <v>1</v>
      </c>
      <c r="U1311">
        <v>0</v>
      </c>
      <c r="V1311">
        <v>0</v>
      </c>
      <c r="W1311">
        <v>0</v>
      </c>
      <c r="X1311">
        <v>1</v>
      </c>
      <c r="Y1311">
        <v>1</v>
      </c>
      <c r="Z1311">
        <v>0</v>
      </c>
      <c r="AA1311">
        <v>0</v>
      </c>
      <c r="AB1311">
        <v>0</v>
      </c>
      <c r="AC1311">
        <v>1</v>
      </c>
      <c r="AD1311">
        <v>1</v>
      </c>
      <c r="AE1311">
        <v>1</v>
      </c>
      <c r="AF1311">
        <v>1</v>
      </c>
      <c r="AG1311">
        <v>1</v>
      </c>
      <c r="AH1311">
        <v>0</v>
      </c>
      <c r="AI1311">
        <v>1</v>
      </c>
      <c r="AJ1311">
        <v>1</v>
      </c>
      <c r="AK1311">
        <v>0</v>
      </c>
      <c r="AL1311">
        <v>1</v>
      </c>
      <c r="AM1311">
        <v>1</v>
      </c>
      <c r="AN1311">
        <v>1</v>
      </c>
      <c r="AO1311">
        <v>1</v>
      </c>
      <c r="AP1311">
        <v>1</v>
      </c>
    </row>
    <row r="1312" spans="1:42" x14ac:dyDescent="0.25">
      <c r="A1312" t="str">
        <f>"1308"</f>
        <v>1308</v>
      </c>
      <c r="B1312" t="str">
        <f t="shared" si="72"/>
        <v>2</v>
      </c>
      <c r="C1312" t="str">
        <f t="shared" si="73"/>
        <v>53</v>
      </c>
      <c r="D1312" t="str">
        <f>"24"</f>
        <v>24</v>
      </c>
      <c r="E1312" t="str">
        <f>"2-53-24"</f>
        <v>2-53-24</v>
      </c>
      <c r="F1312" t="s">
        <v>72</v>
      </c>
      <c r="G1312" t="s">
        <v>73</v>
      </c>
      <c r="H1312" t="s">
        <v>71</v>
      </c>
      <c r="S1312">
        <v>1</v>
      </c>
      <c r="T1312">
        <v>0</v>
      </c>
      <c r="U1312">
        <v>0</v>
      </c>
      <c r="V1312">
        <v>0</v>
      </c>
      <c r="W1312">
        <v>1</v>
      </c>
      <c r="X1312">
        <v>0</v>
      </c>
      <c r="Y1312">
        <v>0</v>
      </c>
      <c r="Z1312">
        <v>1</v>
      </c>
      <c r="AA1312">
        <v>0</v>
      </c>
      <c r="AB1312">
        <v>1</v>
      </c>
      <c r="AC1312">
        <v>0</v>
      </c>
      <c r="AD1312">
        <v>1</v>
      </c>
      <c r="AE1312">
        <v>1</v>
      </c>
      <c r="AF1312">
        <v>1</v>
      </c>
      <c r="AG1312">
        <v>1</v>
      </c>
      <c r="AH1312">
        <v>1</v>
      </c>
      <c r="AI1312">
        <v>1</v>
      </c>
      <c r="AJ1312">
        <v>0</v>
      </c>
      <c r="AK1312">
        <v>1</v>
      </c>
      <c r="AL1312">
        <v>1</v>
      </c>
      <c r="AM1312">
        <v>1</v>
      </c>
      <c r="AN1312">
        <v>1</v>
      </c>
      <c r="AO1312">
        <v>1</v>
      </c>
      <c r="AP1312">
        <v>1</v>
      </c>
    </row>
    <row r="1313" spans="1:42" x14ac:dyDescent="0.25">
      <c r="A1313" t="str">
        <f>"1309"</f>
        <v>1309</v>
      </c>
      <c r="B1313" t="str">
        <f t="shared" si="72"/>
        <v>2</v>
      </c>
      <c r="C1313" t="str">
        <f t="shared" si="73"/>
        <v>53</v>
      </c>
      <c r="D1313" t="str">
        <f>"23"</f>
        <v>23</v>
      </c>
      <c r="E1313" t="str">
        <f>"2-53-23"</f>
        <v>2-53-23</v>
      </c>
      <c r="F1313" t="s">
        <v>72</v>
      </c>
      <c r="G1313" t="s">
        <v>73</v>
      </c>
      <c r="H1313" t="s">
        <v>71</v>
      </c>
      <c r="S1313">
        <v>1</v>
      </c>
      <c r="T1313">
        <v>0</v>
      </c>
      <c r="U1313">
        <v>0</v>
      </c>
      <c r="V1313">
        <v>0</v>
      </c>
      <c r="W1313">
        <v>0</v>
      </c>
      <c r="X1313">
        <v>1</v>
      </c>
      <c r="Y1313">
        <v>0</v>
      </c>
      <c r="Z1313">
        <v>1</v>
      </c>
      <c r="AA1313">
        <v>0</v>
      </c>
      <c r="AB1313">
        <v>1</v>
      </c>
      <c r="AC1313">
        <v>0</v>
      </c>
      <c r="AD1313">
        <v>0</v>
      </c>
      <c r="AE1313">
        <v>0</v>
      </c>
      <c r="AF1313">
        <v>0</v>
      </c>
      <c r="AG1313">
        <v>0</v>
      </c>
      <c r="AH1313">
        <v>0</v>
      </c>
      <c r="AI1313">
        <v>0</v>
      </c>
      <c r="AJ1313">
        <v>1</v>
      </c>
      <c r="AK1313">
        <v>0</v>
      </c>
      <c r="AL1313">
        <v>0</v>
      </c>
      <c r="AM1313">
        <v>0</v>
      </c>
      <c r="AN1313">
        <v>0</v>
      </c>
      <c r="AO1313">
        <v>0</v>
      </c>
      <c r="AP1313">
        <v>0</v>
      </c>
    </row>
    <row r="1314" spans="1:42" x14ac:dyDescent="0.25">
      <c r="A1314" t="str">
        <f>"1310"</f>
        <v>1310</v>
      </c>
      <c r="B1314" t="str">
        <f t="shared" si="72"/>
        <v>2</v>
      </c>
      <c r="C1314" t="str">
        <f t="shared" si="73"/>
        <v>53</v>
      </c>
      <c r="D1314" t="str">
        <f>"14"</f>
        <v>14</v>
      </c>
      <c r="E1314" t="str">
        <f>"2-53-14"</f>
        <v>2-53-14</v>
      </c>
      <c r="F1314" t="s">
        <v>72</v>
      </c>
      <c r="G1314" t="s">
        <v>73</v>
      </c>
      <c r="H1314" t="s">
        <v>71</v>
      </c>
      <c r="S1314">
        <v>1</v>
      </c>
      <c r="T1314">
        <v>0</v>
      </c>
      <c r="U1314">
        <v>0</v>
      </c>
      <c r="V1314">
        <v>0</v>
      </c>
      <c r="W1314">
        <v>0</v>
      </c>
      <c r="X1314">
        <v>1</v>
      </c>
      <c r="Y1314">
        <v>1</v>
      </c>
      <c r="Z1314">
        <v>0</v>
      </c>
      <c r="AA1314">
        <v>1</v>
      </c>
      <c r="AB1314">
        <v>0</v>
      </c>
      <c r="AC1314">
        <v>0</v>
      </c>
      <c r="AD1314">
        <v>1</v>
      </c>
      <c r="AE1314">
        <v>1</v>
      </c>
      <c r="AF1314">
        <v>1</v>
      </c>
      <c r="AG1314">
        <v>1</v>
      </c>
      <c r="AH1314">
        <v>1</v>
      </c>
      <c r="AI1314">
        <v>1</v>
      </c>
      <c r="AJ1314">
        <v>1</v>
      </c>
      <c r="AK1314">
        <v>0</v>
      </c>
      <c r="AL1314">
        <v>1</v>
      </c>
      <c r="AM1314">
        <v>1</v>
      </c>
      <c r="AN1314">
        <v>1</v>
      </c>
      <c r="AO1314">
        <v>1</v>
      </c>
      <c r="AP1314">
        <v>1</v>
      </c>
    </row>
    <row r="1315" spans="1:42" x14ac:dyDescent="0.25">
      <c r="A1315" t="str">
        <f>"1311"</f>
        <v>1311</v>
      </c>
      <c r="B1315" t="str">
        <f t="shared" si="72"/>
        <v>2</v>
      </c>
      <c r="C1315" t="str">
        <f t="shared" si="73"/>
        <v>53</v>
      </c>
      <c r="D1315" t="str">
        <f>"13"</f>
        <v>13</v>
      </c>
      <c r="E1315" t="str">
        <f>"2-53-13"</f>
        <v>2-53-13</v>
      </c>
      <c r="F1315" t="s">
        <v>72</v>
      </c>
      <c r="G1315" t="s">
        <v>73</v>
      </c>
      <c r="H1315" t="s">
        <v>71</v>
      </c>
      <c r="S1315">
        <v>1</v>
      </c>
      <c r="T1315">
        <v>0</v>
      </c>
      <c r="U1315">
        <v>0</v>
      </c>
      <c r="V1315">
        <v>0</v>
      </c>
      <c r="W1315">
        <v>0</v>
      </c>
      <c r="X1315">
        <v>1</v>
      </c>
      <c r="Y1315">
        <v>0</v>
      </c>
      <c r="Z1315">
        <v>0</v>
      </c>
      <c r="AA1315">
        <v>1</v>
      </c>
      <c r="AB1315">
        <v>0</v>
      </c>
      <c r="AC1315">
        <v>0</v>
      </c>
      <c r="AD1315">
        <v>1</v>
      </c>
      <c r="AE1315">
        <v>1</v>
      </c>
      <c r="AF1315">
        <v>1</v>
      </c>
      <c r="AG1315">
        <v>1</v>
      </c>
      <c r="AH1315">
        <v>1</v>
      </c>
      <c r="AI1315">
        <v>1</v>
      </c>
      <c r="AJ1315">
        <v>1</v>
      </c>
      <c r="AK1315">
        <v>0</v>
      </c>
      <c r="AL1315">
        <v>1</v>
      </c>
      <c r="AM1315">
        <v>1</v>
      </c>
      <c r="AN1315">
        <v>1</v>
      </c>
      <c r="AO1315">
        <v>1</v>
      </c>
      <c r="AP1315">
        <v>1</v>
      </c>
    </row>
    <row r="1316" spans="1:42" x14ac:dyDescent="0.25">
      <c r="A1316" t="str">
        <f>"1312"</f>
        <v>1312</v>
      </c>
      <c r="B1316" t="str">
        <f t="shared" si="72"/>
        <v>2</v>
      </c>
      <c r="C1316" t="str">
        <f t="shared" si="73"/>
        <v>53</v>
      </c>
      <c r="D1316" t="str">
        <f>"9"</f>
        <v>9</v>
      </c>
      <c r="E1316" t="str">
        <f>"2-53-9"</f>
        <v>2-53-9</v>
      </c>
      <c r="F1316" t="s">
        <v>72</v>
      </c>
      <c r="G1316" t="s">
        <v>73</v>
      </c>
      <c r="H1316" t="s">
        <v>71</v>
      </c>
      <c r="S1316">
        <v>1</v>
      </c>
      <c r="T1316">
        <v>0</v>
      </c>
      <c r="U1316">
        <v>0</v>
      </c>
      <c r="V1316">
        <v>0</v>
      </c>
      <c r="W1316">
        <v>1</v>
      </c>
      <c r="X1316">
        <v>0</v>
      </c>
      <c r="Y1316">
        <v>1</v>
      </c>
      <c r="Z1316">
        <v>0</v>
      </c>
      <c r="AA1316">
        <v>0</v>
      </c>
      <c r="AB1316">
        <v>0</v>
      </c>
      <c r="AC1316">
        <v>1</v>
      </c>
      <c r="AD1316">
        <v>1</v>
      </c>
      <c r="AE1316">
        <v>1</v>
      </c>
      <c r="AF1316">
        <v>1</v>
      </c>
      <c r="AG1316">
        <v>1</v>
      </c>
      <c r="AH1316">
        <v>1</v>
      </c>
      <c r="AI1316">
        <v>1</v>
      </c>
      <c r="AJ1316">
        <v>0</v>
      </c>
      <c r="AK1316">
        <v>0</v>
      </c>
      <c r="AL1316">
        <v>1</v>
      </c>
      <c r="AM1316">
        <v>1</v>
      </c>
      <c r="AN1316">
        <v>1</v>
      </c>
      <c r="AO1316">
        <v>1</v>
      </c>
      <c r="AP1316">
        <v>1</v>
      </c>
    </row>
    <row r="1317" spans="1:42" x14ac:dyDescent="0.25">
      <c r="A1317" t="str">
        <f>"1313"</f>
        <v>1313</v>
      </c>
      <c r="B1317" t="str">
        <f t="shared" si="72"/>
        <v>2</v>
      </c>
      <c r="C1317" t="str">
        <f t="shared" si="73"/>
        <v>53</v>
      </c>
      <c r="D1317" t="str">
        <f>"5"</f>
        <v>5</v>
      </c>
      <c r="E1317" t="str">
        <f>"2-53-5"</f>
        <v>2-53-5</v>
      </c>
      <c r="F1317" t="s">
        <v>72</v>
      </c>
      <c r="G1317" t="s">
        <v>73</v>
      </c>
      <c r="H1317" t="s">
        <v>71</v>
      </c>
      <c r="S1317">
        <v>0</v>
      </c>
      <c r="T1317">
        <v>1</v>
      </c>
      <c r="U1317">
        <v>0</v>
      </c>
      <c r="V1317">
        <v>0</v>
      </c>
      <c r="W1317">
        <v>0</v>
      </c>
      <c r="X1317">
        <v>1</v>
      </c>
      <c r="Y1317">
        <v>1</v>
      </c>
      <c r="Z1317">
        <v>0</v>
      </c>
      <c r="AA1317">
        <v>0</v>
      </c>
      <c r="AB1317">
        <v>0</v>
      </c>
      <c r="AC1317">
        <v>1</v>
      </c>
      <c r="AD1317">
        <v>0</v>
      </c>
      <c r="AE1317">
        <v>0</v>
      </c>
      <c r="AF1317">
        <v>0</v>
      </c>
      <c r="AG1317">
        <v>0</v>
      </c>
      <c r="AH1317">
        <v>0</v>
      </c>
      <c r="AI1317">
        <v>0</v>
      </c>
      <c r="AJ1317">
        <v>1</v>
      </c>
      <c r="AK1317">
        <v>0</v>
      </c>
      <c r="AL1317">
        <v>0</v>
      </c>
      <c r="AM1317">
        <v>0</v>
      </c>
      <c r="AN1317">
        <v>0</v>
      </c>
      <c r="AO1317">
        <v>0</v>
      </c>
      <c r="AP1317">
        <v>0</v>
      </c>
    </row>
    <row r="1318" spans="1:42" x14ac:dyDescent="0.25">
      <c r="A1318" t="str">
        <f>"1314"</f>
        <v>1314</v>
      </c>
      <c r="B1318" t="str">
        <f t="shared" si="72"/>
        <v>2</v>
      </c>
      <c r="C1318" t="str">
        <f t="shared" si="73"/>
        <v>53</v>
      </c>
      <c r="D1318" t="str">
        <f>"2"</f>
        <v>2</v>
      </c>
      <c r="E1318" t="str">
        <f>"2-53-2"</f>
        <v>2-53-2</v>
      </c>
      <c r="F1318" t="s">
        <v>72</v>
      </c>
      <c r="G1318" t="s">
        <v>73</v>
      </c>
      <c r="H1318" t="s">
        <v>71</v>
      </c>
      <c r="S1318">
        <v>1</v>
      </c>
      <c r="T1318">
        <v>0</v>
      </c>
      <c r="U1318">
        <v>0</v>
      </c>
      <c r="V1318">
        <v>0</v>
      </c>
      <c r="W1318">
        <v>0</v>
      </c>
      <c r="X1318">
        <v>1</v>
      </c>
      <c r="Y1318">
        <v>0</v>
      </c>
      <c r="Z1318">
        <v>1</v>
      </c>
      <c r="AA1318">
        <v>1</v>
      </c>
      <c r="AB1318">
        <v>0</v>
      </c>
      <c r="AC1318">
        <v>0</v>
      </c>
      <c r="AD1318">
        <v>1</v>
      </c>
      <c r="AE1318">
        <v>1</v>
      </c>
      <c r="AF1318">
        <v>1</v>
      </c>
      <c r="AG1318">
        <v>1</v>
      </c>
      <c r="AH1318">
        <v>1</v>
      </c>
      <c r="AI1318">
        <v>1</v>
      </c>
      <c r="AJ1318">
        <v>0</v>
      </c>
      <c r="AK1318">
        <v>1</v>
      </c>
      <c r="AL1318">
        <v>1</v>
      </c>
      <c r="AM1318">
        <v>1</v>
      </c>
      <c r="AN1318">
        <v>1</v>
      </c>
      <c r="AO1318">
        <v>1</v>
      </c>
      <c r="AP1318">
        <v>1</v>
      </c>
    </row>
    <row r="1319" spans="1:42" x14ac:dyDescent="0.25">
      <c r="A1319" t="str">
        <f>"1315"</f>
        <v>1315</v>
      </c>
      <c r="B1319" t="str">
        <f t="shared" si="72"/>
        <v>2</v>
      </c>
      <c r="C1319" t="str">
        <f t="shared" si="73"/>
        <v>53</v>
      </c>
      <c r="D1319" t="str">
        <f>"25"</f>
        <v>25</v>
      </c>
      <c r="E1319" t="str">
        <f>"2-53-25"</f>
        <v>2-53-25</v>
      </c>
      <c r="F1319" t="s">
        <v>72</v>
      </c>
      <c r="G1319" t="s">
        <v>73</v>
      </c>
      <c r="H1319" t="s">
        <v>71</v>
      </c>
      <c r="S1319">
        <v>0</v>
      </c>
      <c r="T1319">
        <v>1</v>
      </c>
      <c r="U1319">
        <v>0</v>
      </c>
      <c r="V1319">
        <v>0</v>
      </c>
      <c r="W1319">
        <v>1</v>
      </c>
      <c r="X1319">
        <v>0</v>
      </c>
      <c r="Y1319">
        <v>0</v>
      </c>
      <c r="Z1319">
        <v>1</v>
      </c>
      <c r="AA1319">
        <v>0</v>
      </c>
      <c r="AB1319">
        <v>0</v>
      </c>
      <c r="AC1319">
        <v>1</v>
      </c>
      <c r="AD1319">
        <v>1</v>
      </c>
      <c r="AE1319">
        <v>1</v>
      </c>
      <c r="AF1319">
        <v>1</v>
      </c>
      <c r="AG1319">
        <v>1</v>
      </c>
      <c r="AH1319">
        <v>1</v>
      </c>
      <c r="AI1319">
        <v>1</v>
      </c>
      <c r="AJ1319">
        <v>1</v>
      </c>
      <c r="AK1319">
        <v>0</v>
      </c>
      <c r="AL1319">
        <v>1</v>
      </c>
      <c r="AM1319">
        <v>1</v>
      </c>
      <c r="AN1319">
        <v>1</v>
      </c>
      <c r="AO1319">
        <v>1</v>
      </c>
      <c r="AP1319">
        <v>1</v>
      </c>
    </row>
    <row r="1320" spans="1:42" x14ac:dyDescent="0.25">
      <c r="A1320" t="str">
        <f>"1316"</f>
        <v>1316</v>
      </c>
      <c r="B1320" t="str">
        <f t="shared" si="72"/>
        <v>2</v>
      </c>
      <c r="C1320" t="str">
        <f t="shared" si="73"/>
        <v>53</v>
      </c>
      <c r="D1320" t="str">
        <f>"18"</f>
        <v>18</v>
      </c>
      <c r="E1320" t="str">
        <f>"2-53-18"</f>
        <v>2-53-18</v>
      </c>
      <c r="F1320" t="s">
        <v>72</v>
      </c>
      <c r="G1320" t="s">
        <v>73</v>
      </c>
      <c r="H1320" t="s">
        <v>71</v>
      </c>
      <c r="S1320">
        <v>1</v>
      </c>
      <c r="T1320">
        <v>0</v>
      </c>
      <c r="U1320">
        <v>0</v>
      </c>
      <c r="V1320">
        <v>0</v>
      </c>
      <c r="W1320">
        <v>0</v>
      </c>
      <c r="X1320">
        <v>1</v>
      </c>
      <c r="Y1320">
        <v>0</v>
      </c>
      <c r="Z1320">
        <v>1</v>
      </c>
      <c r="AA1320">
        <v>1</v>
      </c>
      <c r="AB1320">
        <v>0</v>
      </c>
      <c r="AC1320">
        <v>0</v>
      </c>
      <c r="AD1320">
        <v>1</v>
      </c>
      <c r="AE1320">
        <v>1</v>
      </c>
      <c r="AF1320">
        <v>1</v>
      </c>
      <c r="AG1320">
        <v>1</v>
      </c>
      <c r="AH1320">
        <v>1</v>
      </c>
      <c r="AI1320">
        <v>1</v>
      </c>
      <c r="AJ1320">
        <v>0</v>
      </c>
      <c r="AK1320">
        <v>1</v>
      </c>
      <c r="AL1320">
        <v>1</v>
      </c>
      <c r="AM1320">
        <v>1</v>
      </c>
      <c r="AN1320">
        <v>1</v>
      </c>
      <c r="AO1320">
        <v>1</v>
      </c>
      <c r="AP1320">
        <v>1</v>
      </c>
    </row>
    <row r="1321" spans="1:42" x14ac:dyDescent="0.25">
      <c r="A1321" t="str">
        <f>"1317"</f>
        <v>1317</v>
      </c>
      <c r="B1321" t="str">
        <f t="shared" si="72"/>
        <v>2</v>
      </c>
      <c r="C1321" t="str">
        <f t="shared" si="73"/>
        <v>53</v>
      </c>
      <c r="D1321" t="str">
        <f>"17"</f>
        <v>17</v>
      </c>
      <c r="E1321" t="str">
        <f>"2-53-17"</f>
        <v>2-53-17</v>
      </c>
      <c r="F1321" t="s">
        <v>72</v>
      </c>
      <c r="G1321" t="s">
        <v>73</v>
      </c>
      <c r="H1321" t="s">
        <v>71</v>
      </c>
      <c r="S1321">
        <v>1</v>
      </c>
      <c r="T1321">
        <v>0</v>
      </c>
      <c r="U1321">
        <v>0</v>
      </c>
      <c r="V1321">
        <v>0</v>
      </c>
      <c r="W1321">
        <v>0</v>
      </c>
      <c r="X1321">
        <v>1</v>
      </c>
      <c r="Y1321">
        <v>1</v>
      </c>
      <c r="Z1321">
        <v>0</v>
      </c>
      <c r="AA1321">
        <v>0</v>
      </c>
      <c r="AB1321">
        <v>0</v>
      </c>
      <c r="AC1321">
        <v>1</v>
      </c>
      <c r="AD1321">
        <v>0</v>
      </c>
      <c r="AE1321">
        <v>0</v>
      </c>
      <c r="AF1321">
        <v>0</v>
      </c>
      <c r="AG1321">
        <v>0</v>
      </c>
      <c r="AH1321">
        <v>0</v>
      </c>
      <c r="AI1321">
        <v>0</v>
      </c>
      <c r="AJ1321">
        <v>1</v>
      </c>
      <c r="AK1321">
        <v>0</v>
      </c>
      <c r="AL1321">
        <v>0</v>
      </c>
      <c r="AM1321">
        <v>0</v>
      </c>
      <c r="AN1321">
        <v>0</v>
      </c>
      <c r="AO1321">
        <v>0</v>
      </c>
      <c r="AP1321">
        <v>0</v>
      </c>
    </row>
    <row r="1322" spans="1:42" x14ac:dyDescent="0.25">
      <c r="A1322" t="str">
        <f>"1318"</f>
        <v>1318</v>
      </c>
      <c r="B1322" t="str">
        <f t="shared" si="72"/>
        <v>2</v>
      </c>
      <c r="C1322" t="str">
        <f t="shared" si="73"/>
        <v>53</v>
      </c>
      <c r="D1322" t="str">
        <f>"11"</f>
        <v>11</v>
      </c>
      <c r="E1322" t="str">
        <f>"2-53-11"</f>
        <v>2-53-11</v>
      </c>
      <c r="F1322" t="s">
        <v>72</v>
      </c>
      <c r="G1322" t="s">
        <v>73</v>
      </c>
      <c r="H1322" t="s">
        <v>71</v>
      </c>
      <c r="S1322">
        <v>0</v>
      </c>
      <c r="T1322">
        <v>1</v>
      </c>
      <c r="U1322">
        <v>0</v>
      </c>
      <c r="V1322">
        <v>0</v>
      </c>
      <c r="W1322">
        <v>0</v>
      </c>
      <c r="X1322">
        <v>1</v>
      </c>
      <c r="Y1322">
        <v>0</v>
      </c>
      <c r="Z1322">
        <v>1</v>
      </c>
      <c r="AA1322">
        <v>1</v>
      </c>
      <c r="AB1322">
        <v>0</v>
      </c>
      <c r="AC1322">
        <v>0</v>
      </c>
      <c r="AD1322">
        <v>1</v>
      </c>
      <c r="AE1322">
        <v>1</v>
      </c>
      <c r="AF1322">
        <v>1</v>
      </c>
      <c r="AG1322">
        <v>1</v>
      </c>
      <c r="AH1322">
        <v>1</v>
      </c>
      <c r="AI1322">
        <v>1</v>
      </c>
      <c r="AJ1322">
        <v>0</v>
      </c>
      <c r="AK1322">
        <v>1</v>
      </c>
      <c r="AL1322">
        <v>1</v>
      </c>
      <c r="AM1322">
        <v>1</v>
      </c>
      <c r="AN1322">
        <v>1</v>
      </c>
      <c r="AO1322">
        <v>1</v>
      </c>
      <c r="AP1322">
        <v>1</v>
      </c>
    </row>
    <row r="1323" spans="1:42" x14ac:dyDescent="0.25">
      <c r="A1323" t="str">
        <f>"1319"</f>
        <v>1319</v>
      </c>
      <c r="B1323" t="str">
        <f t="shared" si="72"/>
        <v>2</v>
      </c>
      <c r="C1323" t="str">
        <f t="shared" si="73"/>
        <v>53</v>
      </c>
      <c r="D1323" t="str">
        <f>"7"</f>
        <v>7</v>
      </c>
      <c r="E1323" t="str">
        <f>"2-53-7"</f>
        <v>2-53-7</v>
      </c>
      <c r="F1323" t="s">
        <v>72</v>
      </c>
      <c r="G1323" t="s">
        <v>73</v>
      </c>
      <c r="H1323" t="s">
        <v>71</v>
      </c>
      <c r="S1323">
        <v>1</v>
      </c>
      <c r="T1323">
        <v>0</v>
      </c>
      <c r="U1323">
        <v>0</v>
      </c>
      <c r="V1323">
        <v>0</v>
      </c>
      <c r="W1323">
        <v>0</v>
      </c>
      <c r="X1323">
        <v>1</v>
      </c>
      <c r="Y1323">
        <v>0</v>
      </c>
      <c r="Z1323">
        <v>1</v>
      </c>
      <c r="AA1323">
        <v>0</v>
      </c>
      <c r="AB1323">
        <v>1</v>
      </c>
      <c r="AC1323">
        <v>0</v>
      </c>
      <c r="AD1323">
        <v>1</v>
      </c>
      <c r="AE1323">
        <v>1</v>
      </c>
      <c r="AF1323">
        <v>1</v>
      </c>
      <c r="AG1323">
        <v>1</v>
      </c>
      <c r="AH1323">
        <v>1</v>
      </c>
      <c r="AI1323">
        <v>1</v>
      </c>
      <c r="AJ1323">
        <v>1</v>
      </c>
      <c r="AK1323">
        <v>0</v>
      </c>
      <c r="AL1323">
        <v>1</v>
      </c>
      <c r="AM1323">
        <v>1</v>
      </c>
      <c r="AN1323">
        <v>1</v>
      </c>
      <c r="AO1323">
        <v>1</v>
      </c>
      <c r="AP1323">
        <v>1</v>
      </c>
    </row>
    <row r="1324" spans="1:42" x14ac:dyDescent="0.25">
      <c r="A1324" t="str">
        <f>"1320"</f>
        <v>1320</v>
      </c>
      <c r="B1324" t="str">
        <f t="shared" si="72"/>
        <v>2</v>
      </c>
      <c r="C1324" t="str">
        <f t="shared" si="73"/>
        <v>53</v>
      </c>
      <c r="D1324" t="str">
        <f>"1"</f>
        <v>1</v>
      </c>
      <c r="E1324" t="str">
        <f>"2-53-1"</f>
        <v>2-53-1</v>
      </c>
      <c r="F1324" t="s">
        <v>72</v>
      </c>
      <c r="G1324" t="s">
        <v>73</v>
      </c>
      <c r="H1324" t="s">
        <v>71</v>
      </c>
      <c r="S1324">
        <v>1</v>
      </c>
      <c r="T1324">
        <v>0</v>
      </c>
      <c r="U1324">
        <v>0</v>
      </c>
      <c r="V1324">
        <v>0</v>
      </c>
      <c r="W1324">
        <v>1</v>
      </c>
      <c r="X1324">
        <v>0</v>
      </c>
      <c r="Y1324">
        <v>1</v>
      </c>
      <c r="Z1324">
        <v>0</v>
      </c>
      <c r="AA1324">
        <v>0</v>
      </c>
      <c r="AB1324">
        <v>1</v>
      </c>
      <c r="AC1324">
        <v>0</v>
      </c>
      <c r="AD1324">
        <v>1</v>
      </c>
      <c r="AE1324">
        <v>1</v>
      </c>
      <c r="AF1324">
        <v>1</v>
      </c>
      <c r="AG1324">
        <v>1</v>
      </c>
      <c r="AH1324">
        <v>1</v>
      </c>
      <c r="AI1324">
        <v>1</v>
      </c>
      <c r="AJ1324">
        <v>1</v>
      </c>
      <c r="AK1324">
        <v>0</v>
      </c>
      <c r="AL1324">
        <v>1</v>
      </c>
      <c r="AM1324">
        <v>1</v>
      </c>
      <c r="AN1324">
        <v>1</v>
      </c>
      <c r="AO1324">
        <v>1</v>
      </c>
      <c r="AP1324">
        <v>1</v>
      </c>
    </row>
    <row r="1325" spans="1:42" x14ac:dyDescent="0.25">
      <c r="A1325" t="str">
        <f>"1321"</f>
        <v>1321</v>
      </c>
      <c r="B1325" t="str">
        <f t="shared" si="72"/>
        <v>2</v>
      </c>
      <c r="C1325" t="str">
        <f t="shared" si="73"/>
        <v>53</v>
      </c>
      <c r="D1325" t="str">
        <f>"20"</f>
        <v>20</v>
      </c>
      <c r="E1325" t="str">
        <f>"2-53-20"</f>
        <v>2-53-20</v>
      </c>
      <c r="F1325" t="s">
        <v>72</v>
      </c>
      <c r="G1325" t="s">
        <v>73</v>
      </c>
      <c r="H1325" t="s">
        <v>71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1</v>
      </c>
      <c r="Y1325">
        <v>0</v>
      </c>
      <c r="Z1325">
        <v>0</v>
      </c>
      <c r="AA1325">
        <v>0</v>
      </c>
      <c r="AB1325">
        <v>1</v>
      </c>
      <c r="AC1325">
        <v>0</v>
      </c>
      <c r="AD1325">
        <v>0</v>
      </c>
      <c r="AE1325">
        <v>0</v>
      </c>
      <c r="AF1325">
        <v>0</v>
      </c>
      <c r="AG1325">
        <v>0</v>
      </c>
      <c r="AH1325">
        <v>0</v>
      </c>
      <c r="AI1325">
        <v>0</v>
      </c>
      <c r="AJ1325">
        <v>1</v>
      </c>
      <c r="AK1325">
        <v>0</v>
      </c>
      <c r="AL1325">
        <v>0</v>
      </c>
      <c r="AM1325">
        <v>0</v>
      </c>
      <c r="AN1325">
        <v>0</v>
      </c>
      <c r="AO1325">
        <v>0</v>
      </c>
      <c r="AP1325">
        <v>0</v>
      </c>
    </row>
    <row r="1326" spans="1:42" x14ac:dyDescent="0.25">
      <c r="A1326" t="str">
        <f>"1322"</f>
        <v>1322</v>
      </c>
      <c r="B1326" t="str">
        <f t="shared" si="72"/>
        <v>2</v>
      </c>
      <c r="C1326" t="str">
        <f t="shared" si="73"/>
        <v>53</v>
      </c>
      <c r="D1326" t="str">
        <f>"19"</f>
        <v>19</v>
      </c>
      <c r="E1326" t="str">
        <f>"2-53-19"</f>
        <v>2-53-19</v>
      </c>
      <c r="F1326" t="s">
        <v>72</v>
      </c>
      <c r="G1326" t="s">
        <v>73</v>
      </c>
      <c r="H1326" t="s">
        <v>71</v>
      </c>
      <c r="S1326">
        <v>0</v>
      </c>
      <c r="T1326">
        <v>1</v>
      </c>
      <c r="U1326">
        <v>0</v>
      </c>
      <c r="V1326">
        <v>0</v>
      </c>
      <c r="W1326">
        <v>0</v>
      </c>
      <c r="X1326">
        <v>1</v>
      </c>
      <c r="Y1326">
        <v>0</v>
      </c>
      <c r="Z1326">
        <v>1</v>
      </c>
      <c r="AA1326">
        <v>1</v>
      </c>
      <c r="AB1326">
        <v>0</v>
      </c>
      <c r="AC1326">
        <v>0</v>
      </c>
      <c r="AD1326">
        <v>1</v>
      </c>
      <c r="AE1326">
        <v>1</v>
      </c>
      <c r="AF1326">
        <v>1</v>
      </c>
      <c r="AG1326">
        <v>1</v>
      </c>
      <c r="AH1326">
        <v>1</v>
      </c>
      <c r="AI1326">
        <v>1</v>
      </c>
      <c r="AJ1326">
        <v>0</v>
      </c>
      <c r="AK1326">
        <v>1</v>
      </c>
      <c r="AL1326">
        <v>1</v>
      </c>
      <c r="AM1326">
        <v>1</v>
      </c>
      <c r="AN1326">
        <v>1</v>
      </c>
      <c r="AO1326">
        <v>1</v>
      </c>
      <c r="AP1326">
        <v>1</v>
      </c>
    </row>
    <row r="1327" spans="1:42" x14ac:dyDescent="0.25">
      <c r="A1327" t="str">
        <f>"1323"</f>
        <v>1323</v>
      </c>
      <c r="B1327" t="str">
        <f t="shared" si="72"/>
        <v>2</v>
      </c>
      <c r="C1327" t="str">
        <f t="shared" si="73"/>
        <v>53</v>
      </c>
      <c r="D1327" t="str">
        <f>"12"</f>
        <v>12</v>
      </c>
      <c r="E1327" t="str">
        <f>"2-53-12"</f>
        <v>2-53-12</v>
      </c>
      <c r="F1327" t="s">
        <v>72</v>
      </c>
      <c r="G1327" t="s">
        <v>73</v>
      </c>
      <c r="H1327" t="s">
        <v>71</v>
      </c>
      <c r="S1327">
        <v>1</v>
      </c>
      <c r="T1327">
        <v>0</v>
      </c>
      <c r="U1327">
        <v>0</v>
      </c>
      <c r="V1327">
        <v>0</v>
      </c>
      <c r="W1327">
        <v>0</v>
      </c>
      <c r="X1327">
        <v>1</v>
      </c>
      <c r="Y1327">
        <v>1</v>
      </c>
      <c r="Z1327">
        <v>0</v>
      </c>
      <c r="AA1327">
        <v>0</v>
      </c>
      <c r="AB1327">
        <v>0</v>
      </c>
      <c r="AC1327">
        <v>1</v>
      </c>
      <c r="AD1327">
        <v>0</v>
      </c>
      <c r="AE1327">
        <v>1</v>
      </c>
      <c r="AF1327">
        <v>1</v>
      </c>
      <c r="AG1327">
        <v>0</v>
      </c>
      <c r="AH1327">
        <v>1</v>
      </c>
      <c r="AI1327">
        <v>1</v>
      </c>
      <c r="AJ1327">
        <v>1</v>
      </c>
      <c r="AK1327">
        <v>0</v>
      </c>
      <c r="AL1327">
        <v>1</v>
      </c>
      <c r="AM1327">
        <v>0</v>
      </c>
      <c r="AN1327">
        <v>0</v>
      </c>
      <c r="AO1327">
        <v>1</v>
      </c>
      <c r="AP1327">
        <v>1</v>
      </c>
    </row>
    <row r="1328" spans="1:42" x14ac:dyDescent="0.25">
      <c r="A1328" t="str">
        <f>"1324"</f>
        <v>1324</v>
      </c>
      <c r="B1328" t="str">
        <f t="shared" si="72"/>
        <v>2</v>
      </c>
      <c r="C1328" t="str">
        <f t="shared" si="73"/>
        <v>53</v>
      </c>
      <c r="D1328" t="str">
        <f>"8"</f>
        <v>8</v>
      </c>
      <c r="E1328" t="str">
        <f>"2-53-8"</f>
        <v>2-53-8</v>
      </c>
      <c r="F1328" t="s">
        <v>72</v>
      </c>
      <c r="G1328" t="s">
        <v>73</v>
      </c>
      <c r="H1328" t="s">
        <v>71</v>
      </c>
      <c r="S1328">
        <v>0</v>
      </c>
      <c r="T1328">
        <v>1</v>
      </c>
      <c r="U1328">
        <v>0</v>
      </c>
      <c r="V1328">
        <v>0</v>
      </c>
      <c r="W1328">
        <v>0</v>
      </c>
      <c r="X1328">
        <v>1</v>
      </c>
      <c r="Y1328">
        <v>0</v>
      </c>
      <c r="Z1328">
        <v>1</v>
      </c>
      <c r="AA1328">
        <v>1</v>
      </c>
      <c r="AB1328">
        <v>0</v>
      </c>
      <c r="AC1328">
        <v>0</v>
      </c>
      <c r="AD1328">
        <v>0</v>
      </c>
      <c r="AE1328">
        <v>0</v>
      </c>
      <c r="AF1328">
        <v>0</v>
      </c>
      <c r="AG1328">
        <v>0</v>
      </c>
      <c r="AH1328">
        <v>0</v>
      </c>
      <c r="AI1328">
        <v>0</v>
      </c>
      <c r="AJ1328">
        <v>1</v>
      </c>
      <c r="AK1328">
        <v>0</v>
      </c>
      <c r="AL1328">
        <v>0</v>
      </c>
      <c r="AM1328">
        <v>0</v>
      </c>
      <c r="AN1328">
        <v>0</v>
      </c>
      <c r="AO1328">
        <v>0</v>
      </c>
      <c r="AP1328">
        <v>0</v>
      </c>
    </row>
    <row r="1329" spans="1:42" x14ac:dyDescent="0.25">
      <c r="A1329" t="str">
        <f>"1325"</f>
        <v>1325</v>
      </c>
      <c r="B1329" t="str">
        <f t="shared" si="72"/>
        <v>2</v>
      </c>
      <c r="C1329" t="str">
        <f t="shared" si="73"/>
        <v>53</v>
      </c>
      <c r="D1329" t="str">
        <f>"4"</f>
        <v>4</v>
      </c>
      <c r="E1329" t="str">
        <f>"2-53-4"</f>
        <v>2-53-4</v>
      </c>
      <c r="F1329" t="s">
        <v>72</v>
      </c>
      <c r="G1329" t="s">
        <v>73</v>
      </c>
      <c r="H1329" t="s">
        <v>71</v>
      </c>
      <c r="S1329">
        <v>0</v>
      </c>
      <c r="T1329">
        <v>1</v>
      </c>
      <c r="U1329">
        <v>0</v>
      </c>
      <c r="V1329">
        <v>0</v>
      </c>
      <c r="W1329">
        <v>0</v>
      </c>
      <c r="X1329">
        <v>1</v>
      </c>
      <c r="Y1329">
        <v>0</v>
      </c>
      <c r="Z1329">
        <v>1</v>
      </c>
      <c r="AA1329">
        <v>0</v>
      </c>
      <c r="AB1329">
        <v>0</v>
      </c>
      <c r="AC1329">
        <v>1</v>
      </c>
      <c r="AD1329">
        <v>0</v>
      </c>
      <c r="AE1329">
        <v>0</v>
      </c>
      <c r="AF1329">
        <v>0</v>
      </c>
      <c r="AG1329">
        <v>0</v>
      </c>
      <c r="AH1329">
        <v>0</v>
      </c>
      <c r="AI1329">
        <v>0</v>
      </c>
      <c r="AJ1329">
        <v>1</v>
      </c>
      <c r="AK1329">
        <v>0</v>
      </c>
      <c r="AL1329">
        <v>1</v>
      </c>
      <c r="AM1329">
        <v>1</v>
      </c>
      <c r="AN1329">
        <v>1</v>
      </c>
      <c r="AO1329">
        <v>1</v>
      </c>
      <c r="AP1329">
        <v>1</v>
      </c>
    </row>
    <row r="1330" spans="1:42" x14ac:dyDescent="0.25">
      <c r="A1330" t="str">
        <f>"1326"</f>
        <v>1326</v>
      </c>
      <c r="B1330" t="str">
        <f t="shared" si="72"/>
        <v>2</v>
      </c>
      <c r="C1330" t="str">
        <f t="shared" ref="C1330:C1354" si="74">"54"</f>
        <v>54</v>
      </c>
      <c r="D1330" t="str">
        <f>"24"</f>
        <v>24</v>
      </c>
      <c r="E1330" t="str">
        <f>"2-54-24"</f>
        <v>2-54-24</v>
      </c>
      <c r="F1330" t="s">
        <v>72</v>
      </c>
      <c r="G1330" t="s">
        <v>73</v>
      </c>
      <c r="H1330" t="s">
        <v>71</v>
      </c>
      <c r="S1330">
        <v>0</v>
      </c>
      <c r="T1330">
        <v>1</v>
      </c>
      <c r="U1330">
        <v>0</v>
      </c>
      <c r="V1330">
        <v>0</v>
      </c>
      <c r="W1330">
        <v>0</v>
      </c>
      <c r="X1330">
        <v>0</v>
      </c>
      <c r="Y1330">
        <v>0</v>
      </c>
      <c r="Z1330">
        <v>1</v>
      </c>
      <c r="AA1330">
        <v>0</v>
      </c>
      <c r="AB1330">
        <v>0</v>
      </c>
      <c r="AC1330">
        <v>1</v>
      </c>
      <c r="AD1330">
        <v>0</v>
      </c>
      <c r="AE1330">
        <v>0</v>
      </c>
      <c r="AF1330">
        <v>0</v>
      </c>
      <c r="AG1330">
        <v>0</v>
      </c>
      <c r="AH1330">
        <v>1</v>
      </c>
      <c r="AI1330">
        <v>0</v>
      </c>
      <c r="AJ1330">
        <v>0</v>
      </c>
      <c r="AK1330">
        <v>1</v>
      </c>
      <c r="AL1330">
        <v>1</v>
      </c>
      <c r="AM1330">
        <v>1</v>
      </c>
      <c r="AN1330">
        <v>1</v>
      </c>
      <c r="AO1330">
        <v>1</v>
      </c>
      <c r="AP1330">
        <v>0</v>
      </c>
    </row>
    <row r="1331" spans="1:42" x14ac:dyDescent="0.25">
      <c r="A1331" t="str">
        <f>"1327"</f>
        <v>1327</v>
      </c>
      <c r="B1331" t="str">
        <f t="shared" si="72"/>
        <v>2</v>
      </c>
      <c r="C1331" t="str">
        <f t="shared" si="74"/>
        <v>54</v>
      </c>
      <c r="D1331" t="str">
        <f>"23"</f>
        <v>23</v>
      </c>
      <c r="E1331" t="str">
        <f>"2-54-23"</f>
        <v>2-54-23</v>
      </c>
      <c r="F1331" t="s">
        <v>72</v>
      </c>
      <c r="G1331" t="s">
        <v>73</v>
      </c>
      <c r="H1331" t="s">
        <v>71</v>
      </c>
      <c r="S1331">
        <v>0</v>
      </c>
      <c r="T1331">
        <v>1</v>
      </c>
      <c r="U1331">
        <v>0</v>
      </c>
      <c r="V1331">
        <v>0</v>
      </c>
      <c r="W1331">
        <v>1</v>
      </c>
      <c r="X1331">
        <v>0</v>
      </c>
      <c r="Y1331">
        <v>1</v>
      </c>
      <c r="Z1331">
        <v>0</v>
      </c>
      <c r="AA1331">
        <v>0</v>
      </c>
      <c r="AB1331">
        <v>0</v>
      </c>
      <c r="AC1331">
        <v>1</v>
      </c>
      <c r="AD1331">
        <v>1</v>
      </c>
      <c r="AE1331">
        <v>1</v>
      </c>
      <c r="AF1331">
        <v>1</v>
      </c>
      <c r="AG1331">
        <v>1</v>
      </c>
      <c r="AH1331">
        <v>1</v>
      </c>
      <c r="AI1331">
        <v>1</v>
      </c>
      <c r="AJ1331">
        <v>0</v>
      </c>
      <c r="AK1331">
        <v>1</v>
      </c>
      <c r="AL1331">
        <v>1</v>
      </c>
      <c r="AM1331">
        <v>1</v>
      </c>
      <c r="AN1331">
        <v>1</v>
      </c>
      <c r="AO1331">
        <v>1</v>
      </c>
      <c r="AP1331">
        <v>1</v>
      </c>
    </row>
    <row r="1332" spans="1:42" x14ac:dyDescent="0.25">
      <c r="A1332" t="str">
        <f>"1328"</f>
        <v>1328</v>
      </c>
      <c r="B1332" t="str">
        <f t="shared" si="72"/>
        <v>2</v>
      </c>
      <c r="C1332" t="str">
        <f t="shared" si="74"/>
        <v>54</v>
      </c>
      <c r="D1332" t="str">
        <f>"16"</f>
        <v>16</v>
      </c>
      <c r="E1332" t="str">
        <f>"2-54-16"</f>
        <v>2-54-16</v>
      </c>
      <c r="F1332" t="s">
        <v>72</v>
      </c>
      <c r="G1332" t="s">
        <v>73</v>
      </c>
      <c r="H1332" t="s">
        <v>71</v>
      </c>
      <c r="S1332">
        <v>0</v>
      </c>
      <c r="T1332">
        <v>1</v>
      </c>
      <c r="U1332">
        <v>0</v>
      </c>
      <c r="V1332">
        <v>0</v>
      </c>
      <c r="W1332">
        <v>0</v>
      </c>
      <c r="X1332">
        <v>1</v>
      </c>
      <c r="Y1332">
        <v>0</v>
      </c>
      <c r="Z1332">
        <v>1</v>
      </c>
      <c r="AA1332">
        <v>0</v>
      </c>
      <c r="AB1332">
        <v>0</v>
      </c>
      <c r="AC1332">
        <v>1</v>
      </c>
      <c r="AD1332">
        <v>1</v>
      </c>
      <c r="AE1332">
        <v>1</v>
      </c>
      <c r="AF1332">
        <v>1</v>
      </c>
      <c r="AG1332">
        <v>1</v>
      </c>
      <c r="AH1332">
        <v>1</v>
      </c>
      <c r="AI1332">
        <v>1</v>
      </c>
      <c r="AJ1332">
        <v>0</v>
      </c>
      <c r="AK1332">
        <v>1</v>
      </c>
      <c r="AL1332">
        <v>1</v>
      </c>
      <c r="AM1332">
        <v>1</v>
      </c>
      <c r="AN1332">
        <v>1</v>
      </c>
      <c r="AO1332">
        <v>1</v>
      </c>
      <c r="AP1332">
        <v>1</v>
      </c>
    </row>
    <row r="1333" spans="1:42" x14ac:dyDescent="0.25">
      <c r="A1333" t="str">
        <f>"1329"</f>
        <v>1329</v>
      </c>
      <c r="B1333" t="str">
        <f t="shared" si="72"/>
        <v>2</v>
      </c>
      <c r="C1333" t="str">
        <f t="shared" si="74"/>
        <v>54</v>
      </c>
      <c r="D1333" t="str">
        <f>"15"</f>
        <v>15</v>
      </c>
      <c r="E1333" t="str">
        <f>"2-54-15"</f>
        <v>2-54-15</v>
      </c>
      <c r="F1333" t="s">
        <v>72</v>
      </c>
      <c r="G1333" t="s">
        <v>73</v>
      </c>
      <c r="H1333" t="s">
        <v>71</v>
      </c>
      <c r="S1333">
        <v>0</v>
      </c>
      <c r="T1333">
        <v>1</v>
      </c>
      <c r="U1333">
        <v>0</v>
      </c>
      <c r="V1333">
        <v>0</v>
      </c>
      <c r="W1333">
        <v>0</v>
      </c>
      <c r="X1333">
        <v>1</v>
      </c>
      <c r="Y1333">
        <v>0</v>
      </c>
      <c r="Z1333">
        <v>1</v>
      </c>
      <c r="AA1333">
        <v>0</v>
      </c>
      <c r="AB1333">
        <v>0</v>
      </c>
      <c r="AC1333">
        <v>1</v>
      </c>
      <c r="AD1333">
        <v>1</v>
      </c>
      <c r="AE1333">
        <v>1</v>
      </c>
      <c r="AF1333">
        <v>1</v>
      </c>
      <c r="AG1333">
        <v>1</v>
      </c>
      <c r="AH1333">
        <v>1</v>
      </c>
      <c r="AI1333">
        <v>1</v>
      </c>
      <c r="AJ1333">
        <v>1</v>
      </c>
      <c r="AK1333">
        <v>0</v>
      </c>
      <c r="AL1333">
        <v>1</v>
      </c>
      <c r="AM1333">
        <v>1</v>
      </c>
      <c r="AN1333">
        <v>1</v>
      </c>
      <c r="AO1333">
        <v>1</v>
      </c>
      <c r="AP1333">
        <v>1</v>
      </c>
    </row>
    <row r="1334" spans="1:42" x14ac:dyDescent="0.25">
      <c r="A1334" t="str">
        <f>"1330"</f>
        <v>1330</v>
      </c>
      <c r="B1334" t="str">
        <f t="shared" si="72"/>
        <v>2</v>
      </c>
      <c r="C1334" t="str">
        <f t="shared" si="74"/>
        <v>54</v>
      </c>
      <c r="D1334" t="str">
        <f>"10"</f>
        <v>10</v>
      </c>
      <c r="E1334" t="str">
        <f>"2-54-10"</f>
        <v>2-54-10</v>
      </c>
      <c r="F1334" t="s">
        <v>72</v>
      </c>
      <c r="G1334" t="s">
        <v>73</v>
      </c>
      <c r="H1334" t="s">
        <v>71</v>
      </c>
      <c r="S1334">
        <v>1</v>
      </c>
      <c r="T1334">
        <v>0</v>
      </c>
      <c r="U1334">
        <v>0</v>
      </c>
      <c r="V1334">
        <v>0</v>
      </c>
      <c r="W1334">
        <v>0</v>
      </c>
      <c r="X1334">
        <v>1</v>
      </c>
      <c r="Y1334">
        <v>1</v>
      </c>
      <c r="Z1334">
        <v>0</v>
      </c>
      <c r="AA1334">
        <v>0</v>
      </c>
      <c r="AB1334">
        <v>1</v>
      </c>
      <c r="AC1334">
        <v>0</v>
      </c>
      <c r="AD1334">
        <v>1</v>
      </c>
      <c r="AE1334">
        <v>1</v>
      </c>
      <c r="AF1334">
        <v>1</v>
      </c>
      <c r="AG1334">
        <v>1</v>
      </c>
      <c r="AH1334">
        <v>1</v>
      </c>
      <c r="AI1334">
        <v>1</v>
      </c>
      <c r="AJ1334">
        <v>1</v>
      </c>
      <c r="AK1334">
        <v>0</v>
      </c>
      <c r="AL1334">
        <v>1</v>
      </c>
      <c r="AM1334">
        <v>1</v>
      </c>
      <c r="AN1334">
        <v>1</v>
      </c>
      <c r="AO1334">
        <v>1</v>
      </c>
      <c r="AP1334">
        <v>1</v>
      </c>
    </row>
    <row r="1335" spans="1:42" x14ac:dyDescent="0.25">
      <c r="A1335" t="str">
        <f>"1331"</f>
        <v>1331</v>
      </c>
      <c r="B1335" t="str">
        <f t="shared" si="72"/>
        <v>2</v>
      </c>
      <c r="C1335" t="str">
        <f t="shared" si="74"/>
        <v>54</v>
      </c>
      <c r="D1335" t="str">
        <f>"5"</f>
        <v>5</v>
      </c>
      <c r="E1335" t="str">
        <f>"2-54-5"</f>
        <v>2-54-5</v>
      </c>
      <c r="F1335" t="s">
        <v>72</v>
      </c>
      <c r="G1335" t="s">
        <v>73</v>
      </c>
      <c r="H1335" t="s">
        <v>71</v>
      </c>
      <c r="S1335">
        <v>1</v>
      </c>
      <c r="T1335">
        <v>0</v>
      </c>
      <c r="U1335">
        <v>0</v>
      </c>
      <c r="V1335">
        <v>0</v>
      </c>
      <c r="W1335">
        <v>1</v>
      </c>
      <c r="X1335">
        <v>0</v>
      </c>
      <c r="Y1335">
        <v>1</v>
      </c>
      <c r="Z1335">
        <v>0</v>
      </c>
      <c r="AA1335">
        <v>0</v>
      </c>
      <c r="AB1335">
        <v>1</v>
      </c>
      <c r="AC1335">
        <v>0</v>
      </c>
      <c r="AD1335">
        <v>1</v>
      </c>
      <c r="AE1335">
        <v>1</v>
      </c>
      <c r="AF1335">
        <v>1</v>
      </c>
      <c r="AG1335">
        <v>1</v>
      </c>
      <c r="AH1335">
        <v>1</v>
      </c>
      <c r="AI1335">
        <v>1</v>
      </c>
      <c r="AJ1335">
        <v>1</v>
      </c>
      <c r="AK1335">
        <v>0</v>
      </c>
      <c r="AL1335">
        <v>1</v>
      </c>
      <c r="AM1335">
        <v>1</v>
      </c>
      <c r="AN1335">
        <v>1</v>
      </c>
      <c r="AO1335">
        <v>1</v>
      </c>
      <c r="AP1335">
        <v>1</v>
      </c>
    </row>
    <row r="1336" spans="1:42" x14ac:dyDescent="0.25">
      <c r="A1336" t="str">
        <f>"1332"</f>
        <v>1332</v>
      </c>
      <c r="B1336" t="str">
        <f t="shared" si="72"/>
        <v>2</v>
      </c>
      <c r="C1336" t="str">
        <f t="shared" si="74"/>
        <v>54</v>
      </c>
      <c r="D1336" t="str">
        <f>"3"</f>
        <v>3</v>
      </c>
      <c r="E1336" t="str">
        <f>"2-54-3"</f>
        <v>2-54-3</v>
      </c>
      <c r="F1336" t="s">
        <v>72</v>
      </c>
      <c r="G1336" t="s">
        <v>73</v>
      </c>
      <c r="H1336" t="s">
        <v>71</v>
      </c>
      <c r="S1336">
        <v>0</v>
      </c>
      <c r="T1336">
        <v>1</v>
      </c>
      <c r="U1336">
        <v>0</v>
      </c>
      <c r="V1336">
        <v>0</v>
      </c>
      <c r="W1336">
        <v>1</v>
      </c>
      <c r="X1336">
        <v>0</v>
      </c>
      <c r="Y1336">
        <v>0</v>
      </c>
      <c r="Z1336">
        <v>1</v>
      </c>
      <c r="AA1336">
        <v>0</v>
      </c>
      <c r="AB1336">
        <v>1</v>
      </c>
      <c r="AC1336">
        <v>0</v>
      </c>
      <c r="AD1336">
        <v>1</v>
      </c>
      <c r="AE1336">
        <v>1</v>
      </c>
      <c r="AF1336">
        <v>1</v>
      </c>
      <c r="AG1336">
        <v>1</v>
      </c>
      <c r="AH1336">
        <v>1</v>
      </c>
      <c r="AI1336">
        <v>1</v>
      </c>
      <c r="AJ1336">
        <v>1</v>
      </c>
      <c r="AK1336">
        <v>0</v>
      </c>
      <c r="AL1336">
        <v>1</v>
      </c>
      <c r="AM1336">
        <v>1</v>
      </c>
      <c r="AN1336">
        <v>1</v>
      </c>
      <c r="AO1336">
        <v>1</v>
      </c>
      <c r="AP1336">
        <v>1</v>
      </c>
    </row>
    <row r="1337" spans="1:42" x14ac:dyDescent="0.25">
      <c r="A1337" t="str">
        <f>"1333"</f>
        <v>1333</v>
      </c>
      <c r="B1337" t="str">
        <f t="shared" si="72"/>
        <v>2</v>
      </c>
      <c r="C1337" t="str">
        <f t="shared" si="74"/>
        <v>54</v>
      </c>
      <c r="D1337" t="str">
        <f>"25"</f>
        <v>25</v>
      </c>
      <c r="E1337" t="str">
        <f>"2-54-25"</f>
        <v>2-54-25</v>
      </c>
      <c r="F1337" t="s">
        <v>72</v>
      </c>
      <c r="G1337" t="s">
        <v>73</v>
      </c>
      <c r="H1337" t="s">
        <v>71</v>
      </c>
      <c r="S1337">
        <v>1</v>
      </c>
      <c r="T1337">
        <v>0</v>
      </c>
      <c r="U1337">
        <v>0</v>
      </c>
      <c r="V1337">
        <v>0</v>
      </c>
      <c r="W1337">
        <v>1</v>
      </c>
      <c r="X1337">
        <v>0</v>
      </c>
      <c r="Y1337">
        <v>0</v>
      </c>
      <c r="Z1337">
        <v>1</v>
      </c>
      <c r="AA1337">
        <v>0</v>
      </c>
      <c r="AB1337">
        <v>1</v>
      </c>
      <c r="AC1337">
        <v>0</v>
      </c>
      <c r="AD1337">
        <v>1</v>
      </c>
      <c r="AE1337">
        <v>1</v>
      </c>
      <c r="AF1337">
        <v>1</v>
      </c>
      <c r="AG1337">
        <v>1</v>
      </c>
      <c r="AH1337">
        <v>1</v>
      </c>
      <c r="AI1337">
        <v>1</v>
      </c>
      <c r="AJ1337">
        <v>1</v>
      </c>
      <c r="AK1337">
        <v>0</v>
      </c>
      <c r="AL1337">
        <v>1</v>
      </c>
      <c r="AM1337">
        <v>1</v>
      </c>
      <c r="AN1337">
        <v>1</v>
      </c>
      <c r="AO1337">
        <v>1</v>
      </c>
      <c r="AP1337">
        <v>1</v>
      </c>
    </row>
    <row r="1338" spans="1:42" x14ac:dyDescent="0.25">
      <c r="A1338" t="str">
        <f>"1334"</f>
        <v>1334</v>
      </c>
      <c r="B1338" t="str">
        <f t="shared" si="72"/>
        <v>2</v>
      </c>
      <c r="C1338" t="str">
        <f t="shared" si="74"/>
        <v>54</v>
      </c>
      <c r="D1338" t="str">
        <f>"18"</f>
        <v>18</v>
      </c>
      <c r="E1338" t="str">
        <f>"2-54-18"</f>
        <v>2-54-18</v>
      </c>
      <c r="F1338" t="s">
        <v>72</v>
      </c>
      <c r="G1338" t="s">
        <v>73</v>
      </c>
      <c r="H1338" t="s">
        <v>71</v>
      </c>
      <c r="S1338">
        <v>0</v>
      </c>
      <c r="T1338">
        <v>1</v>
      </c>
      <c r="U1338">
        <v>0</v>
      </c>
      <c r="V1338">
        <v>0</v>
      </c>
      <c r="W1338">
        <v>0</v>
      </c>
      <c r="X1338">
        <v>1</v>
      </c>
      <c r="Y1338">
        <v>0</v>
      </c>
      <c r="Z1338">
        <v>1</v>
      </c>
      <c r="AA1338">
        <v>1</v>
      </c>
      <c r="AB1338">
        <v>0</v>
      </c>
      <c r="AC1338">
        <v>0</v>
      </c>
      <c r="AD1338">
        <v>1</v>
      </c>
      <c r="AE1338">
        <v>1</v>
      </c>
      <c r="AF1338">
        <v>1</v>
      </c>
      <c r="AG1338">
        <v>1</v>
      </c>
      <c r="AH1338">
        <v>1</v>
      </c>
      <c r="AI1338">
        <v>1</v>
      </c>
      <c r="AJ1338">
        <v>1</v>
      </c>
      <c r="AK1338">
        <v>0</v>
      </c>
      <c r="AL1338">
        <v>1</v>
      </c>
      <c r="AM1338">
        <v>1</v>
      </c>
      <c r="AN1338">
        <v>1</v>
      </c>
      <c r="AO1338">
        <v>1</v>
      </c>
      <c r="AP1338">
        <v>1</v>
      </c>
    </row>
    <row r="1339" spans="1:42" x14ac:dyDescent="0.25">
      <c r="A1339" t="str">
        <f>"1335"</f>
        <v>1335</v>
      </c>
      <c r="B1339" t="str">
        <f t="shared" si="72"/>
        <v>2</v>
      </c>
      <c r="C1339" t="str">
        <f t="shared" si="74"/>
        <v>54</v>
      </c>
      <c r="D1339" t="str">
        <f>"17"</f>
        <v>17</v>
      </c>
      <c r="E1339" t="str">
        <f>"2-54-17"</f>
        <v>2-54-17</v>
      </c>
      <c r="F1339" t="s">
        <v>72</v>
      </c>
      <c r="G1339" t="s">
        <v>73</v>
      </c>
      <c r="H1339" t="s">
        <v>71</v>
      </c>
      <c r="S1339">
        <v>0</v>
      </c>
      <c r="T1339">
        <v>1</v>
      </c>
      <c r="U1339">
        <v>0</v>
      </c>
      <c r="V1339">
        <v>0</v>
      </c>
      <c r="W1339">
        <v>0</v>
      </c>
      <c r="X1339">
        <v>1</v>
      </c>
      <c r="Y1339">
        <v>0</v>
      </c>
      <c r="Z1339">
        <v>1</v>
      </c>
      <c r="AA1339">
        <v>0</v>
      </c>
      <c r="AB1339">
        <v>0</v>
      </c>
      <c r="AC1339">
        <v>1</v>
      </c>
      <c r="AD1339">
        <v>1</v>
      </c>
      <c r="AE1339">
        <v>1</v>
      </c>
      <c r="AF1339">
        <v>1</v>
      </c>
      <c r="AG1339">
        <v>1</v>
      </c>
      <c r="AH1339">
        <v>1</v>
      </c>
      <c r="AI1339">
        <v>1</v>
      </c>
      <c r="AJ1339">
        <v>1</v>
      </c>
      <c r="AK1339">
        <v>0</v>
      </c>
      <c r="AL1339">
        <v>1</v>
      </c>
      <c r="AM1339">
        <v>1</v>
      </c>
      <c r="AN1339">
        <v>1</v>
      </c>
      <c r="AO1339">
        <v>1</v>
      </c>
      <c r="AP1339">
        <v>1</v>
      </c>
    </row>
    <row r="1340" spans="1:42" x14ac:dyDescent="0.25">
      <c r="A1340" t="str">
        <f>"1336"</f>
        <v>1336</v>
      </c>
      <c r="B1340" t="str">
        <f t="shared" si="72"/>
        <v>2</v>
      </c>
      <c r="C1340" t="str">
        <f t="shared" si="74"/>
        <v>54</v>
      </c>
      <c r="D1340" t="str">
        <f>"6"</f>
        <v>6</v>
      </c>
      <c r="E1340" t="str">
        <f>"2-54-6"</f>
        <v>2-54-6</v>
      </c>
      <c r="F1340" t="s">
        <v>72</v>
      </c>
      <c r="G1340" t="s">
        <v>73</v>
      </c>
      <c r="H1340" t="s">
        <v>71</v>
      </c>
      <c r="S1340">
        <v>0</v>
      </c>
      <c r="T1340">
        <v>1</v>
      </c>
      <c r="U1340">
        <v>0</v>
      </c>
      <c r="V1340">
        <v>0</v>
      </c>
      <c r="W1340">
        <v>0</v>
      </c>
      <c r="X1340">
        <v>1</v>
      </c>
      <c r="Y1340">
        <v>1</v>
      </c>
      <c r="Z1340">
        <v>0</v>
      </c>
      <c r="AA1340">
        <v>0</v>
      </c>
      <c r="AB1340">
        <v>1</v>
      </c>
      <c r="AC1340">
        <v>0</v>
      </c>
      <c r="AD1340">
        <v>1</v>
      </c>
      <c r="AE1340">
        <v>1</v>
      </c>
      <c r="AF1340">
        <v>1</v>
      </c>
      <c r="AG1340">
        <v>1</v>
      </c>
      <c r="AH1340">
        <v>1</v>
      </c>
      <c r="AI1340">
        <v>1</v>
      </c>
      <c r="AJ1340">
        <v>1</v>
      </c>
      <c r="AK1340">
        <v>0</v>
      </c>
      <c r="AL1340">
        <v>1</v>
      </c>
      <c r="AM1340">
        <v>1</v>
      </c>
      <c r="AN1340">
        <v>1</v>
      </c>
      <c r="AO1340">
        <v>1</v>
      </c>
      <c r="AP1340">
        <v>1</v>
      </c>
    </row>
    <row r="1341" spans="1:42" x14ac:dyDescent="0.25">
      <c r="A1341" t="str">
        <f>"1337"</f>
        <v>1337</v>
      </c>
      <c r="B1341" t="str">
        <f t="shared" si="72"/>
        <v>2</v>
      </c>
      <c r="C1341" t="str">
        <f t="shared" si="74"/>
        <v>54</v>
      </c>
      <c r="D1341" t="str">
        <f>"1"</f>
        <v>1</v>
      </c>
      <c r="E1341" t="str">
        <f>"2-54-1"</f>
        <v>2-54-1</v>
      </c>
      <c r="F1341" t="s">
        <v>72</v>
      </c>
      <c r="G1341" t="s">
        <v>73</v>
      </c>
      <c r="H1341" t="s">
        <v>71</v>
      </c>
      <c r="S1341">
        <v>1</v>
      </c>
      <c r="T1341">
        <v>0</v>
      </c>
      <c r="U1341">
        <v>0</v>
      </c>
      <c r="V1341">
        <v>0</v>
      </c>
      <c r="W1341">
        <v>1</v>
      </c>
      <c r="X1341">
        <v>0</v>
      </c>
      <c r="Y1341">
        <v>1</v>
      </c>
      <c r="Z1341">
        <v>0</v>
      </c>
      <c r="AA1341">
        <v>1</v>
      </c>
      <c r="AB1341">
        <v>0</v>
      </c>
      <c r="AC1341">
        <v>0</v>
      </c>
      <c r="AD1341">
        <v>1</v>
      </c>
      <c r="AE1341">
        <v>1</v>
      </c>
      <c r="AF1341">
        <v>1</v>
      </c>
      <c r="AG1341">
        <v>1</v>
      </c>
      <c r="AH1341">
        <v>1</v>
      </c>
      <c r="AI1341">
        <v>1</v>
      </c>
      <c r="AJ1341">
        <v>0</v>
      </c>
      <c r="AK1341">
        <v>1</v>
      </c>
      <c r="AL1341">
        <v>1</v>
      </c>
      <c r="AM1341">
        <v>1</v>
      </c>
      <c r="AN1341">
        <v>1</v>
      </c>
      <c r="AO1341">
        <v>1</v>
      </c>
      <c r="AP1341">
        <v>1</v>
      </c>
    </row>
    <row r="1342" spans="1:42" x14ac:dyDescent="0.25">
      <c r="A1342" t="str">
        <f>"1338"</f>
        <v>1338</v>
      </c>
      <c r="B1342" t="str">
        <f t="shared" si="72"/>
        <v>2</v>
      </c>
      <c r="C1342" t="str">
        <f t="shared" si="74"/>
        <v>54</v>
      </c>
      <c r="D1342" t="str">
        <f>"22"</f>
        <v>22</v>
      </c>
      <c r="E1342" t="str">
        <f>"2-54-22"</f>
        <v>2-54-22</v>
      </c>
      <c r="F1342" t="s">
        <v>72</v>
      </c>
      <c r="G1342" t="s">
        <v>73</v>
      </c>
      <c r="H1342" t="s">
        <v>71</v>
      </c>
      <c r="S1342">
        <v>0</v>
      </c>
      <c r="T1342">
        <v>1</v>
      </c>
      <c r="U1342">
        <v>0</v>
      </c>
      <c r="V1342">
        <v>0</v>
      </c>
      <c r="W1342">
        <v>0</v>
      </c>
      <c r="X1342">
        <v>1</v>
      </c>
      <c r="Y1342">
        <v>0</v>
      </c>
      <c r="Z1342">
        <v>1</v>
      </c>
      <c r="AA1342">
        <v>0</v>
      </c>
      <c r="AB1342">
        <v>0</v>
      </c>
      <c r="AC1342">
        <v>1</v>
      </c>
      <c r="AD1342">
        <v>0</v>
      </c>
      <c r="AE1342">
        <v>0</v>
      </c>
      <c r="AF1342">
        <v>0</v>
      </c>
      <c r="AG1342">
        <v>0</v>
      </c>
      <c r="AH1342">
        <v>0</v>
      </c>
      <c r="AI1342">
        <v>0</v>
      </c>
      <c r="AJ1342">
        <v>1</v>
      </c>
      <c r="AK1342">
        <v>0</v>
      </c>
      <c r="AL1342">
        <v>0</v>
      </c>
      <c r="AM1342">
        <v>0</v>
      </c>
      <c r="AN1342">
        <v>0</v>
      </c>
      <c r="AO1342">
        <v>0</v>
      </c>
      <c r="AP1342">
        <v>0</v>
      </c>
    </row>
    <row r="1343" spans="1:42" x14ac:dyDescent="0.25">
      <c r="A1343" t="str">
        <f>"1339"</f>
        <v>1339</v>
      </c>
      <c r="B1343" t="str">
        <f t="shared" si="72"/>
        <v>2</v>
      </c>
      <c r="C1343" t="str">
        <f t="shared" si="74"/>
        <v>54</v>
      </c>
      <c r="D1343" t="str">
        <f>"21"</f>
        <v>21</v>
      </c>
      <c r="E1343" t="str">
        <f>"2-54-21"</f>
        <v>2-54-21</v>
      </c>
      <c r="F1343" t="s">
        <v>72</v>
      </c>
      <c r="G1343" t="s">
        <v>73</v>
      </c>
      <c r="H1343" t="s">
        <v>71</v>
      </c>
      <c r="S1343">
        <v>0</v>
      </c>
      <c r="T1343">
        <v>1</v>
      </c>
      <c r="U1343">
        <v>0</v>
      </c>
      <c r="V1343">
        <v>0</v>
      </c>
      <c r="W1343">
        <v>0</v>
      </c>
      <c r="X1343">
        <v>1</v>
      </c>
      <c r="Y1343">
        <v>0</v>
      </c>
      <c r="Z1343">
        <v>1</v>
      </c>
      <c r="AA1343">
        <v>0</v>
      </c>
      <c r="AB1343">
        <v>0</v>
      </c>
      <c r="AC1343">
        <v>1</v>
      </c>
      <c r="AD1343">
        <v>1</v>
      </c>
      <c r="AE1343">
        <v>1</v>
      </c>
      <c r="AF1343">
        <v>1</v>
      </c>
      <c r="AG1343">
        <v>1</v>
      </c>
      <c r="AH1343">
        <v>1</v>
      </c>
      <c r="AI1343">
        <v>1</v>
      </c>
      <c r="AJ1343">
        <v>1</v>
      </c>
      <c r="AK1343">
        <v>0</v>
      </c>
      <c r="AL1343">
        <v>1</v>
      </c>
      <c r="AM1343">
        <v>1</v>
      </c>
      <c r="AN1343">
        <v>1</v>
      </c>
      <c r="AO1343">
        <v>1</v>
      </c>
      <c r="AP1343">
        <v>1</v>
      </c>
    </row>
    <row r="1344" spans="1:42" x14ac:dyDescent="0.25">
      <c r="A1344" t="str">
        <f>"1340"</f>
        <v>1340</v>
      </c>
      <c r="B1344" t="str">
        <f t="shared" si="72"/>
        <v>2</v>
      </c>
      <c r="C1344" t="str">
        <f t="shared" si="74"/>
        <v>54</v>
      </c>
      <c r="D1344" t="str">
        <f>"14"</f>
        <v>14</v>
      </c>
      <c r="E1344" t="str">
        <f>"2-54-14"</f>
        <v>2-54-14</v>
      </c>
      <c r="F1344" t="s">
        <v>72</v>
      </c>
      <c r="G1344" t="s">
        <v>73</v>
      </c>
      <c r="H1344" t="s">
        <v>70</v>
      </c>
      <c r="I1344">
        <v>1</v>
      </c>
      <c r="J1344">
        <v>1</v>
      </c>
      <c r="K1344">
        <v>1</v>
      </c>
      <c r="L1344">
        <v>1</v>
      </c>
      <c r="M1344">
        <v>1</v>
      </c>
      <c r="N1344">
        <v>1</v>
      </c>
      <c r="O1344">
        <v>1</v>
      </c>
      <c r="P1344">
        <v>1</v>
      </c>
      <c r="Q1344">
        <v>1</v>
      </c>
      <c r="R1344">
        <v>1</v>
      </c>
    </row>
    <row r="1345" spans="1:42" x14ac:dyDescent="0.25">
      <c r="A1345" t="str">
        <f>"1341"</f>
        <v>1341</v>
      </c>
      <c r="B1345" t="str">
        <f t="shared" si="72"/>
        <v>2</v>
      </c>
      <c r="C1345" t="str">
        <f t="shared" si="74"/>
        <v>54</v>
      </c>
      <c r="D1345" t="str">
        <f>"13"</f>
        <v>13</v>
      </c>
      <c r="E1345" t="str">
        <f>"2-54-13"</f>
        <v>2-54-13</v>
      </c>
      <c r="F1345" t="s">
        <v>72</v>
      </c>
      <c r="G1345" t="s">
        <v>73</v>
      </c>
      <c r="H1345" t="s">
        <v>71</v>
      </c>
      <c r="S1345">
        <v>0</v>
      </c>
      <c r="T1345">
        <v>1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v>1</v>
      </c>
      <c r="AA1345">
        <v>0</v>
      </c>
      <c r="AB1345">
        <v>0</v>
      </c>
      <c r="AC1345">
        <v>1</v>
      </c>
      <c r="AD1345">
        <v>0</v>
      </c>
      <c r="AE1345">
        <v>0</v>
      </c>
      <c r="AF1345">
        <v>0</v>
      </c>
      <c r="AG1345">
        <v>0</v>
      </c>
      <c r="AH1345">
        <v>1</v>
      </c>
      <c r="AI1345">
        <v>0</v>
      </c>
      <c r="AJ1345">
        <v>0</v>
      </c>
      <c r="AK1345">
        <v>1</v>
      </c>
      <c r="AL1345">
        <v>1</v>
      </c>
      <c r="AM1345">
        <v>1</v>
      </c>
      <c r="AN1345">
        <v>1</v>
      </c>
      <c r="AO1345">
        <v>1</v>
      </c>
      <c r="AP1345">
        <v>1</v>
      </c>
    </row>
    <row r="1346" spans="1:42" x14ac:dyDescent="0.25">
      <c r="A1346" t="str">
        <f>"1342"</f>
        <v>1342</v>
      </c>
      <c r="B1346" t="str">
        <f t="shared" si="72"/>
        <v>2</v>
      </c>
      <c r="C1346" t="str">
        <f t="shared" si="74"/>
        <v>54</v>
      </c>
      <c r="D1346" t="str">
        <f>"9"</f>
        <v>9</v>
      </c>
      <c r="E1346" t="str">
        <f>"2-54-9"</f>
        <v>2-54-9</v>
      </c>
      <c r="F1346" t="s">
        <v>72</v>
      </c>
      <c r="G1346" t="s">
        <v>73</v>
      </c>
      <c r="H1346" t="s">
        <v>71</v>
      </c>
      <c r="S1346">
        <v>1</v>
      </c>
      <c r="T1346">
        <v>0</v>
      </c>
      <c r="U1346">
        <v>0</v>
      </c>
      <c r="V1346">
        <v>0</v>
      </c>
      <c r="W1346">
        <v>1</v>
      </c>
      <c r="X1346">
        <v>0</v>
      </c>
      <c r="Y1346">
        <v>1</v>
      </c>
      <c r="Z1346">
        <v>0</v>
      </c>
      <c r="AA1346">
        <v>0</v>
      </c>
      <c r="AB1346">
        <v>1</v>
      </c>
      <c r="AC1346">
        <v>0</v>
      </c>
      <c r="AD1346">
        <v>1</v>
      </c>
      <c r="AE1346">
        <v>1</v>
      </c>
      <c r="AF1346">
        <v>1</v>
      </c>
      <c r="AG1346">
        <v>1</v>
      </c>
      <c r="AH1346">
        <v>1</v>
      </c>
      <c r="AI1346">
        <v>1</v>
      </c>
      <c r="AJ1346">
        <v>1</v>
      </c>
      <c r="AK1346">
        <v>0</v>
      </c>
      <c r="AL1346">
        <v>1</v>
      </c>
      <c r="AM1346">
        <v>1</v>
      </c>
      <c r="AN1346">
        <v>1</v>
      </c>
      <c r="AO1346">
        <v>1</v>
      </c>
      <c r="AP1346">
        <v>1</v>
      </c>
    </row>
    <row r="1347" spans="1:42" x14ac:dyDescent="0.25">
      <c r="A1347" t="str">
        <f>"1343"</f>
        <v>1343</v>
      </c>
      <c r="B1347" t="str">
        <f t="shared" si="72"/>
        <v>2</v>
      </c>
      <c r="C1347" t="str">
        <f t="shared" si="74"/>
        <v>54</v>
      </c>
      <c r="D1347" t="str">
        <f>"7"</f>
        <v>7</v>
      </c>
      <c r="E1347" t="str">
        <f>"2-54-7"</f>
        <v>2-54-7</v>
      </c>
      <c r="F1347" t="s">
        <v>72</v>
      </c>
      <c r="G1347" t="s">
        <v>73</v>
      </c>
      <c r="H1347" t="s">
        <v>70</v>
      </c>
      <c r="I1347">
        <v>1</v>
      </c>
      <c r="J1347">
        <v>1</v>
      </c>
      <c r="K1347">
        <v>1</v>
      </c>
      <c r="L1347">
        <v>1</v>
      </c>
      <c r="M1347">
        <v>1</v>
      </c>
      <c r="N1347">
        <v>1</v>
      </c>
      <c r="O1347">
        <v>1</v>
      </c>
      <c r="P1347">
        <v>1</v>
      </c>
      <c r="Q1347">
        <v>1</v>
      </c>
      <c r="R1347">
        <v>1</v>
      </c>
    </row>
    <row r="1348" spans="1:42" x14ac:dyDescent="0.25">
      <c r="A1348" t="str">
        <f>"1344"</f>
        <v>1344</v>
      </c>
      <c r="B1348" t="str">
        <f t="shared" si="72"/>
        <v>2</v>
      </c>
      <c r="C1348" t="str">
        <f t="shared" si="74"/>
        <v>54</v>
      </c>
      <c r="D1348" t="str">
        <f>"2"</f>
        <v>2</v>
      </c>
      <c r="E1348" t="str">
        <f>"2-54-2"</f>
        <v>2-54-2</v>
      </c>
      <c r="F1348" t="s">
        <v>72</v>
      </c>
      <c r="G1348" t="s">
        <v>73</v>
      </c>
      <c r="H1348" t="s">
        <v>71</v>
      </c>
      <c r="S1348">
        <v>1</v>
      </c>
      <c r="T1348">
        <v>0</v>
      </c>
      <c r="U1348">
        <v>0</v>
      </c>
      <c r="V1348">
        <v>0</v>
      </c>
      <c r="W1348">
        <v>1</v>
      </c>
      <c r="X1348">
        <v>0</v>
      </c>
      <c r="Y1348">
        <v>1</v>
      </c>
      <c r="Z1348">
        <v>0</v>
      </c>
      <c r="AA1348">
        <v>1</v>
      </c>
      <c r="AB1348">
        <v>0</v>
      </c>
      <c r="AC1348">
        <v>0</v>
      </c>
      <c r="AD1348">
        <v>1</v>
      </c>
      <c r="AE1348">
        <v>1</v>
      </c>
      <c r="AF1348">
        <v>1</v>
      </c>
      <c r="AG1348">
        <v>1</v>
      </c>
      <c r="AH1348">
        <v>1</v>
      </c>
      <c r="AI1348">
        <v>1</v>
      </c>
      <c r="AJ1348">
        <v>1</v>
      </c>
      <c r="AK1348">
        <v>0</v>
      </c>
      <c r="AL1348">
        <v>1</v>
      </c>
      <c r="AM1348">
        <v>1</v>
      </c>
      <c r="AN1348">
        <v>1</v>
      </c>
      <c r="AO1348">
        <v>1</v>
      </c>
      <c r="AP1348">
        <v>1</v>
      </c>
    </row>
    <row r="1349" spans="1:42" x14ac:dyDescent="0.25">
      <c r="A1349" t="str">
        <f>"1345"</f>
        <v>1345</v>
      </c>
      <c r="B1349" t="str">
        <f t="shared" ref="B1349:B1417" si="75">"2"</f>
        <v>2</v>
      </c>
      <c r="C1349" t="str">
        <f t="shared" si="74"/>
        <v>54</v>
      </c>
      <c r="D1349" t="str">
        <f>"20"</f>
        <v>20</v>
      </c>
      <c r="E1349" t="str">
        <f>"2-54-20"</f>
        <v>2-54-20</v>
      </c>
      <c r="F1349" t="s">
        <v>72</v>
      </c>
      <c r="G1349" t="s">
        <v>73</v>
      </c>
      <c r="H1349" t="s">
        <v>70</v>
      </c>
      <c r="I1349">
        <v>1</v>
      </c>
      <c r="J1349">
        <v>1</v>
      </c>
      <c r="K1349">
        <v>1</v>
      </c>
      <c r="L1349">
        <v>1</v>
      </c>
      <c r="M1349">
        <v>1</v>
      </c>
      <c r="N1349">
        <v>1</v>
      </c>
      <c r="O1349">
        <v>1</v>
      </c>
      <c r="P1349">
        <v>1</v>
      </c>
      <c r="Q1349">
        <v>1</v>
      </c>
      <c r="R1349">
        <v>1</v>
      </c>
    </row>
    <row r="1350" spans="1:42" x14ac:dyDescent="0.25">
      <c r="A1350" t="str">
        <f>"1346"</f>
        <v>1346</v>
      </c>
      <c r="B1350" t="str">
        <f t="shared" si="75"/>
        <v>2</v>
      </c>
      <c r="C1350" t="str">
        <f t="shared" si="74"/>
        <v>54</v>
      </c>
      <c r="D1350" t="str">
        <f>"19"</f>
        <v>19</v>
      </c>
      <c r="E1350" t="str">
        <f>"2-54-19"</f>
        <v>2-54-19</v>
      </c>
      <c r="F1350" t="s">
        <v>72</v>
      </c>
      <c r="G1350" t="s">
        <v>73</v>
      </c>
      <c r="H1350" t="s">
        <v>71</v>
      </c>
      <c r="S1350">
        <v>1</v>
      </c>
      <c r="T1350">
        <v>0</v>
      </c>
      <c r="U1350">
        <v>0</v>
      </c>
      <c r="V1350">
        <v>0</v>
      </c>
      <c r="W1350">
        <v>1</v>
      </c>
      <c r="X1350">
        <v>0</v>
      </c>
      <c r="Y1350">
        <v>1</v>
      </c>
      <c r="Z1350">
        <v>0</v>
      </c>
      <c r="AA1350">
        <v>1</v>
      </c>
      <c r="AB1350">
        <v>0</v>
      </c>
      <c r="AC1350">
        <v>0</v>
      </c>
      <c r="AD1350">
        <v>1</v>
      </c>
      <c r="AE1350">
        <v>1</v>
      </c>
      <c r="AF1350">
        <v>1</v>
      </c>
      <c r="AG1350">
        <v>1</v>
      </c>
      <c r="AH1350">
        <v>1</v>
      </c>
      <c r="AI1350">
        <v>1</v>
      </c>
      <c r="AJ1350">
        <v>1</v>
      </c>
      <c r="AK1350">
        <v>0</v>
      </c>
      <c r="AL1350">
        <v>1</v>
      </c>
      <c r="AM1350">
        <v>1</v>
      </c>
      <c r="AN1350">
        <v>1</v>
      </c>
      <c r="AO1350">
        <v>1</v>
      </c>
      <c r="AP1350">
        <v>1</v>
      </c>
    </row>
    <row r="1351" spans="1:42" x14ac:dyDescent="0.25">
      <c r="A1351" t="str">
        <f>"1347"</f>
        <v>1347</v>
      </c>
      <c r="B1351" t="str">
        <f t="shared" si="75"/>
        <v>2</v>
      </c>
      <c r="C1351" t="str">
        <f t="shared" si="74"/>
        <v>54</v>
      </c>
      <c r="D1351" t="str">
        <f>"12"</f>
        <v>12</v>
      </c>
      <c r="E1351" t="str">
        <f>"2-54-12"</f>
        <v>2-54-12</v>
      </c>
      <c r="F1351" t="s">
        <v>72</v>
      </c>
      <c r="G1351" t="s">
        <v>73</v>
      </c>
      <c r="H1351" t="s">
        <v>71</v>
      </c>
      <c r="S1351">
        <v>0</v>
      </c>
      <c r="T1351">
        <v>1</v>
      </c>
      <c r="U1351">
        <v>0</v>
      </c>
      <c r="V1351">
        <v>0</v>
      </c>
      <c r="W1351">
        <v>1</v>
      </c>
      <c r="X1351">
        <v>0</v>
      </c>
      <c r="Y1351">
        <v>1</v>
      </c>
      <c r="Z1351">
        <v>0</v>
      </c>
      <c r="AA1351">
        <v>0</v>
      </c>
      <c r="AB1351">
        <v>1</v>
      </c>
      <c r="AC1351">
        <v>0</v>
      </c>
      <c r="AD1351">
        <v>1</v>
      </c>
      <c r="AE1351">
        <v>1</v>
      </c>
      <c r="AF1351">
        <v>1</v>
      </c>
      <c r="AG1351">
        <v>1</v>
      </c>
      <c r="AH1351">
        <v>1</v>
      </c>
      <c r="AI1351">
        <v>1</v>
      </c>
      <c r="AJ1351">
        <v>1</v>
      </c>
      <c r="AK1351">
        <v>0</v>
      </c>
      <c r="AL1351">
        <v>1</v>
      </c>
      <c r="AM1351">
        <v>1</v>
      </c>
      <c r="AN1351">
        <v>1</v>
      </c>
      <c r="AO1351">
        <v>1</v>
      </c>
      <c r="AP1351">
        <v>1</v>
      </c>
    </row>
    <row r="1352" spans="1:42" x14ac:dyDescent="0.25">
      <c r="A1352" t="str">
        <f>"1348"</f>
        <v>1348</v>
      </c>
      <c r="B1352" t="str">
        <f t="shared" si="75"/>
        <v>2</v>
      </c>
      <c r="C1352" t="str">
        <f t="shared" si="74"/>
        <v>54</v>
      </c>
      <c r="D1352" t="str">
        <f>"8"</f>
        <v>8</v>
      </c>
      <c r="E1352" t="str">
        <f>"2-54-8"</f>
        <v>2-54-8</v>
      </c>
      <c r="F1352" t="s">
        <v>72</v>
      </c>
      <c r="G1352" t="s">
        <v>73</v>
      </c>
      <c r="H1352" t="s">
        <v>71</v>
      </c>
      <c r="S1352">
        <v>1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1</v>
      </c>
      <c r="Z1352">
        <v>0</v>
      </c>
      <c r="AA1352">
        <v>0</v>
      </c>
      <c r="AB1352">
        <v>1</v>
      </c>
      <c r="AC1352">
        <v>0</v>
      </c>
      <c r="AD1352">
        <v>1</v>
      </c>
      <c r="AE1352">
        <v>1</v>
      </c>
      <c r="AF1352">
        <v>1</v>
      </c>
      <c r="AG1352">
        <v>1</v>
      </c>
      <c r="AH1352">
        <v>1</v>
      </c>
      <c r="AI1352">
        <v>1</v>
      </c>
      <c r="AJ1352">
        <v>1</v>
      </c>
      <c r="AK1352">
        <v>0</v>
      </c>
      <c r="AL1352">
        <v>1</v>
      </c>
      <c r="AM1352">
        <v>1</v>
      </c>
      <c r="AN1352">
        <v>1</v>
      </c>
      <c r="AO1352">
        <v>1</v>
      </c>
      <c r="AP1352">
        <v>1</v>
      </c>
    </row>
    <row r="1353" spans="1:42" x14ac:dyDescent="0.25">
      <c r="A1353" t="str">
        <f>"1349"</f>
        <v>1349</v>
      </c>
      <c r="B1353" t="str">
        <f t="shared" si="75"/>
        <v>2</v>
      </c>
      <c r="C1353" t="str">
        <f t="shared" si="74"/>
        <v>54</v>
      </c>
      <c r="D1353" t="str">
        <f>"4"</f>
        <v>4</v>
      </c>
      <c r="E1353" t="str">
        <f>"2-54-4"</f>
        <v>2-54-4</v>
      </c>
      <c r="F1353" t="s">
        <v>72</v>
      </c>
      <c r="G1353" t="s">
        <v>73</v>
      </c>
      <c r="H1353" t="s">
        <v>70</v>
      </c>
      <c r="I1353">
        <v>1</v>
      </c>
      <c r="J1353">
        <v>1</v>
      </c>
      <c r="K1353">
        <v>1</v>
      </c>
      <c r="L1353">
        <v>1</v>
      </c>
      <c r="M1353">
        <v>1</v>
      </c>
      <c r="N1353">
        <v>1</v>
      </c>
      <c r="O1353">
        <v>1</v>
      </c>
      <c r="P1353">
        <v>1</v>
      </c>
      <c r="Q1353">
        <v>1</v>
      </c>
      <c r="R1353">
        <v>1</v>
      </c>
    </row>
    <row r="1354" spans="1:42" x14ac:dyDescent="0.25">
      <c r="A1354" t="str">
        <f>"1350"</f>
        <v>1350</v>
      </c>
      <c r="B1354" t="str">
        <f t="shared" si="75"/>
        <v>2</v>
      </c>
      <c r="C1354" t="str">
        <f t="shared" si="74"/>
        <v>54</v>
      </c>
      <c r="D1354" t="str">
        <f>"11"</f>
        <v>11</v>
      </c>
      <c r="E1354" t="str">
        <f>"2-54-11"</f>
        <v>2-54-11</v>
      </c>
      <c r="F1354" t="s">
        <v>72</v>
      </c>
      <c r="G1354" t="s">
        <v>73</v>
      </c>
      <c r="H1354" t="s">
        <v>71</v>
      </c>
      <c r="S1354">
        <v>0</v>
      </c>
      <c r="T1354">
        <v>1</v>
      </c>
      <c r="U1354">
        <v>0</v>
      </c>
      <c r="V1354">
        <v>0</v>
      </c>
      <c r="W1354">
        <v>0</v>
      </c>
      <c r="X1354">
        <v>1</v>
      </c>
      <c r="Y1354">
        <v>0</v>
      </c>
      <c r="Z1354">
        <v>1</v>
      </c>
      <c r="AA1354">
        <v>0</v>
      </c>
      <c r="AB1354">
        <v>0</v>
      </c>
      <c r="AC1354">
        <v>0</v>
      </c>
      <c r="AD1354">
        <v>0</v>
      </c>
      <c r="AE1354">
        <v>0</v>
      </c>
      <c r="AF1354">
        <v>0</v>
      </c>
      <c r="AG1354">
        <v>0</v>
      </c>
      <c r="AH1354">
        <v>0</v>
      </c>
      <c r="AI1354">
        <v>0</v>
      </c>
      <c r="AJ1354">
        <v>1</v>
      </c>
      <c r="AK1354">
        <v>0</v>
      </c>
      <c r="AL1354">
        <v>1</v>
      </c>
      <c r="AM1354">
        <v>0</v>
      </c>
      <c r="AN1354">
        <v>0</v>
      </c>
      <c r="AO1354">
        <v>1</v>
      </c>
      <c r="AP1354">
        <v>0</v>
      </c>
    </row>
    <row r="1355" spans="1:42" x14ac:dyDescent="0.25">
      <c r="A1355" t="str">
        <f>"1351"</f>
        <v>1351</v>
      </c>
      <c r="B1355" t="str">
        <f t="shared" si="75"/>
        <v>2</v>
      </c>
      <c r="C1355" t="str">
        <f t="shared" ref="C1355:C1379" si="76">"55"</f>
        <v>55</v>
      </c>
      <c r="D1355" t="str">
        <f>"22"</f>
        <v>22</v>
      </c>
      <c r="E1355" t="str">
        <f>"2-55-22"</f>
        <v>2-55-22</v>
      </c>
      <c r="F1355" t="s">
        <v>72</v>
      </c>
      <c r="G1355" t="s">
        <v>73</v>
      </c>
      <c r="H1355" t="s">
        <v>71</v>
      </c>
      <c r="S1355">
        <v>0</v>
      </c>
      <c r="T1355">
        <v>1</v>
      </c>
      <c r="U1355">
        <v>0</v>
      </c>
      <c r="V1355">
        <v>0</v>
      </c>
      <c r="W1355">
        <v>1</v>
      </c>
      <c r="X1355">
        <v>0</v>
      </c>
      <c r="Y1355">
        <v>0</v>
      </c>
      <c r="Z1355">
        <v>1</v>
      </c>
      <c r="AA1355">
        <v>0</v>
      </c>
      <c r="AB1355">
        <v>0</v>
      </c>
      <c r="AC1355">
        <v>1</v>
      </c>
      <c r="AD1355">
        <v>1</v>
      </c>
      <c r="AE1355">
        <v>1</v>
      </c>
      <c r="AF1355">
        <v>1</v>
      </c>
      <c r="AG1355">
        <v>1</v>
      </c>
      <c r="AH1355">
        <v>1</v>
      </c>
      <c r="AI1355">
        <v>1</v>
      </c>
      <c r="AJ1355">
        <v>1</v>
      </c>
      <c r="AK1355">
        <v>0</v>
      </c>
      <c r="AL1355">
        <v>1</v>
      </c>
      <c r="AM1355">
        <v>1</v>
      </c>
      <c r="AN1355">
        <v>1</v>
      </c>
      <c r="AO1355">
        <v>1</v>
      </c>
      <c r="AP1355">
        <v>1</v>
      </c>
    </row>
    <row r="1356" spans="1:42" x14ac:dyDescent="0.25">
      <c r="A1356" t="str">
        <f>"1352"</f>
        <v>1352</v>
      </c>
      <c r="B1356" t="str">
        <f t="shared" si="75"/>
        <v>2</v>
      </c>
      <c r="C1356" t="str">
        <f t="shared" si="76"/>
        <v>55</v>
      </c>
      <c r="D1356" t="str">
        <f>"21"</f>
        <v>21</v>
      </c>
      <c r="E1356" t="str">
        <f>"2-55-21"</f>
        <v>2-55-21</v>
      </c>
      <c r="F1356" t="s">
        <v>72</v>
      </c>
      <c r="G1356" t="s">
        <v>73</v>
      </c>
      <c r="H1356" t="s">
        <v>71</v>
      </c>
      <c r="S1356">
        <v>1</v>
      </c>
      <c r="T1356">
        <v>0</v>
      </c>
      <c r="U1356">
        <v>0</v>
      </c>
      <c r="V1356">
        <v>0</v>
      </c>
      <c r="W1356">
        <v>0</v>
      </c>
      <c r="X1356">
        <v>1</v>
      </c>
      <c r="Y1356">
        <v>1</v>
      </c>
      <c r="Z1356">
        <v>0</v>
      </c>
      <c r="AA1356">
        <v>0</v>
      </c>
      <c r="AB1356">
        <v>0</v>
      </c>
      <c r="AC1356">
        <v>1</v>
      </c>
      <c r="AD1356">
        <v>1</v>
      </c>
      <c r="AE1356">
        <v>1</v>
      </c>
      <c r="AF1356">
        <v>1</v>
      </c>
      <c r="AG1356">
        <v>1</v>
      </c>
      <c r="AH1356">
        <v>1</v>
      </c>
      <c r="AI1356">
        <v>1</v>
      </c>
      <c r="AJ1356">
        <v>1</v>
      </c>
      <c r="AK1356">
        <v>0</v>
      </c>
      <c r="AL1356">
        <v>1</v>
      </c>
      <c r="AM1356">
        <v>1</v>
      </c>
      <c r="AN1356">
        <v>1</v>
      </c>
      <c r="AO1356">
        <v>1</v>
      </c>
      <c r="AP1356">
        <v>1</v>
      </c>
    </row>
    <row r="1357" spans="1:42" x14ac:dyDescent="0.25">
      <c r="A1357" t="str">
        <f>"1353"</f>
        <v>1353</v>
      </c>
      <c r="B1357" t="str">
        <f t="shared" si="75"/>
        <v>2</v>
      </c>
      <c r="C1357" t="str">
        <f t="shared" si="76"/>
        <v>55</v>
      </c>
      <c r="D1357" t="str">
        <f>"13"</f>
        <v>13</v>
      </c>
      <c r="E1357" t="str">
        <f>"2-55-13"</f>
        <v>2-55-13</v>
      </c>
      <c r="F1357" t="s">
        <v>72</v>
      </c>
      <c r="G1357" t="s">
        <v>73</v>
      </c>
      <c r="H1357" t="s">
        <v>71</v>
      </c>
      <c r="S1357">
        <v>0</v>
      </c>
      <c r="T1357">
        <v>1</v>
      </c>
      <c r="U1357">
        <v>0</v>
      </c>
      <c r="V1357">
        <v>0</v>
      </c>
      <c r="W1357">
        <v>1</v>
      </c>
      <c r="X1357">
        <v>0</v>
      </c>
      <c r="Y1357">
        <v>1</v>
      </c>
      <c r="Z1357">
        <v>0</v>
      </c>
      <c r="AA1357">
        <v>0</v>
      </c>
      <c r="AB1357">
        <v>1</v>
      </c>
      <c r="AC1357">
        <v>0</v>
      </c>
      <c r="AD1357">
        <v>1</v>
      </c>
      <c r="AE1357">
        <v>1</v>
      </c>
      <c r="AF1357">
        <v>1</v>
      </c>
      <c r="AG1357">
        <v>1</v>
      </c>
      <c r="AH1357">
        <v>1</v>
      </c>
      <c r="AI1357">
        <v>1</v>
      </c>
      <c r="AJ1357">
        <v>1</v>
      </c>
      <c r="AK1357">
        <v>0</v>
      </c>
      <c r="AL1357">
        <v>1</v>
      </c>
      <c r="AM1357">
        <v>1</v>
      </c>
      <c r="AN1357">
        <v>1</v>
      </c>
      <c r="AO1357">
        <v>1</v>
      </c>
      <c r="AP1357">
        <v>1</v>
      </c>
    </row>
    <row r="1358" spans="1:42" x14ac:dyDescent="0.25">
      <c r="A1358" t="str">
        <f>"1354"</f>
        <v>1354</v>
      </c>
      <c r="B1358" t="str">
        <f t="shared" si="75"/>
        <v>2</v>
      </c>
      <c r="C1358" t="str">
        <f t="shared" si="76"/>
        <v>55</v>
      </c>
      <c r="D1358" t="str">
        <f>"12"</f>
        <v>12</v>
      </c>
      <c r="E1358" t="str">
        <f>"2-55-12"</f>
        <v>2-55-12</v>
      </c>
      <c r="F1358" t="s">
        <v>72</v>
      </c>
      <c r="G1358" t="s">
        <v>73</v>
      </c>
      <c r="H1358" t="s">
        <v>71</v>
      </c>
      <c r="S1358">
        <v>1</v>
      </c>
      <c r="T1358">
        <v>0</v>
      </c>
      <c r="U1358">
        <v>0</v>
      </c>
      <c r="V1358">
        <v>0</v>
      </c>
      <c r="W1358">
        <v>0</v>
      </c>
      <c r="X1358">
        <v>1</v>
      </c>
      <c r="Y1358">
        <v>1</v>
      </c>
      <c r="Z1358">
        <v>0</v>
      </c>
      <c r="AA1358">
        <v>0</v>
      </c>
      <c r="AB1358">
        <v>0</v>
      </c>
      <c r="AC1358">
        <v>1</v>
      </c>
      <c r="AD1358">
        <v>1</v>
      </c>
      <c r="AE1358">
        <v>1</v>
      </c>
      <c r="AF1358">
        <v>1</v>
      </c>
      <c r="AG1358">
        <v>1</v>
      </c>
      <c r="AH1358">
        <v>1</v>
      </c>
      <c r="AI1358">
        <v>1</v>
      </c>
      <c r="AJ1358">
        <v>0</v>
      </c>
      <c r="AK1358">
        <v>1</v>
      </c>
      <c r="AL1358">
        <v>1</v>
      </c>
      <c r="AM1358">
        <v>1</v>
      </c>
      <c r="AN1358">
        <v>1</v>
      </c>
      <c r="AO1358">
        <v>1</v>
      </c>
      <c r="AP1358">
        <v>1</v>
      </c>
    </row>
    <row r="1359" spans="1:42" x14ac:dyDescent="0.25">
      <c r="A1359" t="str">
        <f>"1355"</f>
        <v>1355</v>
      </c>
      <c r="B1359" t="str">
        <f t="shared" si="75"/>
        <v>2</v>
      </c>
      <c r="C1359" t="str">
        <f t="shared" si="76"/>
        <v>55</v>
      </c>
      <c r="D1359" t="str">
        <f>"9"</f>
        <v>9</v>
      </c>
      <c r="E1359" t="str">
        <f>"2-55-9"</f>
        <v>2-55-9</v>
      </c>
      <c r="F1359" t="s">
        <v>72</v>
      </c>
      <c r="G1359" t="s">
        <v>73</v>
      </c>
      <c r="H1359" t="s">
        <v>71</v>
      </c>
      <c r="S1359">
        <v>1</v>
      </c>
      <c r="T1359">
        <v>0</v>
      </c>
      <c r="U1359">
        <v>0</v>
      </c>
      <c r="V1359">
        <v>0</v>
      </c>
      <c r="W1359">
        <v>0</v>
      </c>
      <c r="X1359">
        <v>1</v>
      </c>
      <c r="Y1359">
        <v>1</v>
      </c>
      <c r="Z1359">
        <v>0</v>
      </c>
      <c r="AA1359">
        <v>1</v>
      </c>
      <c r="AB1359">
        <v>0</v>
      </c>
      <c r="AC1359">
        <v>0</v>
      </c>
      <c r="AD1359">
        <v>1</v>
      </c>
      <c r="AE1359">
        <v>1</v>
      </c>
      <c r="AF1359">
        <v>1</v>
      </c>
      <c r="AG1359">
        <v>1</v>
      </c>
      <c r="AH1359">
        <v>1</v>
      </c>
      <c r="AI1359">
        <v>1</v>
      </c>
      <c r="AJ1359">
        <v>1</v>
      </c>
      <c r="AK1359">
        <v>0</v>
      </c>
      <c r="AL1359">
        <v>1</v>
      </c>
      <c r="AM1359">
        <v>1</v>
      </c>
      <c r="AN1359">
        <v>1</v>
      </c>
      <c r="AO1359">
        <v>1</v>
      </c>
      <c r="AP1359">
        <v>1</v>
      </c>
    </row>
    <row r="1360" spans="1:42" x14ac:dyDescent="0.25">
      <c r="A1360" t="str">
        <f>"1356"</f>
        <v>1356</v>
      </c>
      <c r="B1360" t="str">
        <f t="shared" si="75"/>
        <v>2</v>
      </c>
      <c r="C1360" t="str">
        <f t="shared" si="76"/>
        <v>55</v>
      </c>
      <c r="D1360" t="str">
        <f>"5"</f>
        <v>5</v>
      </c>
      <c r="E1360" t="str">
        <f>"2-55-5"</f>
        <v>2-55-5</v>
      </c>
      <c r="F1360" t="s">
        <v>72</v>
      </c>
      <c r="G1360" t="s">
        <v>73</v>
      </c>
      <c r="H1360" t="s">
        <v>71</v>
      </c>
      <c r="S1360">
        <v>1</v>
      </c>
      <c r="T1360">
        <v>0</v>
      </c>
      <c r="U1360">
        <v>0</v>
      </c>
      <c r="V1360">
        <v>0</v>
      </c>
      <c r="W1360">
        <v>0</v>
      </c>
      <c r="X1360">
        <v>1</v>
      </c>
      <c r="Y1360">
        <v>1</v>
      </c>
      <c r="Z1360">
        <v>0</v>
      </c>
      <c r="AA1360">
        <v>0</v>
      </c>
      <c r="AB1360">
        <v>1</v>
      </c>
      <c r="AC1360">
        <v>0</v>
      </c>
      <c r="AD1360">
        <v>1</v>
      </c>
      <c r="AE1360">
        <v>1</v>
      </c>
      <c r="AF1360">
        <v>1</v>
      </c>
      <c r="AG1360">
        <v>1</v>
      </c>
      <c r="AH1360">
        <v>1</v>
      </c>
      <c r="AI1360">
        <v>1</v>
      </c>
      <c r="AJ1360">
        <v>0</v>
      </c>
      <c r="AK1360">
        <v>1</v>
      </c>
      <c r="AL1360">
        <v>1</v>
      </c>
      <c r="AM1360">
        <v>1</v>
      </c>
      <c r="AN1360">
        <v>1</v>
      </c>
      <c r="AO1360">
        <v>1</v>
      </c>
      <c r="AP1360">
        <v>1</v>
      </c>
    </row>
    <row r="1361" spans="1:42" x14ac:dyDescent="0.25">
      <c r="A1361" t="str">
        <f>"1357"</f>
        <v>1357</v>
      </c>
      <c r="B1361" t="str">
        <f t="shared" si="75"/>
        <v>2</v>
      </c>
      <c r="C1361" t="str">
        <f t="shared" si="76"/>
        <v>55</v>
      </c>
      <c r="D1361" t="str">
        <f>"2"</f>
        <v>2</v>
      </c>
      <c r="E1361" t="str">
        <f>"2-55-2"</f>
        <v>2-55-2</v>
      </c>
      <c r="F1361" t="s">
        <v>72</v>
      </c>
      <c r="G1361" t="s">
        <v>73</v>
      </c>
      <c r="H1361" t="s">
        <v>71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1</v>
      </c>
      <c r="Y1361">
        <v>0</v>
      </c>
      <c r="Z1361">
        <v>1</v>
      </c>
      <c r="AA1361">
        <v>1</v>
      </c>
      <c r="AB1361">
        <v>0</v>
      </c>
      <c r="AC1361">
        <v>0</v>
      </c>
      <c r="AD1361">
        <v>1</v>
      </c>
      <c r="AE1361">
        <v>1</v>
      </c>
      <c r="AF1361">
        <v>1</v>
      </c>
      <c r="AG1361">
        <v>1</v>
      </c>
      <c r="AH1361">
        <v>1</v>
      </c>
      <c r="AI1361">
        <v>1</v>
      </c>
      <c r="AJ1361">
        <v>0</v>
      </c>
      <c r="AK1361">
        <v>1</v>
      </c>
      <c r="AL1361">
        <v>1</v>
      </c>
      <c r="AM1361">
        <v>1</v>
      </c>
      <c r="AN1361">
        <v>1</v>
      </c>
      <c r="AO1361">
        <v>1</v>
      </c>
      <c r="AP1361">
        <v>1</v>
      </c>
    </row>
    <row r="1362" spans="1:42" x14ac:dyDescent="0.25">
      <c r="A1362" t="str">
        <f>"1358"</f>
        <v>1358</v>
      </c>
      <c r="B1362" t="str">
        <f t="shared" si="75"/>
        <v>2</v>
      </c>
      <c r="C1362" t="str">
        <f t="shared" si="76"/>
        <v>55</v>
      </c>
      <c r="D1362" t="str">
        <f>"24"</f>
        <v>24</v>
      </c>
      <c r="E1362" t="str">
        <f>"2-55-24"</f>
        <v>2-55-24</v>
      </c>
      <c r="F1362" t="s">
        <v>72</v>
      </c>
      <c r="G1362" t="s">
        <v>73</v>
      </c>
      <c r="H1362" t="s">
        <v>71</v>
      </c>
      <c r="S1362">
        <v>0</v>
      </c>
      <c r="T1362">
        <v>1</v>
      </c>
      <c r="U1362">
        <v>0</v>
      </c>
      <c r="V1362">
        <v>0</v>
      </c>
      <c r="W1362">
        <v>0</v>
      </c>
      <c r="X1362">
        <v>1</v>
      </c>
      <c r="Y1362">
        <v>0</v>
      </c>
      <c r="Z1362">
        <v>1</v>
      </c>
      <c r="AA1362">
        <v>0</v>
      </c>
      <c r="AB1362">
        <v>0</v>
      </c>
      <c r="AC1362">
        <v>1</v>
      </c>
      <c r="AD1362">
        <v>1</v>
      </c>
      <c r="AE1362">
        <v>1</v>
      </c>
      <c r="AF1362">
        <v>1</v>
      </c>
      <c r="AG1362">
        <v>1</v>
      </c>
      <c r="AH1362">
        <v>1</v>
      </c>
      <c r="AI1362">
        <v>1</v>
      </c>
      <c r="AJ1362">
        <v>1</v>
      </c>
      <c r="AK1362">
        <v>0</v>
      </c>
      <c r="AL1362">
        <v>1</v>
      </c>
      <c r="AM1362">
        <v>1</v>
      </c>
      <c r="AN1362">
        <v>1</v>
      </c>
      <c r="AO1362">
        <v>1</v>
      </c>
      <c r="AP1362">
        <v>1</v>
      </c>
    </row>
    <row r="1363" spans="1:42" x14ac:dyDescent="0.25">
      <c r="A1363" t="str">
        <f>"1359"</f>
        <v>1359</v>
      </c>
      <c r="B1363" t="str">
        <f t="shared" si="75"/>
        <v>2</v>
      </c>
      <c r="C1363" t="str">
        <f t="shared" si="76"/>
        <v>55</v>
      </c>
      <c r="D1363" t="str">
        <f>"23"</f>
        <v>23</v>
      </c>
      <c r="E1363" t="str">
        <f>"2-55-23"</f>
        <v>2-55-23</v>
      </c>
      <c r="F1363" t="s">
        <v>72</v>
      </c>
      <c r="G1363" t="s">
        <v>73</v>
      </c>
      <c r="H1363" t="s">
        <v>71</v>
      </c>
      <c r="S1363">
        <v>0</v>
      </c>
      <c r="T1363">
        <v>1</v>
      </c>
      <c r="U1363">
        <v>0</v>
      </c>
      <c r="V1363">
        <v>0</v>
      </c>
      <c r="W1363">
        <v>0</v>
      </c>
      <c r="X1363">
        <v>1</v>
      </c>
      <c r="Y1363">
        <v>1</v>
      </c>
      <c r="Z1363">
        <v>0</v>
      </c>
      <c r="AA1363">
        <v>0</v>
      </c>
      <c r="AB1363">
        <v>1</v>
      </c>
      <c r="AC1363">
        <v>0</v>
      </c>
      <c r="AD1363">
        <v>1</v>
      </c>
      <c r="AE1363">
        <v>1</v>
      </c>
      <c r="AF1363">
        <v>1</v>
      </c>
      <c r="AG1363">
        <v>1</v>
      </c>
      <c r="AH1363">
        <v>1</v>
      </c>
      <c r="AI1363">
        <v>1</v>
      </c>
      <c r="AJ1363">
        <v>1</v>
      </c>
      <c r="AK1363">
        <v>0</v>
      </c>
      <c r="AL1363">
        <v>1</v>
      </c>
      <c r="AM1363">
        <v>1</v>
      </c>
      <c r="AN1363">
        <v>1</v>
      </c>
      <c r="AO1363">
        <v>1</v>
      </c>
      <c r="AP1363">
        <v>1</v>
      </c>
    </row>
    <row r="1364" spans="1:42" x14ac:dyDescent="0.25">
      <c r="A1364" t="str">
        <f>"1360"</f>
        <v>1360</v>
      </c>
      <c r="B1364" t="str">
        <f t="shared" si="75"/>
        <v>2</v>
      </c>
      <c r="C1364" t="str">
        <f t="shared" si="76"/>
        <v>55</v>
      </c>
      <c r="D1364" t="str">
        <f>"16"</f>
        <v>16</v>
      </c>
      <c r="E1364" t="str">
        <f>"2-55-16"</f>
        <v>2-55-16</v>
      </c>
      <c r="F1364" t="s">
        <v>72</v>
      </c>
      <c r="G1364" t="s">
        <v>73</v>
      </c>
      <c r="H1364" t="s">
        <v>71</v>
      </c>
      <c r="S1364">
        <v>0</v>
      </c>
      <c r="T1364">
        <v>1</v>
      </c>
      <c r="U1364">
        <v>0</v>
      </c>
      <c r="V1364">
        <v>0</v>
      </c>
      <c r="W1364">
        <v>0</v>
      </c>
      <c r="X1364">
        <v>1</v>
      </c>
      <c r="Y1364">
        <v>1</v>
      </c>
      <c r="Z1364">
        <v>0</v>
      </c>
      <c r="AA1364">
        <v>1</v>
      </c>
      <c r="AB1364">
        <v>0</v>
      </c>
      <c r="AC1364">
        <v>0</v>
      </c>
      <c r="AD1364">
        <v>1</v>
      </c>
      <c r="AE1364">
        <v>1</v>
      </c>
      <c r="AF1364">
        <v>1</v>
      </c>
      <c r="AG1364">
        <v>1</v>
      </c>
      <c r="AH1364">
        <v>1</v>
      </c>
      <c r="AI1364">
        <v>1</v>
      </c>
      <c r="AJ1364">
        <v>1</v>
      </c>
      <c r="AK1364">
        <v>0</v>
      </c>
      <c r="AL1364">
        <v>1</v>
      </c>
      <c r="AM1364">
        <v>1</v>
      </c>
      <c r="AN1364">
        <v>1</v>
      </c>
      <c r="AO1364">
        <v>1</v>
      </c>
      <c r="AP1364">
        <v>1</v>
      </c>
    </row>
    <row r="1365" spans="1:42" x14ac:dyDescent="0.25">
      <c r="A1365" t="str">
        <f>"1361"</f>
        <v>1361</v>
      </c>
      <c r="B1365" t="str">
        <f t="shared" si="75"/>
        <v>2</v>
      </c>
      <c r="C1365" t="str">
        <f t="shared" si="76"/>
        <v>55</v>
      </c>
      <c r="D1365" t="str">
        <f>"15"</f>
        <v>15</v>
      </c>
      <c r="E1365" t="str">
        <f>"2-55-15"</f>
        <v>2-55-15</v>
      </c>
      <c r="F1365" t="s">
        <v>72</v>
      </c>
      <c r="G1365" t="s">
        <v>73</v>
      </c>
      <c r="H1365" t="s">
        <v>71</v>
      </c>
      <c r="S1365">
        <v>0</v>
      </c>
      <c r="T1365">
        <v>1</v>
      </c>
      <c r="U1365">
        <v>0</v>
      </c>
      <c r="V1365">
        <v>0</v>
      </c>
      <c r="W1365">
        <v>0</v>
      </c>
      <c r="X1365">
        <v>1</v>
      </c>
      <c r="Y1365">
        <v>1</v>
      </c>
      <c r="Z1365">
        <v>0</v>
      </c>
      <c r="AA1365">
        <v>0</v>
      </c>
      <c r="AB1365">
        <v>1</v>
      </c>
      <c r="AC1365">
        <v>0</v>
      </c>
      <c r="AD1365">
        <v>1</v>
      </c>
      <c r="AE1365">
        <v>1</v>
      </c>
      <c r="AF1365">
        <v>1</v>
      </c>
      <c r="AG1365">
        <v>1</v>
      </c>
      <c r="AH1365">
        <v>1</v>
      </c>
      <c r="AI1365">
        <v>1</v>
      </c>
      <c r="AJ1365">
        <v>0</v>
      </c>
      <c r="AK1365">
        <v>1</v>
      </c>
      <c r="AL1365">
        <v>1</v>
      </c>
      <c r="AM1365">
        <v>1</v>
      </c>
      <c r="AN1365">
        <v>1</v>
      </c>
      <c r="AO1365">
        <v>1</v>
      </c>
      <c r="AP1365">
        <v>1</v>
      </c>
    </row>
    <row r="1366" spans="1:42" x14ac:dyDescent="0.25">
      <c r="A1366" t="str">
        <f>"1362"</f>
        <v>1362</v>
      </c>
      <c r="B1366" t="str">
        <f t="shared" si="75"/>
        <v>2</v>
      </c>
      <c r="C1366" t="str">
        <f t="shared" si="76"/>
        <v>55</v>
      </c>
      <c r="D1366" t="str">
        <f>"10"</f>
        <v>10</v>
      </c>
      <c r="E1366" t="str">
        <f>"2-55-10"</f>
        <v>2-55-10</v>
      </c>
      <c r="F1366" t="s">
        <v>72</v>
      </c>
      <c r="G1366" t="s">
        <v>73</v>
      </c>
      <c r="H1366" t="s">
        <v>71</v>
      </c>
      <c r="S1366">
        <v>0</v>
      </c>
      <c r="T1366">
        <v>1</v>
      </c>
      <c r="U1366">
        <v>0</v>
      </c>
      <c r="V1366">
        <v>0</v>
      </c>
      <c r="W1366">
        <v>0</v>
      </c>
      <c r="X1366">
        <v>1</v>
      </c>
      <c r="Y1366">
        <v>1</v>
      </c>
      <c r="Z1366">
        <v>0</v>
      </c>
      <c r="AA1366">
        <v>1</v>
      </c>
      <c r="AB1366">
        <v>0</v>
      </c>
      <c r="AC1366">
        <v>0</v>
      </c>
      <c r="AD1366">
        <v>1</v>
      </c>
      <c r="AE1366">
        <v>1</v>
      </c>
      <c r="AF1366">
        <v>1</v>
      </c>
      <c r="AG1366">
        <v>1</v>
      </c>
      <c r="AH1366">
        <v>1</v>
      </c>
      <c r="AI1366">
        <v>1</v>
      </c>
      <c r="AJ1366">
        <v>1</v>
      </c>
      <c r="AK1366">
        <v>0</v>
      </c>
      <c r="AL1366">
        <v>1</v>
      </c>
      <c r="AM1366">
        <v>1</v>
      </c>
      <c r="AN1366">
        <v>1</v>
      </c>
      <c r="AO1366">
        <v>1</v>
      </c>
      <c r="AP1366">
        <v>1</v>
      </c>
    </row>
    <row r="1367" spans="1:42" x14ac:dyDescent="0.25">
      <c r="A1367" t="str">
        <f>"1363"</f>
        <v>1363</v>
      </c>
      <c r="B1367" t="str">
        <f t="shared" si="75"/>
        <v>2</v>
      </c>
      <c r="C1367" t="str">
        <f t="shared" si="76"/>
        <v>55</v>
      </c>
      <c r="D1367" t="str">
        <f>"6"</f>
        <v>6</v>
      </c>
      <c r="E1367" t="str">
        <f>"2-55-6"</f>
        <v>2-55-6</v>
      </c>
      <c r="F1367" t="s">
        <v>72</v>
      </c>
      <c r="G1367" t="s">
        <v>73</v>
      </c>
      <c r="H1367" t="s">
        <v>71</v>
      </c>
      <c r="S1367">
        <v>1</v>
      </c>
      <c r="T1367">
        <v>0</v>
      </c>
      <c r="U1367">
        <v>0</v>
      </c>
      <c r="V1367">
        <v>0</v>
      </c>
      <c r="W1367">
        <v>1</v>
      </c>
      <c r="X1367">
        <v>0</v>
      </c>
      <c r="Y1367">
        <v>1</v>
      </c>
      <c r="Z1367">
        <v>0</v>
      </c>
      <c r="AA1367">
        <v>0</v>
      </c>
      <c r="AB1367">
        <v>0</v>
      </c>
      <c r="AC1367">
        <v>1</v>
      </c>
      <c r="AD1367">
        <v>0</v>
      </c>
      <c r="AE1367">
        <v>0</v>
      </c>
      <c r="AF1367">
        <v>0</v>
      </c>
      <c r="AG1367">
        <v>0</v>
      </c>
      <c r="AH1367">
        <v>0</v>
      </c>
      <c r="AI1367">
        <v>0</v>
      </c>
      <c r="AJ1367">
        <v>1</v>
      </c>
      <c r="AK1367">
        <v>0</v>
      </c>
      <c r="AL1367">
        <v>1</v>
      </c>
      <c r="AM1367">
        <v>0</v>
      </c>
      <c r="AN1367">
        <v>0</v>
      </c>
      <c r="AO1367">
        <v>1</v>
      </c>
      <c r="AP1367">
        <v>0</v>
      </c>
    </row>
    <row r="1368" spans="1:42" x14ac:dyDescent="0.25">
      <c r="A1368" t="str">
        <f>"1364"</f>
        <v>1364</v>
      </c>
      <c r="B1368" t="str">
        <f t="shared" si="75"/>
        <v>2</v>
      </c>
      <c r="C1368" t="str">
        <f t="shared" si="76"/>
        <v>55</v>
      </c>
      <c r="D1368" t="str">
        <f>"25"</f>
        <v>25</v>
      </c>
      <c r="E1368" t="str">
        <f>"2-55-25"</f>
        <v>2-55-25</v>
      </c>
      <c r="F1368" t="s">
        <v>72</v>
      </c>
      <c r="G1368" t="s">
        <v>73</v>
      </c>
      <c r="H1368" t="s">
        <v>71</v>
      </c>
      <c r="S1368">
        <v>1</v>
      </c>
      <c r="T1368">
        <v>0</v>
      </c>
      <c r="U1368">
        <v>0</v>
      </c>
      <c r="V1368">
        <v>0</v>
      </c>
      <c r="W1368">
        <v>0</v>
      </c>
      <c r="X1368">
        <v>1</v>
      </c>
      <c r="Y1368">
        <v>0</v>
      </c>
      <c r="Z1368">
        <v>1</v>
      </c>
      <c r="AA1368">
        <v>0</v>
      </c>
      <c r="AB1368">
        <v>1</v>
      </c>
      <c r="AC1368">
        <v>0</v>
      </c>
      <c r="AD1368">
        <v>1</v>
      </c>
      <c r="AE1368">
        <v>1</v>
      </c>
      <c r="AF1368">
        <v>1</v>
      </c>
      <c r="AG1368">
        <v>1</v>
      </c>
      <c r="AH1368">
        <v>1</v>
      </c>
      <c r="AI1368">
        <v>0</v>
      </c>
      <c r="AJ1368">
        <v>1</v>
      </c>
      <c r="AK1368">
        <v>0</v>
      </c>
      <c r="AL1368">
        <v>1</v>
      </c>
      <c r="AM1368">
        <v>1</v>
      </c>
      <c r="AN1368">
        <v>1</v>
      </c>
      <c r="AO1368">
        <v>1</v>
      </c>
      <c r="AP1368">
        <v>1</v>
      </c>
    </row>
    <row r="1369" spans="1:42" x14ac:dyDescent="0.25">
      <c r="A1369" t="str">
        <f>"1365"</f>
        <v>1365</v>
      </c>
      <c r="B1369" t="str">
        <f t="shared" si="75"/>
        <v>2</v>
      </c>
      <c r="C1369" t="str">
        <f t="shared" si="76"/>
        <v>55</v>
      </c>
      <c r="D1369" t="str">
        <f>"18"</f>
        <v>18</v>
      </c>
      <c r="E1369" t="str">
        <f>"2-55-18"</f>
        <v>2-55-18</v>
      </c>
      <c r="F1369" t="s">
        <v>72</v>
      </c>
      <c r="G1369" t="s">
        <v>73</v>
      </c>
      <c r="H1369" t="s">
        <v>71</v>
      </c>
      <c r="S1369">
        <v>0</v>
      </c>
      <c r="T1369">
        <v>1</v>
      </c>
      <c r="U1369">
        <v>0</v>
      </c>
      <c r="V1369">
        <v>0</v>
      </c>
      <c r="W1369">
        <v>0</v>
      </c>
      <c r="X1369">
        <v>1</v>
      </c>
      <c r="Y1369">
        <v>0</v>
      </c>
      <c r="Z1369">
        <v>1</v>
      </c>
      <c r="AA1369">
        <v>1</v>
      </c>
      <c r="AB1369">
        <v>0</v>
      </c>
      <c r="AC1369">
        <v>0</v>
      </c>
      <c r="AD1369">
        <v>1</v>
      </c>
      <c r="AE1369">
        <v>1</v>
      </c>
      <c r="AF1369">
        <v>1</v>
      </c>
      <c r="AG1369">
        <v>1</v>
      </c>
      <c r="AH1369">
        <v>1</v>
      </c>
      <c r="AI1369">
        <v>1</v>
      </c>
      <c r="AJ1369">
        <v>1</v>
      </c>
      <c r="AK1369">
        <v>0</v>
      </c>
      <c r="AL1369">
        <v>1</v>
      </c>
      <c r="AM1369">
        <v>1</v>
      </c>
      <c r="AN1369">
        <v>1</v>
      </c>
      <c r="AO1369">
        <v>1</v>
      </c>
      <c r="AP1369">
        <v>1</v>
      </c>
    </row>
    <row r="1370" spans="1:42" x14ac:dyDescent="0.25">
      <c r="A1370" t="str">
        <f>"1366"</f>
        <v>1366</v>
      </c>
      <c r="B1370" t="str">
        <f t="shared" si="75"/>
        <v>2</v>
      </c>
      <c r="C1370" t="str">
        <f t="shared" si="76"/>
        <v>55</v>
      </c>
      <c r="D1370" t="str">
        <f>"17"</f>
        <v>17</v>
      </c>
      <c r="E1370" t="str">
        <f>"2-55-17"</f>
        <v>2-55-17</v>
      </c>
      <c r="F1370" t="s">
        <v>72</v>
      </c>
      <c r="G1370" t="s">
        <v>73</v>
      </c>
      <c r="H1370" t="s">
        <v>71</v>
      </c>
      <c r="S1370">
        <v>1</v>
      </c>
      <c r="T1370">
        <v>0</v>
      </c>
      <c r="U1370">
        <v>0</v>
      </c>
      <c r="V1370">
        <v>0</v>
      </c>
      <c r="W1370">
        <v>1</v>
      </c>
      <c r="X1370">
        <v>0</v>
      </c>
      <c r="Y1370">
        <v>0</v>
      </c>
      <c r="Z1370">
        <v>1</v>
      </c>
      <c r="AA1370">
        <v>1</v>
      </c>
      <c r="AB1370">
        <v>0</v>
      </c>
      <c r="AC1370">
        <v>0</v>
      </c>
      <c r="AD1370">
        <v>0</v>
      </c>
      <c r="AE1370">
        <v>0</v>
      </c>
      <c r="AF1370">
        <v>0</v>
      </c>
      <c r="AG1370">
        <v>0</v>
      </c>
      <c r="AH1370">
        <v>0</v>
      </c>
      <c r="AI1370">
        <v>0</v>
      </c>
      <c r="AJ1370">
        <v>1</v>
      </c>
      <c r="AK1370">
        <v>0</v>
      </c>
      <c r="AL1370">
        <v>0</v>
      </c>
      <c r="AM1370">
        <v>0</v>
      </c>
      <c r="AN1370">
        <v>0</v>
      </c>
      <c r="AO1370">
        <v>0</v>
      </c>
      <c r="AP1370">
        <v>0</v>
      </c>
    </row>
    <row r="1371" spans="1:42" x14ac:dyDescent="0.25">
      <c r="A1371" t="str">
        <f>"1367"</f>
        <v>1367</v>
      </c>
      <c r="B1371" t="str">
        <f t="shared" si="75"/>
        <v>2</v>
      </c>
      <c r="C1371" t="str">
        <f t="shared" si="76"/>
        <v>55</v>
      </c>
      <c r="D1371" t="str">
        <f>"11"</f>
        <v>11</v>
      </c>
      <c r="E1371" t="str">
        <f>"2-55-11"</f>
        <v>2-55-11</v>
      </c>
      <c r="F1371" t="s">
        <v>72</v>
      </c>
      <c r="G1371" t="s">
        <v>73</v>
      </c>
      <c r="H1371" t="s">
        <v>71</v>
      </c>
      <c r="S1371">
        <v>1</v>
      </c>
      <c r="T1371">
        <v>0</v>
      </c>
      <c r="U1371">
        <v>0</v>
      </c>
      <c r="V1371">
        <v>0</v>
      </c>
      <c r="W1371">
        <v>1</v>
      </c>
      <c r="X1371">
        <v>0</v>
      </c>
      <c r="Y1371">
        <v>1</v>
      </c>
      <c r="Z1371">
        <v>0</v>
      </c>
      <c r="AA1371">
        <v>0</v>
      </c>
      <c r="AB1371">
        <v>0</v>
      </c>
      <c r="AC1371">
        <v>1</v>
      </c>
      <c r="AD1371">
        <v>1</v>
      </c>
      <c r="AE1371">
        <v>1</v>
      </c>
      <c r="AF1371">
        <v>1</v>
      </c>
      <c r="AG1371">
        <v>1</v>
      </c>
      <c r="AH1371">
        <v>1</v>
      </c>
      <c r="AI1371">
        <v>1</v>
      </c>
      <c r="AJ1371">
        <v>1</v>
      </c>
      <c r="AK1371">
        <v>0</v>
      </c>
      <c r="AL1371">
        <v>1</v>
      </c>
      <c r="AM1371">
        <v>1</v>
      </c>
      <c r="AN1371">
        <v>1</v>
      </c>
      <c r="AO1371">
        <v>1</v>
      </c>
      <c r="AP1371">
        <v>1</v>
      </c>
    </row>
    <row r="1372" spans="1:42" x14ac:dyDescent="0.25">
      <c r="A1372" t="str">
        <f>"1368"</f>
        <v>1368</v>
      </c>
      <c r="B1372" t="str">
        <f t="shared" si="75"/>
        <v>2</v>
      </c>
      <c r="C1372" t="str">
        <f t="shared" si="76"/>
        <v>55</v>
      </c>
      <c r="D1372" t="str">
        <f>"7"</f>
        <v>7</v>
      </c>
      <c r="E1372" t="str">
        <f>"2-55-7"</f>
        <v>2-55-7</v>
      </c>
      <c r="F1372" t="s">
        <v>72</v>
      </c>
      <c r="G1372" t="s">
        <v>73</v>
      </c>
      <c r="H1372" t="s">
        <v>71</v>
      </c>
      <c r="S1372">
        <v>1</v>
      </c>
      <c r="T1372">
        <v>0</v>
      </c>
      <c r="U1372">
        <v>0</v>
      </c>
      <c r="V1372">
        <v>0</v>
      </c>
      <c r="W1372">
        <v>0</v>
      </c>
      <c r="X1372">
        <v>1</v>
      </c>
      <c r="Y1372">
        <v>1</v>
      </c>
      <c r="Z1372">
        <v>0</v>
      </c>
      <c r="AA1372">
        <v>0</v>
      </c>
      <c r="AB1372">
        <v>0</v>
      </c>
      <c r="AC1372">
        <v>1</v>
      </c>
      <c r="AD1372">
        <v>1</v>
      </c>
      <c r="AE1372">
        <v>1</v>
      </c>
      <c r="AF1372">
        <v>1</v>
      </c>
      <c r="AG1372">
        <v>1</v>
      </c>
      <c r="AH1372">
        <v>1</v>
      </c>
      <c r="AI1372">
        <v>1</v>
      </c>
      <c r="AJ1372">
        <v>1</v>
      </c>
      <c r="AK1372">
        <v>0</v>
      </c>
      <c r="AL1372">
        <v>1</v>
      </c>
      <c r="AM1372">
        <v>1</v>
      </c>
      <c r="AN1372">
        <v>1</v>
      </c>
      <c r="AO1372">
        <v>1</v>
      </c>
      <c r="AP1372">
        <v>1</v>
      </c>
    </row>
    <row r="1373" spans="1:42" x14ac:dyDescent="0.25">
      <c r="A1373" t="str">
        <f>"1369"</f>
        <v>1369</v>
      </c>
      <c r="B1373" t="str">
        <f t="shared" si="75"/>
        <v>2</v>
      </c>
      <c r="C1373" t="str">
        <f t="shared" si="76"/>
        <v>55</v>
      </c>
      <c r="D1373" t="str">
        <f>"3"</f>
        <v>3</v>
      </c>
      <c r="E1373" t="str">
        <f>"2-55-3"</f>
        <v>2-55-3</v>
      </c>
      <c r="F1373" t="s">
        <v>72</v>
      </c>
      <c r="G1373" t="s">
        <v>73</v>
      </c>
      <c r="H1373" t="s">
        <v>71</v>
      </c>
      <c r="S1373">
        <v>0</v>
      </c>
      <c r="T1373">
        <v>1</v>
      </c>
      <c r="U1373">
        <v>0</v>
      </c>
      <c r="V1373">
        <v>0</v>
      </c>
      <c r="W1373">
        <v>0</v>
      </c>
      <c r="X1373">
        <v>1</v>
      </c>
      <c r="Y1373">
        <v>1</v>
      </c>
      <c r="Z1373">
        <v>0</v>
      </c>
      <c r="AA1373">
        <v>1</v>
      </c>
      <c r="AB1373">
        <v>0</v>
      </c>
      <c r="AC1373">
        <v>0</v>
      </c>
      <c r="AD1373">
        <v>1</v>
      </c>
      <c r="AE1373">
        <v>1</v>
      </c>
      <c r="AF1373">
        <v>1</v>
      </c>
      <c r="AG1373">
        <v>1</v>
      </c>
      <c r="AH1373">
        <v>1</v>
      </c>
      <c r="AI1373">
        <v>1</v>
      </c>
      <c r="AJ1373">
        <v>1</v>
      </c>
      <c r="AK1373">
        <v>0</v>
      </c>
      <c r="AL1373">
        <v>1</v>
      </c>
      <c r="AM1373">
        <v>1</v>
      </c>
      <c r="AN1373">
        <v>1</v>
      </c>
      <c r="AO1373">
        <v>1</v>
      </c>
      <c r="AP1373">
        <v>1</v>
      </c>
    </row>
    <row r="1374" spans="1:42" x14ac:dyDescent="0.25">
      <c r="A1374" t="str">
        <f>"1370"</f>
        <v>1370</v>
      </c>
      <c r="B1374" t="str">
        <f t="shared" si="75"/>
        <v>2</v>
      </c>
      <c r="C1374" t="str">
        <f t="shared" si="76"/>
        <v>55</v>
      </c>
      <c r="D1374" t="str">
        <f>"20"</f>
        <v>20</v>
      </c>
      <c r="E1374" t="str">
        <f>"2-55-20"</f>
        <v>2-55-20</v>
      </c>
      <c r="F1374" t="s">
        <v>72</v>
      </c>
      <c r="G1374" t="s">
        <v>73</v>
      </c>
      <c r="H1374" t="s">
        <v>71</v>
      </c>
      <c r="S1374">
        <v>0</v>
      </c>
      <c r="T1374">
        <v>1</v>
      </c>
      <c r="U1374">
        <v>0</v>
      </c>
      <c r="V1374">
        <v>0</v>
      </c>
      <c r="W1374">
        <v>0</v>
      </c>
      <c r="X1374">
        <v>1</v>
      </c>
      <c r="Y1374">
        <v>1</v>
      </c>
      <c r="Z1374">
        <v>0</v>
      </c>
      <c r="AA1374">
        <v>0</v>
      </c>
      <c r="AB1374">
        <v>0</v>
      </c>
      <c r="AC1374">
        <v>1</v>
      </c>
      <c r="AD1374">
        <v>1</v>
      </c>
      <c r="AE1374">
        <v>0</v>
      </c>
      <c r="AF1374">
        <v>0</v>
      </c>
      <c r="AG1374">
        <v>1</v>
      </c>
      <c r="AH1374">
        <v>1</v>
      </c>
      <c r="AI1374">
        <v>1</v>
      </c>
      <c r="AJ1374">
        <v>0</v>
      </c>
      <c r="AK1374">
        <v>1</v>
      </c>
      <c r="AL1374">
        <v>1</v>
      </c>
      <c r="AM1374">
        <v>1</v>
      </c>
      <c r="AN1374">
        <v>1</v>
      </c>
      <c r="AO1374">
        <v>1</v>
      </c>
      <c r="AP1374">
        <v>1</v>
      </c>
    </row>
    <row r="1375" spans="1:42" x14ac:dyDescent="0.25">
      <c r="A1375" t="str">
        <f>"1371"</f>
        <v>1371</v>
      </c>
      <c r="B1375" t="str">
        <f t="shared" si="75"/>
        <v>2</v>
      </c>
      <c r="C1375" t="str">
        <f t="shared" si="76"/>
        <v>55</v>
      </c>
      <c r="D1375" t="str">
        <f>"19"</f>
        <v>19</v>
      </c>
      <c r="E1375" t="str">
        <f>"2-55-19"</f>
        <v>2-55-19</v>
      </c>
      <c r="F1375" t="s">
        <v>72</v>
      </c>
      <c r="G1375" t="s">
        <v>73</v>
      </c>
      <c r="H1375" t="s">
        <v>71</v>
      </c>
      <c r="S1375">
        <v>0</v>
      </c>
      <c r="T1375">
        <v>1</v>
      </c>
      <c r="U1375">
        <v>0</v>
      </c>
      <c r="V1375">
        <v>0</v>
      </c>
      <c r="W1375">
        <v>0</v>
      </c>
      <c r="X1375">
        <v>1</v>
      </c>
      <c r="Y1375">
        <v>0</v>
      </c>
      <c r="Z1375">
        <v>1</v>
      </c>
      <c r="AA1375">
        <v>0</v>
      </c>
      <c r="AB1375">
        <v>0</v>
      </c>
      <c r="AC1375">
        <v>1</v>
      </c>
      <c r="AD1375">
        <v>0</v>
      </c>
      <c r="AE1375">
        <v>0</v>
      </c>
      <c r="AF1375">
        <v>0</v>
      </c>
      <c r="AG1375">
        <v>0</v>
      </c>
      <c r="AH1375">
        <v>0</v>
      </c>
      <c r="AI1375">
        <v>0</v>
      </c>
      <c r="AJ1375">
        <v>1</v>
      </c>
      <c r="AK1375">
        <v>0</v>
      </c>
      <c r="AL1375">
        <v>1</v>
      </c>
      <c r="AM1375">
        <v>1</v>
      </c>
      <c r="AN1375">
        <v>1</v>
      </c>
      <c r="AO1375">
        <v>1</v>
      </c>
      <c r="AP1375">
        <v>1</v>
      </c>
    </row>
    <row r="1376" spans="1:42" x14ac:dyDescent="0.25">
      <c r="A1376" t="str">
        <f>"1372"</f>
        <v>1372</v>
      </c>
      <c r="B1376" t="str">
        <f t="shared" si="75"/>
        <v>2</v>
      </c>
      <c r="C1376" t="str">
        <f t="shared" si="76"/>
        <v>55</v>
      </c>
      <c r="D1376" t="str">
        <f>"14"</f>
        <v>14</v>
      </c>
      <c r="E1376" t="str">
        <f>"2-55-14"</f>
        <v>2-55-14</v>
      </c>
      <c r="F1376" t="s">
        <v>72</v>
      </c>
      <c r="G1376" t="s">
        <v>73</v>
      </c>
      <c r="H1376" t="s">
        <v>71</v>
      </c>
      <c r="S1376">
        <v>0</v>
      </c>
      <c r="T1376">
        <v>1</v>
      </c>
      <c r="U1376">
        <v>0</v>
      </c>
      <c r="V1376">
        <v>0</v>
      </c>
      <c r="W1376">
        <v>0</v>
      </c>
      <c r="X1376">
        <v>1</v>
      </c>
      <c r="Y1376">
        <v>0</v>
      </c>
      <c r="Z1376">
        <v>1</v>
      </c>
      <c r="AA1376">
        <v>1</v>
      </c>
      <c r="AB1376">
        <v>0</v>
      </c>
      <c r="AC1376">
        <v>0</v>
      </c>
      <c r="AD1376">
        <v>1</v>
      </c>
      <c r="AE1376">
        <v>1</v>
      </c>
      <c r="AF1376">
        <v>1</v>
      </c>
      <c r="AG1376">
        <v>1</v>
      </c>
      <c r="AH1376">
        <v>1</v>
      </c>
      <c r="AI1376">
        <v>1</v>
      </c>
      <c r="AJ1376">
        <v>0</v>
      </c>
      <c r="AK1376">
        <v>1</v>
      </c>
      <c r="AL1376">
        <v>1</v>
      </c>
      <c r="AM1376">
        <v>1</v>
      </c>
      <c r="AN1376">
        <v>1</v>
      </c>
      <c r="AO1376">
        <v>1</v>
      </c>
      <c r="AP1376">
        <v>1</v>
      </c>
    </row>
    <row r="1377" spans="1:42" x14ac:dyDescent="0.25">
      <c r="A1377" t="str">
        <f>"1373"</f>
        <v>1373</v>
      </c>
      <c r="B1377" t="str">
        <f t="shared" si="75"/>
        <v>2</v>
      </c>
      <c r="C1377" t="str">
        <f t="shared" si="76"/>
        <v>55</v>
      </c>
      <c r="D1377" t="str">
        <f>"8"</f>
        <v>8</v>
      </c>
      <c r="E1377" t="str">
        <f>"2-55-8"</f>
        <v>2-55-8</v>
      </c>
      <c r="F1377" t="s">
        <v>72</v>
      </c>
      <c r="G1377" t="s">
        <v>73</v>
      </c>
      <c r="H1377" t="s">
        <v>71</v>
      </c>
      <c r="S1377">
        <v>1</v>
      </c>
      <c r="T1377">
        <v>0</v>
      </c>
      <c r="U1377">
        <v>0</v>
      </c>
      <c r="V1377">
        <v>0</v>
      </c>
      <c r="W1377">
        <v>0</v>
      </c>
      <c r="X1377">
        <v>1</v>
      </c>
      <c r="Y1377">
        <v>1</v>
      </c>
      <c r="Z1377">
        <v>0</v>
      </c>
      <c r="AA1377">
        <v>0</v>
      </c>
      <c r="AB1377">
        <v>1</v>
      </c>
      <c r="AC1377">
        <v>0</v>
      </c>
      <c r="AD1377">
        <v>1</v>
      </c>
      <c r="AE1377">
        <v>1</v>
      </c>
      <c r="AF1377">
        <v>1</v>
      </c>
      <c r="AG1377">
        <v>1</v>
      </c>
      <c r="AH1377">
        <v>1</v>
      </c>
      <c r="AI1377">
        <v>1</v>
      </c>
      <c r="AJ1377">
        <v>1</v>
      </c>
      <c r="AK1377">
        <v>0</v>
      </c>
      <c r="AL1377">
        <v>1</v>
      </c>
      <c r="AM1377">
        <v>1</v>
      </c>
      <c r="AN1377">
        <v>1</v>
      </c>
      <c r="AO1377">
        <v>1</v>
      </c>
      <c r="AP1377">
        <v>1</v>
      </c>
    </row>
    <row r="1378" spans="1:42" x14ac:dyDescent="0.25">
      <c r="A1378" t="str">
        <f>"1374"</f>
        <v>1374</v>
      </c>
      <c r="B1378" t="str">
        <f t="shared" si="75"/>
        <v>2</v>
      </c>
      <c r="C1378" t="str">
        <f t="shared" si="76"/>
        <v>55</v>
      </c>
      <c r="D1378" t="str">
        <f>"4"</f>
        <v>4</v>
      </c>
      <c r="E1378" t="str">
        <f>"2-55-4"</f>
        <v>2-55-4</v>
      </c>
      <c r="F1378" t="s">
        <v>72</v>
      </c>
      <c r="G1378" t="s">
        <v>73</v>
      </c>
      <c r="H1378" t="s">
        <v>71</v>
      </c>
      <c r="S1378">
        <v>0</v>
      </c>
      <c r="T1378">
        <v>1</v>
      </c>
      <c r="U1378">
        <v>0</v>
      </c>
      <c r="V1378">
        <v>0</v>
      </c>
      <c r="W1378">
        <v>0</v>
      </c>
      <c r="X1378">
        <v>1</v>
      </c>
      <c r="Y1378">
        <v>0</v>
      </c>
      <c r="Z1378">
        <v>1</v>
      </c>
      <c r="AA1378">
        <v>0</v>
      </c>
      <c r="AB1378">
        <v>0</v>
      </c>
      <c r="AC1378">
        <v>1</v>
      </c>
      <c r="AD1378">
        <v>1</v>
      </c>
      <c r="AE1378">
        <v>1</v>
      </c>
      <c r="AF1378">
        <v>1</v>
      </c>
      <c r="AG1378">
        <v>1</v>
      </c>
      <c r="AH1378">
        <v>1</v>
      </c>
      <c r="AI1378">
        <v>1</v>
      </c>
      <c r="AJ1378">
        <v>1</v>
      </c>
      <c r="AK1378">
        <v>0</v>
      </c>
      <c r="AL1378">
        <v>1</v>
      </c>
      <c r="AM1378">
        <v>1</v>
      </c>
      <c r="AN1378">
        <v>1</v>
      </c>
      <c r="AO1378">
        <v>1</v>
      </c>
      <c r="AP1378">
        <v>1</v>
      </c>
    </row>
    <row r="1379" spans="1:42" x14ac:dyDescent="0.25">
      <c r="A1379" t="str">
        <f>"1375"</f>
        <v>1375</v>
      </c>
      <c r="B1379" t="str">
        <f t="shared" si="75"/>
        <v>2</v>
      </c>
      <c r="C1379" t="str">
        <f t="shared" si="76"/>
        <v>55</v>
      </c>
      <c r="D1379" t="str">
        <f>"1"</f>
        <v>1</v>
      </c>
      <c r="E1379" t="str">
        <f>"2-55-1"</f>
        <v>2-55-1</v>
      </c>
      <c r="F1379" t="s">
        <v>72</v>
      </c>
      <c r="G1379" t="s">
        <v>73</v>
      </c>
      <c r="H1379" t="s">
        <v>71</v>
      </c>
      <c r="S1379">
        <v>1</v>
      </c>
      <c r="T1379">
        <v>0</v>
      </c>
      <c r="U1379">
        <v>0</v>
      </c>
      <c r="V1379">
        <v>0</v>
      </c>
      <c r="W1379">
        <v>0</v>
      </c>
      <c r="X1379">
        <v>1</v>
      </c>
      <c r="Y1379">
        <v>0</v>
      </c>
      <c r="Z1379">
        <v>0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>
        <v>0</v>
      </c>
      <c r="AG1379">
        <v>0</v>
      </c>
      <c r="AH1379">
        <v>0</v>
      </c>
      <c r="AI1379">
        <v>0</v>
      </c>
      <c r="AJ1379">
        <v>1</v>
      </c>
      <c r="AK1379">
        <v>0</v>
      </c>
      <c r="AL1379">
        <v>0</v>
      </c>
      <c r="AM1379">
        <v>0</v>
      </c>
      <c r="AN1379">
        <v>0</v>
      </c>
      <c r="AO1379">
        <v>0</v>
      </c>
      <c r="AP1379">
        <v>0</v>
      </c>
    </row>
    <row r="1380" spans="1:42" x14ac:dyDescent="0.25">
      <c r="A1380" t="str">
        <f>"1376"</f>
        <v>1376</v>
      </c>
      <c r="B1380" t="str">
        <f t="shared" si="75"/>
        <v>2</v>
      </c>
      <c r="C1380" t="str">
        <f t="shared" ref="C1380:C1404" si="77">"56"</f>
        <v>56</v>
      </c>
      <c r="D1380" t="str">
        <f>"24"</f>
        <v>24</v>
      </c>
      <c r="E1380" t="str">
        <f>"2-56-24"</f>
        <v>2-56-24</v>
      </c>
      <c r="F1380" t="s">
        <v>72</v>
      </c>
      <c r="G1380" t="s">
        <v>73</v>
      </c>
      <c r="H1380" t="s">
        <v>71</v>
      </c>
      <c r="S1380">
        <v>0</v>
      </c>
      <c r="T1380">
        <v>1</v>
      </c>
      <c r="U1380">
        <v>0</v>
      </c>
      <c r="V1380">
        <v>0</v>
      </c>
      <c r="W1380">
        <v>0</v>
      </c>
      <c r="X1380">
        <v>1</v>
      </c>
      <c r="Y1380">
        <v>0</v>
      </c>
      <c r="Z1380">
        <v>1</v>
      </c>
      <c r="AA1380">
        <v>0</v>
      </c>
      <c r="AB1380">
        <v>0</v>
      </c>
      <c r="AC1380">
        <v>1</v>
      </c>
      <c r="AD1380">
        <v>1</v>
      </c>
      <c r="AE1380">
        <v>1</v>
      </c>
      <c r="AF1380">
        <v>1</v>
      </c>
      <c r="AG1380">
        <v>1</v>
      </c>
      <c r="AH1380">
        <v>1</v>
      </c>
      <c r="AI1380">
        <v>1</v>
      </c>
      <c r="AJ1380">
        <v>1</v>
      </c>
      <c r="AK1380">
        <v>0</v>
      </c>
      <c r="AL1380">
        <v>1</v>
      </c>
      <c r="AM1380">
        <v>1</v>
      </c>
      <c r="AN1380">
        <v>1</v>
      </c>
      <c r="AO1380">
        <v>1</v>
      </c>
      <c r="AP1380">
        <v>1</v>
      </c>
    </row>
    <row r="1381" spans="1:42" x14ac:dyDescent="0.25">
      <c r="A1381" t="str">
        <f>"1377"</f>
        <v>1377</v>
      </c>
      <c r="B1381" t="str">
        <f t="shared" si="75"/>
        <v>2</v>
      </c>
      <c r="C1381" t="str">
        <f t="shared" si="77"/>
        <v>56</v>
      </c>
      <c r="D1381" t="str">
        <f>"23"</f>
        <v>23</v>
      </c>
      <c r="E1381" t="str">
        <f>"2-56-23"</f>
        <v>2-56-23</v>
      </c>
      <c r="F1381" t="s">
        <v>72</v>
      </c>
      <c r="G1381" t="s">
        <v>73</v>
      </c>
      <c r="H1381" t="s">
        <v>71</v>
      </c>
      <c r="S1381">
        <v>1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v>0</v>
      </c>
      <c r="AA1381">
        <v>0</v>
      </c>
      <c r="AB1381">
        <v>0</v>
      </c>
      <c r="AC1381">
        <v>1</v>
      </c>
      <c r="AD1381">
        <v>0</v>
      </c>
      <c r="AE1381">
        <v>0</v>
      </c>
      <c r="AF1381">
        <v>0</v>
      </c>
      <c r="AG1381">
        <v>0</v>
      </c>
      <c r="AH1381">
        <v>0</v>
      </c>
      <c r="AI1381">
        <v>0</v>
      </c>
      <c r="AJ1381">
        <v>0</v>
      </c>
      <c r="AK1381">
        <v>0</v>
      </c>
      <c r="AL1381">
        <v>1</v>
      </c>
      <c r="AM1381">
        <v>1</v>
      </c>
      <c r="AN1381">
        <v>1</v>
      </c>
      <c r="AO1381">
        <v>1</v>
      </c>
      <c r="AP1381">
        <v>1</v>
      </c>
    </row>
    <row r="1382" spans="1:42" x14ac:dyDescent="0.25">
      <c r="A1382" t="str">
        <f>"1378"</f>
        <v>1378</v>
      </c>
      <c r="B1382" t="str">
        <f t="shared" si="75"/>
        <v>2</v>
      </c>
      <c r="C1382" t="str">
        <f t="shared" si="77"/>
        <v>56</v>
      </c>
      <c r="D1382" t="str">
        <f>"18"</f>
        <v>18</v>
      </c>
      <c r="E1382" t="str">
        <f>"2-56-18"</f>
        <v>2-56-18</v>
      </c>
      <c r="F1382" t="s">
        <v>72</v>
      </c>
      <c r="G1382" t="s">
        <v>73</v>
      </c>
      <c r="H1382" t="s">
        <v>71</v>
      </c>
      <c r="S1382">
        <v>1</v>
      </c>
      <c r="T1382">
        <v>0</v>
      </c>
      <c r="U1382">
        <v>0</v>
      </c>
      <c r="V1382">
        <v>0</v>
      </c>
      <c r="W1382">
        <v>0</v>
      </c>
      <c r="X1382">
        <v>1</v>
      </c>
      <c r="Y1382">
        <v>0</v>
      </c>
      <c r="Z1382">
        <v>1</v>
      </c>
      <c r="AA1382">
        <v>0</v>
      </c>
      <c r="AB1382">
        <v>0</v>
      </c>
      <c r="AC1382">
        <v>1</v>
      </c>
      <c r="AD1382">
        <v>1</v>
      </c>
      <c r="AE1382">
        <v>1</v>
      </c>
      <c r="AF1382">
        <v>1</v>
      </c>
      <c r="AG1382">
        <v>1</v>
      </c>
      <c r="AH1382">
        <v>1</v>
      </c>
      <c r="AI1382">
        <v>1</v>
      </c>
      <c r="AJ1382">
        <v>1</v>
      </c>
      <c r="AK1382">
        <v>0</v>
      </c>
      <c r="AL1382">
        <v>1</v>
      </c>
      <c r="AM1382">
        <v>1</v>
      </c>
      <c r="AN1382">
        <v>1</v>
      </c>
      <c r="AO1382">
        <v>1</v>
      </c>
      <c r="AP1382">
        <v>1</v>
      </c>
    </row>
    <row r="1383" spans="1:42" x14ac:dyDescent="0.25">
      <c r="A1383" t="str">
        <f>"1379"</f>
        <v>1379</v>
      </c>
      <c r="B1383" t="str">
        <f t="shared" si="75"/>
        <v>2</v>
      </c>
      <c r="C1383" t="str">
        <f t="shared" si="77"/>
        <v>56</v>
      </c>
      <c r="D1383" t="str">
        <f>"10"</f>
        <v>10</v>
      </c>
      <c r="E1383" t="str">
        <f>"2-56-10"</f>
        <v>2-56-10</v>
      </c>
      <c r="F1383" t="s">
        <v>72</v>
      </c>
      <c r="G1383" t="s">
        <v>73</v>
      </c>
      <c r="H1383" t="s">
        <v>71</v>
      </c>
      <c r="S1383">
        <v>1</v>
      </c>
      <c r="T1383">
        <v>0</v>
      </c>
      <c r="U1383">
        <v>0</v>
      </c>
      <c r="V1383">
        <v>0</v>
      </c>
      <c r="W1383">
        <v>0</v>
      </c>
      <c r="X1383">
        <v>1</v>
      </c>
      <c r="Y1383">
        <v>0</v>
      </c>
      <c r="Z1383">
        <v>1</v>
      </c>
      <c r="AA1383">
        <v>0</v>
      </c>
      <c r="AB1383">
        <v>0</v>
      </c>
      <c r="AC1383">
        <v>1</v>
      </c>
      <c r="AD1383">
        <v>1</v>
      </c>
      <c r="AE1383">
        <v>1</v>
      </c>
      <c r="AF1383">
        <v>1</v>
      </c>
      <c r="AG1383">
        <v>1</v>
      </c>
      <c r="AH1383">
        <v>1</v>
      </c>
      <c r="AI1383">
        <v>1</v>
      </c>
      <c r="AJ1383">
        <v>1</v>
      </c>
      <c r="AK1383">
        <v>0</v>
      </c>
      <c r="AL1383">
        <v>1</v>
      </c>
      <c r="AM1383">
        <v>1</v>
      </c>
      <c r="AN1383">
        <v>1</v>
      </c>
      <c r="AO1383">
        <v>1</v>
      </c>
      <c r="AP1383">
        <v>1</v>
      </c>
    </row>
    <row r="1384" spans="1:42" x14ac:dyDescent="0.25">
      <c r="A1384" t="str">
        <f>"1380"</f>
        <v>1380</v>
      </c>
      <c r="B1384" t="str">
        <f t="shared" si="75"/>
        <v>2</v>
      </c>
      <c r="C1384" t="str">
        <f t="shared" si="77"/>
        <v>56</v>
      </c>
      <c r="D1384" t="str">
        <f>"5"</f>
        <v>5</v>
      </c>
      <c r="E1384" t="str">
        <f>"2-56-5"</f>
        <v>2-56-5</v>
      </c>
      <c r="F1384" t="s">
        <v>72</v>
      </c>
      <c r="G1384" t="s">
        <v>73</v>
      </c>
      <c r="H1384" t="s">
        <v>71</v>
      </c>
      <c r="S1384">
        <v>0</v>
      </c>
      <c r="T1384">
        <v>1</v>
      </c>
      <c r="U1384">
        <v>0</v>
      </c>
      <c r="V1384">
        <v>0</v>
      </c>
      <c r="W1384">
        <v>0</v>
      </c>
      <c r="X1384">
        <v>1</v>
      </c>
      <c r="Y1384">
        <v>0</v>
      </c>
      <c r="Z1384">
        <v>1</v>
      </c>
      <c r="AA1384">
        <v>0</v>
      </c>
      <c r="AB1384">
        <v>0</v>
      </c>
      <c r="AC1384">
        <v>1</v>
      </c>
      <c r="AD1384">
        <v>0</v>
      </c>
      <c r="AE1384">
        <v>0</v>
      </c>
      <c r="AF1384">
        <v>0</v>
      </c>
      <c r="AG1384">
        <v>0</v>
      </c>
      <c r="AH1384">
        <v>0</v>
      </c>
      <c r="AI1384">
        <v>0</v>
      </c>
      <c r="AJ1384">
        <v>1</v>
      </c>
      <c r="AK1384">
        <v>0</v>
      </c>
      <c r="AL1384">
        <v>1</v>
      </c>
      <c r="AM1384">
        <v>1</v>
      </c>
      <c r="AN1384">
        <v>1</v>
      </c>
      <c r="AO1384">
        <v>1</v>
      </c>
      <c r="AP1384">
        <v>1</v>
      </c>
    </row>
    <row r="1385" spans="1:42" x14ac:dyDescent="0.25">
      <c r="A1385" t="str">
        <f>"1381"</f>
        <v>1381</v>
      </c>
      <c r="B1385" t="str">
        <f t="shared" si="75"/>
        <v>2</v>
      </c>
      <c r="C1385" t="str">
        <f t="shared" si="77"/>
        <v>56</v>
      </c>
      <c r="D1385" t="str">
        <f>"3"</f>
        <v>3</v>
      </c>
      <c r="E1385" t="str">
        <f>"2-56-3"</f>
        <v>2-56-3</v>
      </c>
      <c r="F1385" t="s">
        <v>72</v>
      </c>
      <c r="G1385" t="s">
        <v>73</v>
      </c>
      <c r="H1385" t="s">
        <v>71</v>
      </c>
      <c r="S1385">
        <v>1</v>
      </c>
      <c r="T1385">
        <v>0</v>
      </c>
      <c r="U1385">
        <v>0</v>
      </c>
      <c r="V1385">
        <v>0</v>
      </c>
      <c r="W1385">
        <v>1</v>
      </c>
      <c r="X1385">
        <v>0</v>
      </c>
      <c r="Y1385">
        <v>0</v>
      </c>
      <c r="Z1385">
        <v>1</v>
      </c>
      <c r="AA1385">
        <v>0</v>
      </c>
      <c r="AB1385">
        <v>0</v>
      </c>
      <c r="AC1385">
        <v>1</v>
      </c>
      <c r="AD1385">
        <v>1</v>
      </c>
      <c r="AE1385">
        <v>1</v>
      </c>
      <c r="AF1385">
        <v>1</v>
      </c>
      <c r="AG1385">
        <v>1</v>
      </c>
      <c r="AH1385">
        <v>1</v>
      </c>
      <c r="AI1385">
        <v>1</v>
      </c>
      <c r="AJ1385">
        <v>1</v>
      </c>
      <c r="AK1385">
        <v>0</v>
      </c>
      <c r="AL1385">
        <v>1</v>
      </c>
      <c r="AM1385">
        <v>1</v>
      </c>
      <c r="AN1385">
        <v>1</v>
      </c>
      <c r="AO1385">
        <v>1</v>
      </c>
      <c r="AP1385">
        <v>1</v>
      </c>
    </row>
    <row r="1386" spans="1:42" x14ac:dyDescent="0.25">
      <c r="A1386" t="str">
        <f>"1382"</f>
        <v>1382</v>
      </c>
      <c r="B1386" t="str">
        <f t="shared" si="75"/>
        <v>2</v>
      </c>
      <c r="C1386" t="str">
        <f t="shared" si="77"/>
        <v>56</v>
      </c>
      <c r="D1386" t="str">
        <f>"21"</f>
        <v>21</v>
      </c>
      <c r="E1386" t="str">
        <f>"2-56-21"</f>
        <v>2-56-21</v>
      </c>
      <c r="F1386" t="s">
        <v>72</v>
      </c>
      <c r="G1386" t="s">
        <v>73</v>
      </c>
      <c r="H1386" t="s">
        <v>71</v>
      </c>
      <c r="S1386">
        <v>0</v>
      </c>
      <c r="T1386">
        <v>1</v>
      </c>
      <c r="U1386">
        <v>0</v>
      </c>
      <c r="V1386">
        <v>0</v>
      </c>
      <c r="W1386">
        <v>0</v>
      </c>
      <c r="X1386">
        <v>1</v>
      </c>
      <c r="Y1386">
        <v>0</v>
      </c>
      <c r="Z1386">
        <v>1</v>
      </c>
      <c r="AA1386">
        <v>0</v>
      </c>
      <c r="AB1386">
        <v>0</v>
      </c>
      <c r="AC1386">
        <v>1</v>
      </c>
      <c r="AD1386">
        <v>1</v>
      </c>
      <c r="AE1386">
        <v>1</v>
      </c>
      <c r="AF1386">
        <v>1</v>
      </c>
      <c r="AG1386">
        <v>1</v>
      </c>
      <c r="AH1386">
        <v>1</v>
      </c>
      <c r="AI1386">
        <v>1</v>
      </c>
      <c r="AJ1386">
        <v>1</v>
      </c>
      <c r="AK1386">
        <v>0</v>
      </c>
      <c r="AL1386">
        <v>1</v>
      </c>
      <c r="AM1386">
        <v>1</v>
      </c>
      <c r="AN1386">
        <v>1</v>
      </c>
      <c r="AO1386">
        <v>1</v>
      </c>
      <c r="AP1386">
        <v>1</v>
      </c>
    </row>
    <row r="1387" spans="1:42" x14ac:dyDescent="0.25">
      <c r="A1387" t="str">
        <f>"1383"</f>
        <v>1383</v>
      </c>
      <c r="B1387" t="str">
        <f t="shared" si="75"/>
        <v>2</v>
      </c>
      <c r="C1387" t="str">
        <f t="shared" si="77"/>
        <v>56</v>
      </c>
      <c r="D1387" t="str">
        <f>"14"</f>
        <v>14</v>
      </c>
      <c r="E1387" t="str">
        <f>"2-56-14"</f>
        <v>2-56-14</v>
      </c>
      <c r="F1387" t="s">
        <v>72</v>
      </c>
      <c r="G1387" t="s">
        <v>73</v>
      </c>
      <c r="H1387" t="s">
        <v>71</v>
      </c>
      <c r="S1387">
        <v>0</v>
      </c>
      <c r="T1387">
        <v>1</v>
      </c>
      <c r="U1387">
        <v>0</v>
      </c>
      <c r="V1387">
        <v>0</v>
      </c>
      <c r="W1387">
        <v>0</v>
      </c>
      <c r="X1387">
        <v>1</v>
      </c>
      <c r="Y1387">
        <v>0</v>
      </c>
      <c r="Z1387">
        <v>1</v>
      </c>
      <c r="AA1387">
        <v>0</v>
      </c>
      <c r="AB1387">
        <v>0</v>
      </c>
      <c r="AC1387">
        <v>1</v>
      </c>
      <c r="AD1387">
        <v>1</v>
      </c>
      <c r="AE1387">
        <v>1</v>
      </c>
      <c r="AF1387">
        <v>1</v>
      </c>
      <c r="AG1387">
        <v>1</v>
      </c>
      <c r="AH1387">
        <v>1</v>
      </c>
      <c r="AI1387">
        <v>1</v>
      </c>
      <c r="AJ1387">
        <v>0</v>
      </c>
      <c r="AK1387">
        <v>0</v>
      </c>
      <c r="AL1387">
        <v>1</v>
      </c>
      <c r="AM1387">
        <v>1</v>
      </c>
      <c r="AN1387">
        <v>1</v>
      </c>
      <c r="AO1387">
        <v>1</v>
      </c>
      <c r="AP1387">
        <v>1</v>
      </c>
    </row>
    <row r="1388" spans="1:42" x14ac:dyDescent="0.25">
      <c r="A1388" t="str">
        <f>"1384"</f>
        <v>1384</v>
      </c>
      <c r="B1388" t="str">
        <f t="shared" si="75"/>
        <v>2</v>
      </c>
      <c r="C1388" t="str">
        <f t="shared" si="77"/>
        <v>56</v>
      </c>
      <c r="D1388" t="str">
        <f>"13"</f>
        <v>13</v>
      </c>
      <c r="E1388" t="str">
        <f>"2-56-13"</f>
        <v>2-56-13</v>
      </c>
      <c r="F1388" t="s">
        <v>72</v>
      </c>
      <c r="G1388" t="s">
        <v>73</v>
      </c>
      <c r="H1388" t="s">
        <v>71</v>
      </c>
      <c r="S1388">
        <v>0</v>
      </c>
      <c r="T1388">
        <v>1</v>
      </c>
      <c r="U1388">
        <v>0</v>
      </c>
      <c r="V1388">
        <v>0</v>
      </c>
      <c r="W1388">
        <v>0</v>
      </c>
      <c r="X1388">
        <v>1</v>
      </c>
      <c r="Y1388">
        <v>0</v>
      </c>
      <c r="Z1388">
        <v>1</v>
      </c>
      <c r="AA1388">
        <v>0</v>
      </c>
      <c r="AB1388">
        <v>0</v>
      </c>
      <c r="AC1388">
        <v>1</v>
      </c>
      <c r="AD1388">
        <v>1</v>
      </c>
      <c r="AE1388">
        <v>1</v>
      </c>
      <c r="AF1388">
        <v>1</v>
      </c>
      <c r="AG1388">
        <v>1</v>
      </c>
      <c r="AH1388">
        <v>1</v>
      </c>
      <c r="AI1388">
        <v>1</v>
      </c>
      <c r="AJ1388">
        <v>1</v>
      </c>
      <c r="AK1388">
        <v>0</v>
      </c>
      <c r="AL1388">
        <v>1</v>
      </c>
      <c r="AM1388">
        <v>1</v>
      </c>
      <c r="AN1388">
        <v>1</v>
      </c>
      <c r="AO1388">
        <v>1</v>
      </c>
      <c r="AP1388">
        <v>1</v>
      </c>
    </row>
    <row r="1389" spans="1:42" x14ac:dyDescent="0.25">
      <c r="A1389" t="str">
        <f>"1385"</f>
        <v>1385</v>
      </c>
      <c r="B1389" t="str">
        <f t="shared" si="75"/>
        <v>2</v>
      </c>
      <c r="C1389" t="str">
        <f t="shared" si="77"/>
        <v>56</v>
      </c>
      <c r="D1389" t="str">
        <f>"9"</f>
        <v>9</v>
      </c>
      <c r="E1389" t="str">
        <f>"2-56-9"</f>
        <v>2-56-9</v>
      </c>
      <c r="F1389" t="s">
        <v>72</v>
      </c>
      <c r="G1389" t="s">
        <v>73</v>
      </c>
      <c r="H1389" t="s">
        <v>71</v>
      </c>
      <c r="S1389">
        <v>0</v>
      </c>
      <c r="T1389">
        <v>1</v>
      </c>
      <c r="U1389">
        <v>0</v>
      </c>
      <c r="V1389">
        <v>0</v>
      </c>
      <c r="W1389">
        <v>0</v>
      </c>
      <c r="X1389">
        <v>1</v>
      </c>
      <c r="Y1389">
        <v>0</v>
      </c>
      <c r="Z1389">
        <v>1</v>
      </c>
      <c r="AA1389">
        <v>0</v>
      </c>
      <c r="AB1389">
        <v>0</v>
      </c>
      <c r="AC1389">
        <v>1</v>
      </c>
      <c r="AD1389">
        <v>1</v>
      </c>
      <c r="AE1389">
        <v>1</v>
      </c>
      <c r="AF1389">
        <v>1</v>
      </c>
      <c r="AG1389">
        <v>1</v>
      </c>
      <c r="AH1389">
        <v>1</v>
      </c>
      <c r="AI1389">
        <v>1</v>
      </c>
      <c r="AJ1389">
        <v>1</v>
      </c>
      <c r="AK1389">
        <v>0</v>
      </c>
      <c r="AL1389">
        <v>1</v>
      </c>
      <c r="AM1389">
        <v>1</v>
      </c>
      <c r="AN1389">
        <v>1</v>
      </c>
      <c r="AO1389">
        <v>1</v>
      </c>
      <c r="AP1389">
        <v>1</v>
      </c>
    </row>
    <row r="1390" spans="1:42" x14ac:dyDescent="0.25">
      <c r="A1390" t="str">
        <f>"1386"</f>
        <v>1386</v>
      </c>
      <c r="B1390" t="str">
        <f t="shared" si="75"/>
        <v>2</v>
      </c>
      <c r="C1390" t="str">
        <f t="shared" si="77"/>
        <v>56</v>
      </c>
      <c r="D1390" t="str">
        <f>"6"</f>
        <v>6</v>
      </c>
      <c r="E1390" t="str">
        <f>"2-56-6"</f>
        <v>2-56-6</v>
      </c>
      <c r="F1390" t="s">
        <v>72</v>
      </c>
      <c r="G1390" t="s">
        <v>73</v>
      </c>
      <c r="H1390" t="s">
        <v>71</v>
      </c>
      <c r="S1390">
        <v>1</v>
      </c>
      <c r="T1390">
        <v>0</v>
      </c>
      <c r="U1390">
        <v>0</v>
      </c>
      <c r="V1390">
        <v>0</v>
      </c>
      <c r="W1390">
        <v>0</v>
      </c>
      <c r="X1390">
        <v>1</v>
      </c>
      <c r="Y1390">
        <v>1</v>
      </c>
      <c r="Z1390">
        <v>0</v>
      </c>
      <c r="AA1390">
        <v>0</v>
      </c>
      <c r="AB1390">
        <v>0</v>
      </c>
      <c r="AC1390">
        <v>1</v>
      </c>
      <c r="AD1390">
        <v>1</v>
      </c>
      <c r="AE1390">
        <v>1</v>
      </c>
      <c r="AF1390">
        <v>1</v>
      </c>
      <c r="AG1390">
        <v>1</v>
      </c>
      <c r="AH1390">
        <v>1</v>
      </c>
      <c r="AI1390">
        <v>1</v>
      </c>
      <c r="AJ1390">
        <v>1</v>
      </c>
      <c r="AK1390">
        <v>0</v>
      </c>
      <c r="AL1390">
        <v>1</v>
      </c>
      <c r="AM1390">
        <v>1</v>
      </c>
      <c r="AN1390">
        <v>1</v>
      </c>
      <c r="AO1390">
        <v>1</v>
      </c>
      <c r="AP1390">
        <v>1</v>
      </c>
    </row>
    <row r="1391" spans="1:42" x14ac:dyDescent="0.25">
      <c r="A1391" t="str">
        <f>"1387"</f>
        <v>1387</v>
      </c>
      <c r="B1391" t="str">
        <f t="shared" si="75"/>
        <v>2</v>
      </c>
      <c r="C1391" t="str">
        <f t="shared" si="77"/>
        <v>56</v>
      </c>
      <c r="D1391" t="str">
        <f>"2"</f>
        <v>2</v>
      </c>
      <c r="E1391" t="str">
        <f>"2-56-2"</f>
        <v>2-56-2</v>
      </c>
      <c r="F1391" t="s">
        <v>72</v>
      </c>
      <c r="G1391" t="s">
        <v>73</v>
      </c>
      <c r="H1391" t="s">
        <v>71</v>
      </c>
      <c r="S1391">
        <v>0</v>
      </c>
      <c r="T1391">
        <v>1</v>
      </c>
      <c r="U1391">
        <v>0</v>
      </c>
      <c r="V1391">
        <v>0</v>
      </c>
      <c r="W1391">
        <v>0</v>
      </c>
      <c r="X1391">
        <v>1</v>
      </c>
      <c r="Y1391">
        <v>0</v>
      </c>
      <c r="Z1391">
        <v>1</v>
      </c>
      <c r="AA1391">
        <v>0</v>
      </c>
      <c r="AB1391">
        <v>1</v>
      </c>
      <c r="AC1391">
        <v>0</v>
      </c>
      <c r="AD1391">
        <v>0</v>
      </c>
      <c r="AE1391">
        <v>0</v>
      </c>
      <c r="AF1391">
        <v>0</v>
      </c>
      <c r="AG1391">
        <v>0</v>
      </c>
      <c r="AH1391">
        <v>0</v>
      </c>
      <c r="AI1391">
        <v>0</v>
      </c>
      <c r="AJ1391">
        <v>0</v>
      </c>
      <c r="AK1391">
        <v>1</v>
      </c>
      <c r="AL1391">
        <v>0</v>
      </c>
      <c r="AM1391">
        <v>0</v>
      </c>
      <c r="AN1391">
        <v>0</v>
      </c>
      <c r="AO1391">
        <v>0</v>
      </c>
      <c r="AP1391">
        <v>0</v>
      </c>
    </row>
    <row r="1392" spans="1:42" x14ac:dyDescent="0.25">
      <c r="A1392" t="str">
        <f>"1388"</f>
        <v>1388</v>
      </c>
      <c r="B1392" t="str">
        <f t="shared" si="75"/>
        <v>2</v>
      </c>
      <c r="C1392" t="str">
        <f t="shared" si="77"/>
        <v>56</v>
      </c>
      <c r="D1392" t="str">
        <f>"25"</f>
        <v>25</v>
      </c>
      <c r="E1392" t="str">
        <f>"2-56-25"</f>
        <v>2-56-25</v>
      </c>
      <c r="F1392" t="s">
        <v>72</v>
      </c>
      <c r="G1392" t="s">
        <v>73</v>
      </c>
      <c r="H1392" t="s">
        <v>71</v>
      </c>
      <c r="S1392">
        <v>0</v>
      </c>
      <c r="T1392">
        <v>1</v>
      </c>
      <c r="U1392">
        <v>0</v>
      </c>
      <c r="V1392">
        <v>0</v>
      </c>
      <c r="W1392">
        <v>0</v>
      </c>
      <c r="X1392">
        <v>1</v>
      </c>
      <c r="Y1392">
        <v>1</v>
      </c>
      <c r="Z1392">
        <v>0</v>
      </c>
      <c r="AA1392">
        <v>0</v>
      </c>
      <c r="AB1392">
        <v>0</v>
      </c>
      <c r="AC1392">
        <v>1</v>
      </c>
      <c r="AD1392">
        <v>1</v>
      </c>
      <c r="AE1392">
        <v>1</v>
      </c>
      <c r="AF1392">
        <v>0</v>
      </c>
      <c r="AG1392">
        <v>0</v>
      </c>
      <c r="AH1392">
        <v>1</v>
      </c>
      <c r="AI1392">
        <v>0</v>
      </c>
      <c r="AJ1392">
        <v>1</v>
      </c>
      <c r="AK1392">
        <v>0</v>
      </c>
      <c r="AL1392">
        <v>1</v>
      </c>
      <c r="AM1392">
        <v>1</v>
      </c>
      <c r="AN1392">
        <v>1</v>
      </c>
      <c r="AO1392">
        <v>1</v>
      </c>
      <c r="AP1392">
        <v>1</v>
      </c>
    </row>
    <row r="1393" spans="1:42" x14ac:dyDescent="0.25">
      <c r="A1393" t="str">
        <f>"1389"</f>
        <v>1389</v>
      </c>
      <c r="B1393" t="str">
        <f t="shared" si="75"/>
        <v>2</v>
      </c>
      <c r="C1393" t="str">
        <f t="shared" si="77"/>
        <v>56</v>
      </c>
      <c r="D1393" t="str">
        <f>"16"</f>
        <v>16</v>
      </c>
      <c r="E1393" t="str">
        <f>"2-56-16"</f>
        <v>2-56-16</v>
      </c>
      <c r="F1393" t="s">
        <v>72</v>
      </c>
      <c r="G1393" t="s">
        <v>73</v>
      </c>
      <c r="H1393" t="s">
        <v>71</v>
      </c>
      <c r="S1393">
        <v>0</v>
      </c>
      <c r="T1393">
        <v>1</v>
      </c>
      <c r="U1393">
        <v>0</v>
      </c>
      <c r="V1393">
        <v>0</v>
      </c>
      <c r="W1393">
        <v>0</v>
      </c>
      <c r="X1393">
        <v>1</v>
      </c>
      <c r="Y1393">
        <v>0</v>
      </c>
      <c r="Z1393">
        <v>1</v>
      </c>
      <c r="AA1393">
        <v>0</v>
      </c>
      <c r="AB1393">
        <v>1</v>
      </c>
      <c r="AC1393">
        <v>0</v>
      </c>
      <c r="AD1393">
        <v>0</v>
      </c>
      <c r="AE1393">
        <v>0</v>
      </c>
      <c r="AF1393">
        <v>0</v>
      </c>
      <c r="AG1393">
        <v>0</v>
      </c>
      <c r="AH1393">
        <v>0</v>
      </c>
      <c r="AI1393">
        <v>0</v>
      </c>
      <c r="AJ1393">
        <v>1</v>
      </c>
      <c r="AK1393">
        <v>0</v>
      </c>
      <c r="AL1393">
        <v>0</v>
      </c>
      <c r="AM1393">
        <v>0</v>
      </c>
      <c r="AN1393">
        <v>0</v>
      </c>
      <c r="AO1393">
        <v>0</v>
      </c>
      <c r="AP1393">
        <v>0</v>
      </c>
    </row>
    <row r="1394" spans="1:42" x14ac:dyDescent="0.25">
      <c r="A1394" t="str">
        <f>"1390"</f>
        <v>1390</v>
      </c>
      <c r="B1394" t="str">
        <f t="shared" si="75"/>
        <v>2</v>
      </c>
      <c r="C1394" t="str">
        <f t="shared" si="77"/>
        <v>56</v>
      </c>
      <c r="D1394" t="str">
        <f>"11"</f>
        <v>11</v>
      </c>
      <c r="E1394" t="str">
        <f>"2-56-11"</f>
        <v>2-56-11</v>
      </c>
      <c r="F1394" t="s">
        <v>72</v>
      </c>
      <c r="G1394" t="s">
        <v>73</v>
      </c>
      <c r="H1394" t="s">
        <v>71</v>
      </c>
      <c r="S1394">
        <v>0</v>
      </c>
      <c r="T1394">
        <v>1</v>
      </c>
      <c r="U1394">
        <v>0</v>
      </c>
      <c r="V1394">
        <v>0</v>
      </c>
      <c r="W1394">
        <v>0</v>
      </c>
      <c r="X1394">
        <v>1</v>
      </c>
      <c r="Y1394">
        <v>0</v>
      </c>
      <c r="Z1394">
        <v>1</v>
      </c>
      <c r="AA1394">
        <v>0</v>
      </c>
      <c r="AB1394">
        <v>0</v>
      </c>
      <c r="AC1394">
        <v>1</v>
      </c>
      <c r="AD1394">
        <v>0</v>
      </c>
      <c r="AE1394">
        <v>0</v>
      </c>
      <c r="AF1394">
        <v>0</v>
      </c>
      <c r="AG1394">
        <v>0</v>
      </c>
      <c r="AH1394">
        <v>0</v>
      </c>
      <c r="AI1394">
        <v>0</v>
      </c>
      <c r="AJ1394">
        <v>1</v>
      </c>
      <c r="AK1394">
        <v>0</v>
      </c>
      <c r="AL1394">
        <v>1</v>
      </c>
      <c r="AM1394">
        <v>1</v>
      </c>
      <c r="AN1394">
        <v>1</v>
      </c>
      <c r="AO1394">
        <v>1</v>
      </c>
      <c r="AP1394">
        <v>1</v>
      </c>
    </row>
    <row r="1395" spans="1:42" x14ac:dyDescent="0.25">
      <c r="A1395" t="str">
        <f>"1391"</f>
        <v>1391</v>
      </c>
      <c r="B1395" t="str">
        <f t="shared" si="75"/>
        <v>2</v>
      </c>
      <c r="C1395" t="str">
        <f t="shared" si="77"/>
        <v>56</v>
      </c>
      <c r="D1395" t="str">
        <f>"7"</f>
        <v>7</v>
      </c>
      <c r="E1395" t="str">
        <f>"2-56-7"</f>
        <v>2-56-7</v>
      </c>
      <c r="F1395" t="s">
        <v>72</v>
      </c>
      <c r="G1395" t="s">
        <v>73</v>
      </c>
      <c r="H1395" t="s">
        <v>71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1</v>
      </c>
      <c r="Y1395">
        <v>0</v>
      </c>
      <c r="Z1395">
        <v>0</v>
      </c>
      <c r="AA1395">
        <v>0</v>
      </c>
      <c r="AB1395">
        <v>1</v>
      </c>
      <c r="AC1395">
        <v>0</v>
      </c>
      <c r="AD1395">
        <v>0</v>
      </c>
      <c r="AE1395">
        <v>0</v>
      </c>
      <c r="AF1395">
        <v>0</v>
      </c>
      <c r="AG1395">
        <v>0</v>
      </c>
      <c r="AH1395">
        <v>0</v>
      </c>
      <c r="AI1395">
        <v>0</v>
      </c>
      <c r="AJ1395">
        <v>1</v>
      </c>
      <c r="AK1395">
        <v>0</v>
      </c>
      <c r="AL1395">
        <v>0</v>
      </c>
      <c r="AM1395">
        <v>0</v>
      </c>
      <c r="AN1395">
        <v>0</v>
      </c>
      <c r="AO1395">
        <v>0</v>
      </c>
      <c r="AP1395">
        <v>0</v>
      </c>
    </row>
    <row r="1396" spans="1:42" x14ac:dyDescent="0.25">
      <c r="A1396" t="str">
        <f>"1392"</f>
        <v>1392</v>
      </c>
      <c r="B1396" t="str">
        <f t="shared" si="75"/>
        <v>2</v>
      </c>
      <c r="C1396" t="str">
        <f t="shared" si="77"/>
        <v>56</v>
      </c>
      <c r="D1396" t="str">
        <f>"1"</f>
        <v>1</v>
      </c>
      <c r="E1396" t="str">
        <f>"2-56-1"</f>
        <v>2-56-1</v>
      </c>
      <c r="F1396" t="s">
        <v>72</v>
      </c>
      <c r="G1396" t="s">
        <v>73</v>
      </c>
      <c r="H1396" t="s">
        <v>71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1</v>
      </c>
      <c r="Y1396">
        <v>0</v>
      </c>
      <c r="Z1396">
        <v>1</v>
      </c>
      <c r="AA1396">
        <v>1</v>
      </c>
      <c r="AB1396">
        <v>0</v>
      </c>
      <c r="AC1396">
        <v>0</v>
      </c>
      <c r="AD1396">
        <v>1</v>
      </c>
      <c r="AE1396">
        <v>1</v>
      </c>
      <c r="AF1396">
        <v>1</v>
      </c>
      <c r="AG1396">
        <v>1</v>
      </c>
      <c r="AH1396">
        <v>1</v>
      </c>
      <c r="AI1396">
        <v>1</v>
      </c>
      <c r="AJ1396">
        <v>1</v>
      </c>
      <c r="AK1396">
        <v>0</v>
      </c>
      <c r="AL1396">
        <v>1</v>
      </c>
      <c r="AM1396">
        <v>1</v>
      </c>
      <c r="AN1396">
        <v>1</v>
      </c>
      <c r="AO1396">
        <v>0</v>
      </c>
      <c r="AP1396">
        <v>1</v>
      </c>
    </row>
    <row r="1397" spans="1:42" x14ac:dyDescent="0.25">
      <c r="A1397" t="str">
        <f>"1393"</f>
        <v>1393</v>
      </c>
      <c r="B1397" t="str">
        <f t="shared" si="75"/>
        <v>2</v>
      </c>
      <c r="C1397" t="str">
        <f t="shared" si="77"/>
        <v>56</v>
      </c>
      <c r="D1397" t="str">
        <f>"20"</f>
        <v>20</v>
      </c>
      <c r="E1397" t="str">
        <f>"2-56-20"</f>
        <v>2-56-20</v>
      </c>
      <c r="F1397" t="s">
        <v>72</v>
      </c>
      <c r="G1397" t="s">
        <v>73</v>
      </c>
      <c r="H1397" t="s">
        <v>71</v>
      </c>
      <c r="S1397">
        <v>0</v>
      </c>
      <c r="T1397">
        <v>1</v>
      </c>
      <c r="U1397">
        <v>0</v>
      </c>
      <c r="V1397">
        <v>0</v>
      </c>
      <c r="W1397">
        <v>0</v>
      </c>
      <c r="X1397">
        <v>1</v>
      </c>
      <c r="Y1397">
        <v>0</v>
      </c>
      <c r="Z1397">
        <v>1</v>
      </c>
      <c r="AA1397">
        <v>0</v>
      </c>
      <c r="AB1397">
        <v>0</v>
      </c>
      <c r="AC1397">
        <v>1</v>
      </c>
      <c r="AD1397">
        <v>1</v>
      </c>
      <c r="AE1397">
        <v>1</v>
      </c>
      <c r="AF1397">
        <v>1</v>
      </c>
      <c r="AG1397">
        <v>1</v>
      </c>
      <c r="AH1397">
        <v>1</v>
      </c>
      <c r="AI1397">
        <v>1</v>
      </c>
      <c r="AJ1397">
        <v>1</v>
      </c>
      <c r="AK1397">
        <v>0</v>
      </c>
      <c r="AL1397">
        <v>1</v>
      </c>
      <c r="AM1397">
        <v>1</v>
      </c>
      <c r="AN1397">
        <v>1</v>
      </c>
      <c r="AO1397">
        <v>1</v>
      </c>
      <c r="AP1397">
        <v>1</v>
      </c>
    </row>
    <row r="1398" spans="1:42" x14ac:dyDescent="0.25">
      <c r="A1398" t="str">
        <f>"1394"</f>
        <v>1394</v>
      </c>
      <c r="B1398" t="str">
        <f t="shared" si="75"/>
        <v>2</v>
      </c>
      <c r="C1398" t="str">
        <f t="shared" si="77"/>
        <v>56</v>
      </c>
      <c r="D1398" t="str">
        <f>"19"</f>
        <v>19</v>
      </c>
      <c r="E1398" t="str">
        <f>"2-56-19"</f>
        <v>2-56-19</v>
      </c>
      <c r="F1398" t="s">
        <v>72</v>
      </c>
      <c r="G1398" t="s">
        <v>73</v>
      </c>
      <c r="H1398" t="s">
        <v>71</v>
      </c>
      <c r="S1398">
        <v>0</v>
      </c>
      <c r="T1398">
        <v>1</v>
      </c>
      <c r="U1398">
        <v>0</v>
      </c>
      <c r="V1398">
        <v>0</v>
      </c>
      <c r="W1398">
        <v>0</v>
      </c>
      <c r="X1398">
        <v>1</v>
      </c>
      <c r="Y1398">
        <v>0</v>
      </c>
      <c r="Z1398">
        <v>1</v>
      </c>
      <c r="AA1398">
        <v>0</v>
      </c>
      <c r="AB1398">
        <v>0</v>
      </c>
      <c r="AC1398">
        <v>1</v>
      </c>
      <c r="AD1398">
        <v>0</v>
      </c>
      <c r="AE1398">
        <v>0</v>
      </c>
      <c r="AF1398">
        <v>0</v>
      </c>
      <c r="AG1398">
        <v>0</v>
      </c>
      <c r="AH1398">
        <v>0</v>
      </c>
      <c r="AI1398">
        <v>0</v>
      </c>
      <c r="AJ1398">
        <v>1</v>
      </c>
      <c r="AK1398">
        <v>0</v>
      </c>
      <c r="AL1398">
        <v>1</v>
      </c>
      <c r="AM1398">
        <v>1</v>
      </c>
      <c r="AN1398">
        <v>1</v>
      </c>
      <c r="AO1398">
        <v>1</v>
      </c>
      <c r="AP1398">
        <v>1</v>
      </c>
    </row>
    <row r="1399" spans="1:42" x14ac:dyDescent="0.25">
      <c r="A1399" t="str">
        <f>"1395"</f>
        <v>1395</v>
      </c>
      <c r="B1399" t="str">
        <f t="shared" si="75"/>
        <v>2</v>
      </c>
      <c r="C1399" t="str">
        <f t="shared" si="77"/>
        <v>56</v>
      </c>
      <c r="D1399" t="str">
        <f>"12"</f>
        <v>12</v>
      </c>
      <c r="E1399" t="str">
        <f>"2-56-12"</f>
        <v>2-56-12</v>
      </c>
      <c r="F1399" t="s">
        <v>72</v>
      </c>
      <c r="G1399" t="s">
        <v>73</v>
      </c>
      <c r="H1399" t="s">
        <v>71</v>
      </c>
      <c r="S1399">
        <v>0</v>
      </c>
      <c r="T1399">
        <v>1</v>
      </c>
      <c r="U1399">
        <v>0</v>
      </c>
      <c r="V1399">
        <v>0</v>
      </c>
      <c r="W1399">
        <v>0</v>
      </c>
      <c r="X1399">
        <v>1</v>
      </c>
      <c r="Y1399">
        <v>0</v>
      </c>
      <c r="Z1399">
        <v>1</v>
      </c>
      <c r="AA1399">
        <v>0</v>
      </c>
      <c r="AB1399">
        <v>1</v>
      </c>
      <c r="AC1399">
        <v>0</v>
      </c>
      <c r="AD1399">
        <v>1</v>
      </c>
      <c r="AE1399">
        <v>1</v>
      </c>
      <c r="AF1399">
        <v>1</v>
      </c>
      <c r="AG1399">
        <v>1</v>
      </c>
      <c r="AH1399">
        <v>1</v>
      </c>
      <c r="AI1399">
        <v>1</v>
      </c>
      <c r="AJ1399">
        <v>1</v>
      </c>
      <c r="AK1399">
        <v>0</v>
      </c>
      <c r="AL1399">
        <v>1</v>
      </c>
      <c r="AM1399">
        <v>1</v>
      </c>
      <c r="AN1399">
        <v>1</v>
      </c>
      <c r="AO1399">
        <v>1</v>
      </c>
      <c r="AP1399">
        <v>1</v>
      </c>
    </row>
    <row r="1400" spans="1:42" x14ac:dyDescent="0.25">
      <c r="A1400" t="str">
        <f>"1396"</f>
        <v>1396</v>
      </c>
      <c r="B1400" t="str">
        <f t="shared" si="75"/>
        <v>2</v>
      </c>
      <c r="C1400" t="str">
        <f t="shared" si="77"/>
        <v>56</v>
      </c>
      <c r="D1400" t="str">
        <f>"8"</f>
        <v>8</v>
      </c>
      <c r="E1400" t="str">
        <f>"2-56-8"</f>
        <v>2-56-8</v>
      </c>
      <c r="F1400" t="s">
        <v>72</v>
      </c>
      <c r="G1400" t="s">
        <v>73</v>
      </c>
      <c r="H1400" t="s">
        <v>71</v>
      </c>
      <c r="S1400">
        <v>0</v>
      </c>
      <c r="T1400">
        <v>1</v>
      </c>
      <c r="U1400">
        <v>0</v>
      </c>
      <c r="V1400">
        <v>0</v>
      </c>
      <c r="W1400">
        <v>1</v>
      </c>
      <c r="X1400">
        <v>0</v>
      </c>
      <c r="Y1400">
        <v>1</v>
      </c>
      <c r="Z1400">
        <v>0</v>
      </c>
      <c r="AA1400">
        <v>1</v>
      </c>
      <c r="AB1400">
        <v>0</v>
      </c>
      <c r="AC1400">
        <v>0</v>
      </c>
      <c r="AD1400">
        <v>1</v>
      </c>
      <c r="AE1400">
        <v>1</v>
      </c>
      <c r="AF1400">
        <v>1</v>
      </c>
      <c r="AG1400">
        <v>1</v>
      </c>
      <c r="AH1400">
        <v>1</v>
      </c>
      <c r="AI1400">
        <v>1</v>
      </c>
      <c r="AJ1400">
        <v>0</v>
      </c>
      <c r="AK1400">
        <v>1</v>
      </c>
      <c r="AL1400">
        <v>1</v>
      </c>
      <c r="AM1400">
        <v>1</v>
      </c>
      <c r="AN1400">
        <v>1</v>
      </c>
      <c r="AO1400">
        <v>1</v>
      </c>
      <c r="AP1400">
        <v>1</v>
      </c>
    </row>
    <row r="1401" spans="1:42" x14ac:dyDescent="0.25">
      <c r="A1401" t="str">
        <f>"1397"</f>
        <v>1397</v>
      </c>
      <c r="B1401" t="str">
        <f t="shared" si="75"/>
        <v>2</v>
      </c>
      <c r="C1401" t="str">
        <f t="shared" si="77"/>
        <v>56</v>
      </c>
      <c r="D1401" t="str">
        <f>"4"</f>
        <v>4</v>
      </c>
      <c r="E1401" t="str">
        <f>"2-56-4"</f>
        <v>2-56-4</v>
      </c>
      <c r="F1401" t="s">
        <v>72</v>
      </c>
      <c r="G1401" t="s">
        <v>73</v>
      </c>
      <c r="H1401" t="s">
        <v>71</v>
      </c>
      <c r="S1401">
        <v>1</v>
      </c>
      <c r="T1401">
        <v>0</v>
      </c>
      <c r="U1401">
        <v>0</v>
      </c>
      <c r="V1401">
        <v>0</v>
      </c>
      <c r="W1401">
        <v>0</v>
      </c>
      <c r="X1401">
        <v>1</v>
      </c>
      <c r="Y1401">
        <v>1</v>
      </c>
      <c r="Z1401">
        <v>0</v>
      </c>
      <c r="AA1401">
        <v>0</v>
      </c>
      <c r="AB1401">
        <v>1</v>
      </c>
      <c r="AC1401">
        <v>0</v>
      </c>
      <c r="AD1401">
        <v>1</v>
      </c>
      <c r="AE1401">
        <v>1</v>
      </c>
      <c r="AF1401">
        <v>0</v>
      </c>
      <c r="AG1401">
        <v>0</v>
      </c>
      <c r="AH1401">
        <v>1</v>
      </c>
      <c r="AI1401">
        <v>1</v>
      </c>
      <c r="AJ1401">
        <v>1</v>
      </c>
      <c r="AK1401">
        <v>0</v>
      </c>
      <c r="AL1401">
        <v>1</v>
      </c>
      <c r="AM1401">
        <v>0</v>
      </c>
      <c r="AN1401">
        <v>1</v>
      </c>
      <c r="AO1401">
        <v>1</v>
      </c>
      <c r="AP1401">
        <v>1</v>
      </c>
    </row>
    <row r="1402" spans="1:42" x14ac:dyDescent="0.25">
      <c r="A1402" t="str">
        <f>"1398"</f>
        <v>1398</v>
      </c>
      <c r="B1402" t="str">
        <f t="shared" si="75"/>
        <v>2</v>
      </c>
      <c r="C1402" t="str">
        <f t="shared" si="77"/>
        <v>56</v>
      </c>
      <c r="D1402" t="str">
        <f>"17"</f>
        <v>17</v>
      </c>
      <c r="E1402" t="str">
        <f>"2-56-17"</f>
        <v>2-56-17</v>
      </c>
      <c r="F1402" t="s">
        <v>72</v>
      </c>
      <c r="G1402" t="s">
        <v>73</v>
      </c>
      <c r="H1402" t="s">
        <v>71</v>
      </c>
      <c r="S1402">
        <v>0</v>
      </c>
      <c r="T1402">
        <v>1</v>
      </c>
      <c r="U1402">
        <v>0</v>
      </c>
      <c r="V1402">
        <v>0</v>
      </c>
      <c r="W1402">
        <v>0</v>
      </c>
      <c r="X1402">
        <v>1</v>
      </c>
      <c r="Y1402">
        <v>0</v>
      </c>
      <c r="Z1402">
        <v>1</v>
      </c>
      <c r="AA1402">
        <v>0</v>
      </c>
      <c r="AB1402">
        <v>0</v>
      </c>
      <c r="AC1402">
        <v>0</v>
      </c>
      <c r="AD1402">
        <v>0</v>
      </c>
      <c r="AE1402">
        <v>0</v>
      </c>
      <c r="AF1402">
        <v>0</v>
      </c>
      <c r="AG1402">
        <v>0</v>
      </c>
      <c r="AH1402">
        <v>0</v>
      </c>
      <c r="AI1402">
        <v>0</v>
      </c>
      <c r="AJ1402">
        <v>1</v>
      </c>
      <c r="AK1402">
        <v>0</v>
      </c>
      <c r="AL1402">
        <v>0</v>
      </c>
      <c r="AM1402">
        <v>0</v>
      </c>
      <c r="AN1402">
        <v>0</v>
      </c>
      <c r="AO1402">
        <v>0</v>
      </c>
      <c r="AP1402">
        <v>0</v>
      </c>
    </row>
    <row r="1403" spans="1:42" x14ac:dyDescent="0.25">
      <c r="A1403" t="str">
        <f>"1399"</f>
        <v>1399</v>
      </c>
      <c r="B1403" t="str">
        <f t="shared" si="75"/>
        <v>2</v>
      </c>
      <c r="C1403" t="str">
        <f t="shared" si="77"/>
        <v>56</v>
      </c>
      <c r="D1403" t="str">
        <f>"15"</f>
        <v>15</v>
      </c>
      <c r="E1403" t="str">
        <f>"2-56-15"</f>
        <v>2-56-15</v>
      </c>
      <c r="F1403" t="s">
        <v>72</v>
      </c>
      <c r="G1403" t="s">
        <v>73</v>
      </c>
      <c r="H1403" t="s">
        <v>71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1</v>
      </c>
      <c r="Y1403">
        <v>1</v>
      </c>
      <c r="Z1403">
        <v>0</v>
      </c>
      <c r="AA1403">
        <v>0</v>
      </c>
      <c r="AB1403">
        <v>0</v>
      </c>
      <c r="AC1403">
        <v>0</v>
      </c>
      <c r="AD1403">
        <v>0</v>
      </c>
      <c r="AE1403">
        <v>0</v>
      </c>
      <c r="AF1403">
        <v>0</v>
      </c>
      <c r="AG1403">
        <v>0</v>
      </c>
      <c r="AH1403">
        <v>0</v>
      </c>
      <c r="AI1403">
        <v>1</v>
      </c>
      <c r="AJ1403">
        <v>1</v>
      </c>
      <c r="AK1403">
        <v>0</v>
      </c>
      <c r="AL1403">
        <v>0</v>
      </c>
      <c r="AM1403">
        <v>0</v>
      </c>
      <c r="AN1403">
        <v>0</v>
      </c>
      <c r="AO1403">
        <v>0</v>
      </c>
      <c r="AP1403">
        <v>0</v>
      </c>
    </row>
    <row r="1404" spans="1:42" x14ac:dyDescent="0.25">
      <c r="A1404" t="str">
        <f>"1400"</f>
        <v>1400</v>
      </c>
      <c r="B1404" t="str">
        <f t="shared" si="75"/>
        <v>2</v>
      </c>
      <c r="C1404" t="str">
        <f t="shared" si="77"/>
        <v>56</v>
      </c>
      <c r="D1404" t="str">
        <f>"22"</f>
        <v>22</v>
      </c>
      <c r="E1404" t="str">
        <f>"2-56-22"</f>
        <v>2-56-22</v>
      </c>
      <c r="F1404" t="s">
        <v>72</v>
      </c>
      <c r="G1404" t="s">
        <v>73</v>
      </c>
      <c r="H1404" t="s">
        <v>71</v>
      </c>
      <c r="S1404">
        <v>0</v>
      </c>
      <c r="T1404">
        <v>1</v>
      </c>
      <c r="U1404">
        <v>0</v>
      </c>
      <c r="V1404">
        <v>0</v>
      </c>
      <c r="W1404">
        <v>0</v>
      </c>
      <c r="X1404">
        <v>1</v>
      </c>
      <c r="Y1404">
        <v>1</v>
      </c>
      <c r="Z1404">
        <v>0</v>
      </c>
      <c r="AA1404">
        <v>0</v>
      </c>
      <c r="AB1404">
        <v>0</v>
      </c>
      <c r="AC1404">
        <v>0</v>
      </c>
      <c r="AD1404">
        <v>1</v>
      </c>
      <c r="AE1404">
        <v>1</v>
      </c>
      <c r="AF1404">
        <v>1</v>
      </c>
      <c r="AG1404">
        <v>1</v>
      </c>
      <c r="AH1404">
        <v>1</v>
      </c>
      <c r="AI1404">
        <v>1</v>
      </c>
      <c r="AJ1404">
        <v>1</v>
      </c>
      <c r="AK1404">
        <v>0</v>
      </c>
      <c r="AL1404">
        <v>1</v>
      </c>
      <c r="AM1404">
        <v>1</v>
      </c>
      <c r="AN1404">
        <v>1</v>
      </c>
      <c r="AO1404">
        <v>1</v>
      </c>
      <c r="AP1404">
        <v>1</v>
      </c>
    </row>
    <row r="1405" spans="1:42" x14ac:dyDescent="0.25">
      <c r="A1405" t="str">
        <f>"1401"</f>
        <v>1401</v>
      </c>
      <c r="B1405" t="str">
        <f t="shared" si="75"/>
        <v>2</v>
      </c>
      <c r="C1405" t="str">
        <f t="shared" ref="C1405:C1417" si="78">"57"</f>
        <v>57</v>
      </c>
      <c r="D1405" t="str">
        <f>"10"</f>
        <v>10</v>
      </c>
      <c r="E1405" t="str">
        <f>"2-57-10"</f>
        <v>2-57-10</v>
      </c>
      <c r="F1405" t="s">
        <v>72</v>
      </c>
      <c r="G1405" t="s">
        <v>73</v>
      </c>
      <c r="H1405" t="s">
        <v>70</v>
      </c>
      <c r="I1405">
        <v>1</v>
      </c>
      <c r="J1405">
        <v>1</v>
      </c>
      <c r="K1405">
        <v>1</v>
      </c>
      <c r="L1405">
        <v>1</v>
      </c>
      <c r="M1405">
        <v>1</v>
      </c>
      <c r="N1405">
        <v>1</v>
      </c>
      <c r="O1405">
        <v>1</v>
      </c>
      <c r="P1405">
        <v>1</v>
      </c>
      <c r="Q1405">
        <v>1</v>
      </c>
      <c r="R1405">
        <v>1</v>
      </c>
    </row>
    <row r="1406" spans="1:42" x14ac:dyDescent="0.25">
      <c r="A1406" t="str">
        <f>"1402"</f>
        <v>1402</v>
      </c>
      <c r="B1406" t="str">
        <f t="shared" si="75"/>
        <v>2</v>
      </c>
      <c r="C1406" t="str">
        <f t="shared" si="78"/>
        <v>57</v>
      </c>
      <c r="D1406" t="str">
        <f>"4"</f>
        <v>4</v>
      </c>
      <c r="E1406" t="str">
        <f>"2-57-4"</f>
        <v>2-57-4</v>
      </c>
      <c r="F1406" t="s">
        <v>72</v>
      </c>
      <c r="G1406" t="s">
        <v>73</v>
      </c>
      <c r="H1406" t="s">
        <v>71</v>
      </c>
      <c r="S1406">
        <v>1</v>
      </c>
      <c r="T1406">
        <v>0</v>
      </c>
      <c r="U1406">
        <v>0</v>
      </c>
      <c r="V1406">
        <v>0</v>
      </c>
      <c r="W1406">
        <v>0</v>
      </c>
      <c r="X1406">
        <v>1</v>
      </c>
      <c r="Y1406">
        <v>1</v>
      </c>
      <c r="Z1406">
        <v>0</v>
      </c>
      <c r="AA1406">
        <v>0</v>
      </c>
      <c r="AB1406">
        <v>1</v>
      </c>
      <c r="AC1406">
        <v>0</v>
      </c>
      <c r="AD1406">
        <v>0</v>
      </c>
      <c r="AE1406">
        <v>0</v>
      </c>
      <c r="AF1406">
        <v>0</v>
      </c>
      <c r="AG1406">
        <v>0</v>
      </c>
      <c r="AH1406">
        <v>0</v>
      </c>
      <c r="AI1406">
        <v>0</v>
      </c>
      <c r="AJ1406">
        <v>1</v>
      </c>
      <c r="AK1406">
        <v>0</v>
      </c>
      <c r="AL1406">
        <v>0</v>
      </c>
      <c r="AM1406">
        <v>0</v>
      </c>
      <c r="AN1406">
        <v>0</v>
      </c>
      <c r="AO1406">
        <v>0</v>
      </c>
      <c r="AP1406">
        <v>0</v>
      </c>
    </row>
    <row r="1407" spans="1:42" x14ac:dyDescent="0.25">
      <c r="A1407" t="str">
        <f>"1403"</f>
        <v>1403</v>
      </c>
      <c r="B1407" t="str">
        <f t="shared" si="75"/>
        <v>2</v>
      </c>
      <c r="C1407" t="str">
        <f t="shared" si="78"/>
        <v>57</v>
      </c>
      <c r="D1407" t="str">
        <f>"2"</f>
        <v>2</v>
      </c>
      <c r="E1407" t="str">
        <f>"2-57-2"</f>
        <v>2-57-2</v>
      </c>
      <c r="F1407" t="s">
        <v>72</v>
      </c>
      <c r="G1407" t="s">
        <v>73</v>
      </c>
      <c r="H1407" t="s">
        <v>70</v>
      </c>
      <c r="I1407">
        <v>1</v>
      </c>
      <c r="J1407">
        <v>0</v>
      </c>
      <c r="K1407">
        <v>1</v>
      </c>
      <c r="L1407">
        <v>1</v>
      </c>
      <c r="M1407">
        <v>1</v>
      </c>
      <c r="N1407">
        <v>1</v>
      </c>
      <c r="O1407">
        <v>1</v>
      </c>
      <c r="P1407">
        <v>1</v>
      </c>
      <c r="Q1407">
        <v>1</v>
      </c>
      <c r="R1407">
        <v>1</v>
      </c>
    </row>
    <row r="1408" spans="1:42" x14ac:dyDescent="0.25">
      <c r="A1408" t="str">
        <f>"1404"</f>
        <v>1404</v>
      </c>
      <c r="B1408" t="str">
        <f t="shared" si="75"/>
        <v>2</v>
      </c>
      <c r="C1408" t="str">
        <f t="shared" si="78"/>
        <v>57</v>
      </c>
      <c r="D1408" t="str">
        <f>"13"</f>
        <v>13</v>
      </c>
      <c r="E1408" t="str">
        <f>"2-57-13"</f>
        <v>2-57-13</v>
      </c>
      <c r="F1408" t="s">
        <v>72</v>
      </c>
      <c r="G1408" t="s">
        <v>73</v>
      </c>
      <c r="H1408" t="s">
        <v>70</v>
      </c>
      <c r="I1408">
        <v>1</v>
      </c>
      <c r="J1408">
        <v>1</v>
      </c>
      <c r="K1408">
        <v>1</v>
      </c>
      <c r="L1408">
        <v>1</v>
      </c>
      <c r="M1408">
        <v>1</v>
      </c>
      <c r="N1408">
        <v>1</v>
      </c>
      <c r="O1408">
        <v>1</v>
      </c>
      <c r="P1408">
        <v>1</v>
      </c>
      <c r="Q1408">
        <v>1</v>
      </c>
      <c r="R1408">
        <v>1</v>
      </c>
    </row>
    <row r="1409" spans="1:42" x14ac:dyDescent="0.25">
      <c r="A1409" t="str">
        <f>"1405"</f>
        <v>1405</v>
      </c>
      <c r="B1409" t="str">
        <f t="shared" si="75"/>
        <v>2</v>
      </c>
      <c r="C1409" t="str">
        <f t="shared" si="78"/>
        <v>57</v>
      </c>
      <c r="D1409" t="str">
        <f>"12"</f>
        <v>12</v>
      </c>
      <c r="E1409" t="str">
        <f>"2-57-12"</f>
        <v>2-57-12</v>
      </c>
      <c r="F1409" t="s">
        <v>72</v>
      </c>
      <c r="G1409" t="s">
        <v>73</v>
      </c>
      <c r="H1409" t="s">
        <v>71</v>
      </c>
      <c r="S1409">
        <v>1</v>
      </c>
      <c r="T1409">
        <v>0</v>
      </c>
      <c r="U1409">
        <v>0</v>
      </c>
      <c r="V1409">
        <v>0</v>
      </c>
      <c r="W1409">
        <v>0</v>
      </c>
      <c r="X1409">
        <v>1</v>
      </c>
      <c r="Y1409">
        <v>1</v>
      </c>
      <c r="Z1409">
        <v>0</v>
      </c>
      <c r="AA1409">
        <v>0</v>
      </c>
      <c r="AB1409">
        <v>0</v>
      </c>
      <c r="AC1409">
        <v>1</v>
      </c>
      <c r="AD1409">
        <v>1</v>
      </c>
      <c r="AE1409">
        <v>1</v>
      </c>
      <c r="AF1409">
        <v>1</v>
      </c>
      <c r="AG1409">
        <v>1</v>
      </c>
      <c r="AH1409">
        <v>1</v>
      </c>
      <c r="AI1409">
        <v>1</v>
      </c>
      <c r="AJ1409">
        <v>1</v>
      </c>
      <c r="AK1409">
        <v>0</v>
      </c>
      <c r="AL1409">
        <v>1</v>
      </c>
      <c r="AM1409">
        <v>1</v>
      </c>
      <c r="AN1409">
        <v>1</v>
      </c>
      <c r="AO1409">
        <v>1</v>
      </c>
      <c r="AP1409">
        <v>1</v>
      </c>
    </row>
    <row r="1410" spans="1:42" x14ac:dyDescent="0.25">
      <c r="A1410" t="str">
        <f>"1406"</f>
        <v>1406</v>
      </c>
      <c r="B1410" t="str">
        <f t="shared" si="75"/>
        <v>2</v>
      </c>
      <c r="C1410" t="str">
        <f t="shared" si="78"/>
        <v>57</v>
      </c>
      <c r="D1410" t="str">
        <f>"9"</f>
        <v>9</v>
      </c>
      <c r="E1410" t="str">
        <f>"2-57-9"</f>
        <v>2-57-9</v>
      </c>
      <c r="F1410" t="s">
        <v>72</v>
      </c>
      <c r="G1410" t="s">
        <v>73</v>
      </c>
      <c r="H1410" t="s">
        <v>70</v>
      </c>
      <c r="I1410">
        <v>1</v>
      </c>
      <c r="J1410">
        <v>1</v>
      </c>
      <c r="K1410">
        <v>1</v>
      </c>
      <c r="L1410">
        <v>1</v>
      </c>
      <c r="M1410">
        <v>1</v>
      </c>
      <c r="N1410">
        <v>1</v>
      </c>
      <c r="O1410">
        <v>1</v>
      </c>
      <c r="P1410">
        <v>1</v>
      </c>
      <c r="Q1410">
        <v>1</v>
      </c>
      <c r="R1410">
        <v>1</v>
      </c>
    </row>
    <row r="1411" spans="1:42" x14ac:dyDescent="0.25">
      <c r="A1411" t="str">
        <f>"1407"</f>
        <v>1407</v>
      </c>
      <c r="B1411" t="str">
        <f t="shared" si="75"/>
        <v>2</v>
      </c>
      <c r="C1411" t="str">
        <f t="shared" si="78"/>
        <v>57</v>
      </c>
      <c r="D1411" t="str">
        <f>"6"</f>
        <v>6</v>
      </c>
      <c r="E1411" t="str">
        <f>"2-57-6"</f>
        <v>2-57-6</v>
      </c>
      <c r="F1411" t="s">
        <v>72</v>
      </c>
      <c r="G1411" t="s">
        <v>73</v>
      </c>
      <c r="H1411" t="s">
        <v>70</v>
      </c>
      <c r="I1411">
        <v>1</v>
      </c>
      <c r="J1411">
        <v>0</v>
      </c>
      <c r="K1411">
        <v>1</v>
      </c>
      <c r="L1411">
        <v>1</v>
      </c>
      <c r="M1411">
        <v>1</v>
      </c>
      <c r="N1411">
        <v>1</v>
      </c>
      <c r="O1411">
        <v>1</v>
      </c>
      <c r="P1411">
        <v>0</v>
      </c>
      <c r="Q1411">
        <v>0</v>
      </c>
      <c r="R1411">
        <v>1</v>
      </c>
    </row>
    <row r="1412" spans="1:42" x14ac:dyDescent="0.25">
      <c r="A1412" t="str">
        <f>"1408"</f>
        <v>1408</v>
      </c>
      <c r="B1412" t="str">
        <f t="shared" si="75"/>
        <v>2</v>
      </c>
      <c r="C1412" t="str">
        <f t="shared" si="78"/>
        <v>57</v>
      </c>
      <c r="D1412" t="str">
        <f>"3"</f>
        <v>3</v>
      </c>
      <c r="E1412" t="str">
        <f>"2-57-3"</f>
        <v>2-57-3</v>
      </c>
      <c r="F1412" t="s">
        <v>72</v>
      </c>
      <c r="G1412" t="s">
        <v>73</v>
      </c>
      <c r="H1412" t="s">
        <v>71</v>
      </c>
      <c r="S1412">
        <v>1</v>
      </c>
      <c r="T1412">
        <v>0</v>
      </c>
      <c r="U1412">
        <v>0</v>
      </c>
      <c r="V1412">
        <v>0</v>
      </c>
      <c r="W1412">
        <v>0</v>
      </c>
      <c r="X1412">
        <v>1</v>
      </c>
      <c r="Y1412">
        <v>1</v>
      </c>
      <c r="Z1412">
        <v>0</v>
      </c>
      <c r="AA1412">
        <v>0</v>
      </c>
      <c r="AB1412">
        <v>1</v>
      </c>
      <c r="AC1412">
        <v>0</v>
      </c>
      <c r="AD1412">
        <v>0</v>
      </c>
      <c r="AE1412">
        <v>0</v>
      </c>
      <c r="AF1412">
        <v>0</v>
      </c>
      <c r="AG1412">
        <v>0</v>
      </c>
      <c r="AH1412">
        <v>0</v>
      </c>
      <c r="AI1412">
        <v>0</v>
      </c>
      <c r="AJ1412">
        <v>0</v>
      </c>
      <c r="AK1412">
        <v>1</v>
      </c>
      <c r="AL1412">
        <v>0</v>
      </c>
      <c r="AM1412">
        <v>0</v>
      </c>
      <c r="AN1412">
        <v>0</v>
      </c>
      <c r="AO1412">
        <v>0</v>
      </c>
      <c r="AP1412">
        <v>0</v>
      </c>
    </row>
    <row r="1413" spans="1:42" x14ac:dyDescent="0.25">
      <c r="A1413" t="str">
        <f>"1409"</f>
        <v>1409</v>
      </c>
      <c r="B1413" t="str">
        <f t="shared" si="75"/>
        <v>2</v>
      </c>
      <c r="C1413" t="str">
        <f t="shared" si="78"/>
        <v>57</v>
      </c>
      <c r="D1413" t="str">
        <f>"11"</f>
        <v>11</v>
      </c>
      <c r="E1413" t="str">
        <f>"2-57-11"</f>
        <v>2-57-11</v>
      </c>
      <c r="F1413" t="s">
        <v>72</v>
      </c>
      <c r="G1413" t="s">
        <v>73</v>
      </c>
      <c r="H1413" t="s">
        <v>71</v>
      </c>
      <c r="S1413">
        <v>1</v>
      </c>
      <c r="T1413">
        <v>0</v>
      </c>
      <c r="U1413">
        <v>0</v>
      </c>
      <c r="V1413">
        <v>0</v>
      </c>
      <c r="W1413">
        <v>0</v>
      </c>
      <c r="X1413">
        <v>1</v>
      </c>
      <c r="Y1413">
        <v>1</v>
      </c>
      <c r="Z1413">
        <v>0</v>
      </c>
      <c r="AA1413">
        <v>1</v>
      </c>
      <c r="AB1413">
        <v>0</v>
      </c>
      <c r="AC1413">
        <v>0</v>
      </c>
      <c r="AD1413">
        <v>1</v>
      </c>
      <c r="AE1413">
        <v>1</v>
      </c>
      <c r="AF1413">
        <v>1</v>
      </c>
      <c r="AG1413">
        <v>1</v>
      </c>
      <c r="AH1413">
        <v>1</v>
      </c>
      <c r="AI1413">
        <v>1</v>
      </c>
      <c r="AJ1413">
        <v>1</v>
      </c>
      <c r="AK1413">
        <v>0</v>
      </c>
      <c r="AL1413">
        <v>1</v>
      </c>
      <c r="AM1413">
        <v>1</v>
      </c>
      <c r="AN1413">
        <v>1</v>
      </c>
      <c r="AO1413">
        <v>1</v>
      </c>
      <c r="AP1413">
        <v>1</v>
      </c>
    </row>
    <row r="1414" spans="1:42" x14ac:dyDescent="0.25">
      <c r="A1414" t="str">
        <f>"1410"</f>
        <v>1410</v>
      </c>
      <c r="B1414" t="str">
        <f t="shared" si="75"/>
        <v>2</v>
      </c>
      <c r="C1414" t="str">
        <f t="shared" si="78"/>
        <v>57</v>
      </c>
      <c r="D1414" t="str">
        <f>"7"</f>
        <v>7</v>
      </c>
      <c r="E1414" t="str">
        <f>"2-57-7"</f>
        <v>2-57-7</v>
      </c>
      <c r="F1414" t="s">
        <v>72</v>
      </c>
      <c r="G1414" t="s">
        <v>73</v>
      </c>
      <c r="H1414" t="s">
        <v>71</v>
      </c>
      <c r="S1414">
        <v>0</v>
      </c>
      <c r="T1414">
        <v>1</v>
      </c>
      <c r="U1414">
        <v>0</v>
      </c>
      <c r="V1414">
        <v>0</v>
      </c>
      <c r="W1414">
        <v>0</v>
      </c>
      <c r="X1414">
        <v>1</v>
      </c>
      <c r="Y1414">
        <v>0</v>
      </c>
      <c r="Z1414">
        <v>1</v>
      </c>
      <c r="AA1414">
        <v>1</v>
      </c>
      <c r="AB1414">
        <v>0</v>
      </c>
      <c r="AC1414">
        <v>0</v>
      </c>
      <c r="AD1414">
        <v>1</v>
      </c>
      <c r="AE1414">
        <v>1</v>
      </c>
      <c r="AF1414">
        <v>1</v>
      </c>
      <c r="AG1414">
        <v>1</v>
      </c>
      <c r="AH1414">
        <v>1</v>
      </c>
      <c r="AI1414">
        <v>1</v>
      </c>
      <c r="AJ1414">
        <v>0</v>
      </c>
      <c r="AK1414">
        <v>1</v>
      </c>
      <c r="AL1414">
        <v>1</v>
      </c>
      <c r="AM1414">
        <v>1</v>
      </c>
      <c r="AN1414">
        <v>1</v>
      </c>
      <c r="AO1414">
        <v>1</v>
      </c>
      <c r="AP1414">
        <v>1</v>
      </c>
    </row>
    <row r="1415" spans="1:42" x14ac:dyDescent="0.25">
      <c r="A1415" t="str">
        <f>"1411"</f>
        <v>1411</v>
      </c>
      <c r="B1415" t="str">
        <f t="shared" si="75"/>
        <v>2</v>
      </c>
      <c r="C1415" t="str">
        <f t="shared" si="78"/>
        <v>57</v>
      </c>
      <c r="D1415" t="str">
        <f>"1"</f>
        <v>1</v>
      </c>
      <c r="E1415" t="str">
        <f>"2-57-1"</f>
        <v>2-57-1</v>
      </c>
      <c r="F1415" t="s">
        <v>72</v>
      </c>
      <c r="G1415" t="s">
        <v>73</v>
      </c>
      <c r="H1415" t="s">
        <v>71</v>
      </c>
      <c r="S1415">
        <v>1</v>
      </c>
      <c r="T1415">
        <v>0</v>
      </c>
      <c r="U1415">
        <v>0</v>
      </c>
      <c r="V1415">
        <v>0</v>
      </c>
      <c r="W1415">
        <v>1</v>
      </c>
      <c r="X1415">
        <v>0</v>
      </c>
      <c r="Y1415">
        <v>0</v>
      </c>
      <c r="Z1415">
        <v>1</v>
      </c>
      <c r="AA1415">
        <v>0</v>
      </c>
      <c r="AB1415">
        <v>1</v>
      </c>
      <c r="AC1415">
        <v>0</v>
      </c>
      <c r="AD1415">
        <v>1</v>
      </c>
      <c r="AE1415">
        <v>1</v>
      </c>
      <c r="AF1415">
        <v>1</v>
      </c>
      <c r="AG1415">
        <v>1</v>
      </c>
      <c r="AH1415">
        <v>1</v>
      </c>
      <c r="AI1415">
        <v>1</v>
      </c>
      <c r="AJ1415">
        <v>0</v>
      </c>
      <c r="AK1415">
        <v>1</v>
      </c>
      <c r="AL1415">
        <v>1</v>
      </c>
      <c r="AM1415">
        <v>1</v>
      </c>
      <c r="AN1415">
        <v>1</v>
      </c>
      <c r="AO1415">
        <v>1</v>
      </c>
      <c r="AP1415">
        <v>1</v>
      </c>
    </row>
    <row r="1416" spans="1:42" x14ac:dyDescent="0.25">
      <c r="A1416" t="str">
        <f>"1412"</f>
        <v>1412</v>
      </c>
      <c r="B1416" t="str">
        <f t="shared" si="75"/>
        <v>2</v>
      </c>
      <c r="C1416" t="str">
        <f t="shared" si="78"/>
        <v>57</v>
      </c>
      <c r="D1416" t="str">
        <f>"8"</f>
        <v>8</v>
      </c>
      <c r="E1416" t="str">
        <f>"2-57-8"</f>
        <v>2-57-8</v>
      </c>
      <c r="F1416" t="s">
        <v>72</v>
      </c>
      <c r="G1416" t="s">
        <v>73</v>
      </c>
      <c r="H1416" t="s">
        <v>71</v>
      </c>
      <c r="S1416">
        <v>0</v>
      </c>
      <c r="T1416">
        <v>1</v>
      </c>
      <c r="U1416">
        <v>0</v>
      </c>
      <c r="V1416">
        <v>0</v>
      </c>
      <c r="W1416">
        <v>1</v>
      </c>
      <c r="X1416">
        <v>0</v>
      </c>
      <c r="Y1416">
        <v>1</v>
      </c>
      <c r="Z1416">
        <v>0</v>
      </c>
      <c r="AA1416">
        <v>0</v>
      </c>
      <c r="AB1416">
        <v>1</v>
      </c>
      <c r="AC1416">
        <v>0</v>
      </c>
      <c r="AD1416">
        <v>1</v>
      </c>
      <c r="AE1416">
        <v>1</v>
      </c>
      <c r="AF1416">
        <v>1</v>
      </c>
      <c r="AG1416">
        <v>1</v>
      </c>
      <c r="AH1416">
        <v>1</v>
      </c>
      <c r="AI1416">
        <v>1</v>
      </c>
      <c r="AJ1416">
        <v>1</v>
      </c>
      <c r="AK1416">
        <v>0</v>
      </c>
      <c r="AL1416">
        <v>1</v>
      </c>
      <c r="AM1416">
        <v>1</v>
      </c>
      <c r="AN1416">
        <v>1</v>
      </c>
      <c r="AO1416">
        <v>1</v>
      </c>
      <c r="AP1416">
        <v>1</v>
      </c>
    </row>
    <row r="1417" spans="1:42" x14ac:dyDescent="0.25">
      <c r="A1417" t="str">
        <f>"1413"</f>
        <v>1413</v>
      </c>
      <c r="B1417" t="str">
        <f t="shared" si="75"/>
        <v>2</v>
      </c>
      <c r="C1417" t="str">
        <f t="shared" si="78"/>
        <v>57</v>
      </c>
      <c r="D1417" t="str">
        <f>"5"</f>
        <v>5</v>
      </c>
      <c r="E1417" t="str">
        <f>"2-57-5"</f>
        <v>2-57-5</v>
      </c>
      <c r="F1417" t="s">
        <v>72</v>
      </c>
      <c r="G1417" t="s">
        <v>73</v>
      </c>
      <c r="H1417" t="s">
        <v>70</v>
      </c>
      <c r="I1417">
        <v>1</v>
      </c>
      <c r="J1417">
        <v>1</v>
      </c>
      <c r="K1417">
        <v>0</v>
      </c>
      <c r="L1417">
        <v>1</v>
      </c>
      <c r="M1417">
        <v>1</v>
      </c>
      <c r="N1417">
        <v>1</v>
      </c>
      <c r="O1417">
        <v>0</v>
      </c>
      <c r="P1417">
        <v>0</v>
      </c>
      <c r="Q1417">
        <v>0</v>
      </c>
      <c r="R14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Redacted_CVR_Export_20220802123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Mindy Dutro</cp:lastModifiedBy>
  <dcterms:created xsi:type="dcterms:W3CDTF">2022-08-30T20:06:34Z</dcterms:created>
  <dcterms:modified xsi:type="dcterms:W3CDTF">2022-08-30T20:06:34Z</dcterms:modified>
</cp:coreProperties>
</file>