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LECTIONS\2022 Election\2022 Primary\RECOUNT\"/>
    </mc:Choice>
  </mc:AlternateContent>
  <xr:revisionPtr revIDLastSave="0" documentId="8_{7B261489-5B85-4F13-AFA0-57A3274BE3CF}" xr6:coauthVersionLast="47" xr6:coauthVersionMax="47" xr10:uidLastSave="{00000000-0000-0000-0000-000000000000}"/>
  <bookViews>
    <workbookView xWindow="-120" yWindow="-120" windowWidth="38640" windowHeight="21240"/>
  </bookViews>
  <sheets>
    <sheet name="CVR_Export_20220525101743" sheetId="1" r:id="rId1"/>
  </sheets>
  <calcPr calcId="0"/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  <c r="A62" i="1"/>
  <c r="B62" i="1"/>
  <c r="C62" i="1"/>
  <c r="D62" i="1"/>
  <c r="E62" i="1"/>
  <c r="A63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</calcChain>
</file>

<file path=xl/sharedStrings.xml><?xml version="1.0" encoding="utf-8"?>
<sst xmlns="http://schemas.openxmlformats.org/spreadsheetml/2006/main" count="317" uniqueCount="69">
  <si>
    <t>2022 Archuleta County Primary Election</t>
  </si>
  <si>
    <t>5.13.14.1</t>
  </si>
  <si>
    <t>United States Senator - DEM (Vote For=1)</t>
  </si>
  <si>
    <t>Representative to the 118th United States Congress - District 3 - DEM (Vote For=1)</t>
  </si>
  <si>
    <t>Governor - DEM (Vote For=1)</t>
  </si>
  <si>
    <t>Secretary of State - DEM (Vote For=1)</t>
  </si>
  <si>
    <t>State Treasurer - DEM (Vote For=1)</t>
  </si>
  <si>
    <t>Attorney General - DEM (Vote For=1)</t>
  </si>
  <si>
    <t>State Board of Education Member - At Large - DEM (Vote For=1)</t>
  </si>
  <si>
    <t>State Representative - District 59 - DEM (Vote For=1)</t>
  </si>
  <si>
    <t>United States Senator - REP (Vote For=1)</t>
  </si>
  <si>
    <t>Representative to the 118th United States Congress - District 3 - REP (Vote For=1)</t>
  </si>
  <si>
    <t>Governor - REP (Vote For=1)</t>
  </si>
  <si>
    <t>Secretary of State - REP (Vote For=1)</t>
  </si>
  <si>
    <t>State Treasurer - REP (Vote For=1)</t>
  </si>
  <si>
    <t>Attorney General - REP (Vote For=1)</t>
  </si>
  <si>
    <t>State Board of Education Member - At Large - REP (Vote For=1)</t>
  </si>
  <si>
    <t>State Representative - District 59 - REP (Vote For=1)</t>
  </si>
  <si>
    <t>Archuleta County Commissioner District 3 - REP (Vote For=1)</t>
  </si>
  <si>
    <t>Archuleta County Clerk and Recorder - REP (Vote For=1)</t>
  </si>
  <si>
    <t>Archuleta County Treasurer - REP (Vote For=1)</t>
  </si>
  <si>
    <t>Archuleta County Assessor - REP (Vote For=1)</t>
  </si>
  <si>
    <t>Archuleta County Sheriff - REP (Vote For=1)</t>
  </si>
  <si>
    <t>Archuleta County Coroner - REP (Vote For=1)</t>
  </si>
  <si>
    <t>Michael Bennet</t>
  </si>
  <si>
    <t>Soledad Sandoval Tafoya</t>
  </si>
  <si>
    <t>Alex Walker</t>
  </si>
  <si>
    <t>Adam Frisch</t>
  </si>
  <si>
    <t>Jared Polis</t>
  </si>
  <si>
    <t>Jena Griswold</t>
  </si>
  <si>
    <t>Dave Young</t>
  </si>
  <si>
    <t>Phil Weiser</t>
  </si>
  <si>
    <t>Kathy Plomer</t>
  </si>
  <si>
    <t>Barbara McLachlan</t>
  </si>
  <si>
    <t>Ron Hanks</t>
  </si>
  <si>
    <t>Joe O'Dea</t>
  </si>
  <si>
    <t>Write-in</t>
  </si>
  <si>
    <t>Daniel Hendricks</t>
  </si>
  <si>
    <t>Lauren Boebert</t>
  </si>
  <si>
    <t>Don Coram</t>
  </si>
  <si>
    <t>Greg Lopez</t>
  </si>
  <si>
    <t>Heidi Ganahl</t>
  </si>
  <si>
    <t>Tina Peters</t>
  </si>
  <si>
    <t>Mike O'Donnell</t>
  </si>
  <si>
    <t>Pam Anderson</t>
  </si>
  <si>
    <t>Lang Sias</t>
  </si>
  <si>
    <t>John Kellner</t>
  </si>
  <si>
    <t>Dan Maloit</t>
  </si>
  <si>
    <t>Shelli Shaw</t>
  </si>
  <si>
    <t>Alvin Schaaf</t>
  </si>
  <si>
    <t>Veronica Medina</t>
  </si>
  <si>
    <t>Kristy Archuleta</t>
  </si>
  <si>
    <t>Elsa P. White</t>
  </si>
  <si>
    <t>Johanna Tully-Elliott</t>
  </si>
  <si>
    <t>Mike Le Roux</t>
  </si>
  <si>
    <t>Boyd Neagle</t>
  </si>
  <si>
    <t>Brandon L. Bishop</t>
  </si>
  <si>
    <t>CvrNumber</t>
  </si>
  <si>
    <t>TabulatorNum</t>
  </si>
  <si>
    <t>BatchId</t>
  </si>
  <si>
    <t>RecordId</t>
  </si>
  <si>
    <t>ImprintedId</t>
  </si>
  <si>
    <t>CountingGroup</t>
  </si>
  <si>
    <t>PrecinctPortion</t>
  </si>
  <si>
    <t>BallotType</t>
  </si>
  <si>
    <t>DEM</t>
  </si>
  <si>
    <t>REP</t>
  </si>
  <si>
    <t>Mail</t>
  </si>
  <si>
    <t>101 (101)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</si>
</sst>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tabSelected="1" workbookViewId="0"/>
  </sheetViews>
  <sheetFormatPr defaultRowHeight="15" x14ac:dyDescent="0.25"/>
  <sheetData>
    <row r="1" spans="1:41" x14ac:dyDescent="0.25">
      <c r="A1" t="s">
        <v>0</v>
      </c>
      <c r="B1" t="s">
        <v>1</v>
      </c>
    </row>
    <row r="2" spans="1:41" x14ac:dyDescent="0.25">
      <c r="I2" t="s">
        <v>2</v>
      </c>
      <c r="J2" t="s">
        <v>3</v>
      </c>
      <c r="K2" t="s">
        <v>3</v>
      </c>
      <c r="L2" t="s">
        <v>3</v>
      </c>
      <c r="M2" t="s">
        <v>4</v>
      </c>
      <c r="N2" t="s">
        <v>5</v>
      </c>
      <c r="O2" t="s">
        <v>6</v>
      </c>
      <c r="P2" t="s">
        <v>7</v>
      </c>
      <c r="Q2" t="s">
        <v>8</v>
      </c>
      <c r="R2" t="s">
        <v>9</v>
      </c>
      <c r="S2" t="s">
        <v>10</v>
      </c>
      <c r="T2" t="s">
        <v>10</v>
      </c>
      <c r="U2" t="s">
        <v>10</v>
      </c>
      <c r="V2" t="s">
        <v>10</v>
      </c>
      <c r="W2" t="s">
        <v>11</v>
      </c>
      <c r="X2" t="s">
        <v>11</v>
      </c>
      <c r="Y2" t="s">
        <v>12</v>
      </c>
      <c r="Z2" t="s">
        <v>12</v>
      </c>
      <c r="AA2" t="s">
        <v>13</v>
      </c>
      <c r="AB2" t="s">
        <v>13</v>
      </c>
      <c r="AC2" t="s">
        <v>13</v>
      </c>
      <c r="AD2" t="s">
        <v>14</v>
      </c>
      <c r="AE2" t="s">
        <v>15</v>
      </c>
      <c r="AF2" t="s">
        <v>16</v>
      </c>
      <c r="AG2" t="s">
        <v>17</v>
      </c>
      <c r="AH2" t="s">
        <v>18</v>
      </c>
      <c r="AI2" t="s">
        <v>18</v>
      </c>
      <c r="AJ2" t="s">
        <v>19</v>
      </c>
      <c r="AK2" t="s">
        <v>20</v>
      </c>
      <c r="AL2" t="s">
        <v>21</v>
      </c>
      <c r="AM2" t="s">
        <v>22</v>
      </c>
      <c r="AN2" t="s">
        <v>22</v>
      </c>
      <c r="AO2" t="s">
        <v>23</v>
      </c>
    </row>
    <row r="3" spans="1:41" x14ac:dyDescent="0.25"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  <c r="Q3" t="s">
        <v>32</v>
      </c>
      <c r="R3" t="s">
        <v>33</v>
      </c>
      <c r="S3" t="s">
        <v>34</v>
      </c>
      <c r="T3" t="s">
        <v>35</v>
      </c>
      <c r="U3" t="s">
        <v>36</v>
      </c>
      <c r="V3" t="s">
        <v>37</v>
      </c>
      <c r="W3" t="s">
        <v>38</v>
      </c>
      <c r="X3" t="s">
        <v>39</v>
      </c>
      <c r="Y3" t="s">
        <v>40</v>
      </c>
      <c r="Z3" t="s">
        <v>41</v>
      </c>
      <c r="AA3" t="s">
        <v>42</v>
      </c>
      <c r="AB3" t="s">
        <v>43</v>
      </c>
      <c r="AC3" t="s">
        <v>44</v>
      </c>
      <c r="AD3" t="s">
        <v>45</v>
      </c>
      <c r="AE3" t="s">
        <v>46</v>
      </c>
      <c r="AF3" t="s">
        <v>47</v>
      </c>
      <c r="AG3" t="s">
        <v>48</v>
      </c>
      <c r="AH3" t="s">
        <v>49</v>
      </c>
      <c r="AI3" t="s">
        <v>50</v>
      </c>
      <c r="AJ3" t="s">
        <v>51</v>
      </c>
      <c r="AK3" t="s">
        <v>52</v>
      </c>
      <c r="AL3" t="s">
        <v>53</v>
      </c>
      <c r="AM3" t="s">
        <v>54</v>
      </c>
      <c r="AN3" t="s">
        <v>55</v>
      </c>
      <c r="AO3" t="s">
        <v>56</v>
      </c>
    </row>
    <row r="4" spans="1:41" x14ac:dyDescent="0.25">
      <c r="A4" t="s">
        <v>57</v>
      </c>
      <c r="B4" t="s">
        <v>58</v>
      </c>
      <c r="C4" t="s">
        <v>59</v>
      </c>
      <c r="D4" t="s">
        <v>60</v>
      </c>
      <c r="E4" t="s">
        <v>61</v>
      </c>
      <c r="F4" t="s">
        <v>62</v>
      </c>
      <c r="G4" t="s">
        <v>63</v>
      </c>
      <c r="H4" t="s">
        <v>64</v>
      </c>
      <c r="I4" t="s">
        <v>65</v>
      </c>
      <c r="J4" t="s">
        <v>65</v>
      </c>
      <c r="K4" t="s">
        <v>65</v>
      </c>
      <c r="L4" t="s">
        <v>65</v>
      </c>
      <c r="M4" t="s">
        <v>65</v>
      </c>
      <c r="N4" t="s">
        <v>65</v>
      </c>
      <c r="O4" t="s">
        <v>65</v>
      </c>
      <c r="P4" t="s">
        <v>65</v>
      </c>
      <c r="Q4" t="s">
        <v>65</v>
      </c>
      <c r="R4" t="s">
        <v>65</v>
      </c>
      <c r="S4" t="s">
        <v>66</v>
      </c>
      <c r="T4" t="s">
        <v>66</v>
      </c>
      <c r="W4" t="s">
        <v>66</v>
      </c>
      <c r="X4" t="s">
        <v>66</v>
      </c>
      <c r="Y4" t="s">
        <v>66</v>
      </c>
      <c r="Z4" t="s">
        <v>66</v>
      </c>
      <c r="AA4" t="s">
        <v>66</v>
      </c>
      <c r="AB4" t="s">
        <v>66</v>
      </c>
      <c r="AC4" t="s">
        <v>66</v>
      </c>
      <c r="AD4" t="s">
        <v>66</v>
      </c>
      <c r="AE4" t="s">
        <v>66</v>
      </c>
      <c r="AF4" t="s">
        <v>66</v>
      </c>
      <c r="AG4" t="s">
        <v>66</v>
      </c>
      <c r="AH4" t="s">
        <v>66</v>
      </c>
      <c r="AI4" t="s">
        <v>66</v>
      </c>
      <c r="AJ4" t="s">
        <v>66</v>
      </c>
      <c r="AK4" t="s">
        <v>66</v>
      </c>
      <c r="AL4" t="s">
        <v>66</v>
      </c>
      <c r="AM4" t="s">
        <v>66</v>
      </c>
      <c r="AN4" t="s">
        <v>66</v>
      </c>
      <c r="AO4" t="s">
        <v>66</v>
      </c>
    </row>
    <row r="5" spans="1:41" x14ac:dyDescent="0.25">
      <c r="A5" t="str">
        <f>"1"</f>
        <v>1</v>
      </c>
      <c r="B5" t="str">
        <f t="shared" ref="B5:B36" si="0">"2"</f>
        <v>2</v>
      </c>
      <c r="C5" t="str">
        <f t="shared" ref="C5:C29" si="1">"1"</f>
        <v>1</v>
      </c>
      <c r="D5" t="str">
        <f>"25"</f>
        <v>25</v>
      </c>
      <c r="E5" t="str">
        <f>"2-1-25"</f>
        <v>2-1-25</v>
      </c>
      <c r="F5" t="s">
        <v>67</v>
      </c>
      <c r="G5" t="s">
        <v>68</v>
      </c>
      <c r="H5" t="s">
        <v>65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1</v>
      </c>
      <c r="Q5">
        <v>0</v>
      </c>
      <c r="R5">
        <v>0</v>
      </c>
    </row>
    <row r="6" spans="1:41" x14ac:dyDescent="0.25">
      <c r="A6" t="str">
        <f>"2"</f>
        <v>2</v>
      </c>
      <c r="B6" t="str">
        <f t="shared" si="0"/>
        <v>2</v>
      </c>
      <c r="C6" t="str">
        <f t="shared" si="1"/>
        <v>1</v>
      </c>
      <c r="D6" t="str">
        <f>"20"</f>
        <v>20</v>
      </c>
      <c r="E6" t="str">
        <f>"2-1-20"</f>
        <v>2-1-20</v>
      </c>
      <c r="F6" t="s">
        <v>67</v>
      </c>
      <c r="G6" t="s">
        <v>68</v>
      </c>
      <c r="H6" t="s">
        <v>65</v>
      </c>
      <c r="I6">
        <v>1</v>
      </c>
      <c r="J6">
        <v>0</v>
      </c>
      <c r="K6">
        <v>1</v>
      </c>
      <c r="L6">
        <v>0</v>
      </c>
      <c r="M6">
        <v>0</v>
      </c>
      <c r="N6">
        <v>1</v>
      </c>
      <c r="O6">
        <v>0</v>
      </c>
      <c r="P6">
        <v>1</v>
      </c>
      <c r="Q6">
        <v>0</v>
      </c>
      <c r="R6">
        <v>1</v>
      </c>
    </row>
    <row r="7" spans="1:41" x14ac:dyDescent="0.25">
      <c r="A7" t="str">
        <f>"3"</f>
        <v>3</v>
      </c>
      <c r="B7" t="str">
        <f t="shared" si="0"/>
        <v>2</v>
      </c>
      <c r="C7" t="str">
        <f t="shared" si="1"/>
        <v>1</v>
      </c>
      <c r="D7" t="str">
        <f>"16"</f>
        <v>16</v>
      </c>
      <c r="E7" t="str">
        <f>"2-1-16"</f>
        <v>2-1-16</v>
      </c>
      <c r="F7" t="s">
        <v>67</v>
      </c>
      <c r="G7" t="s">
        <v>68</v>
      </c>
      <c r="H7" t="s">
        <v>65</v>
      </c>
      <c r="I7">
        <v>1</v>
      </c>
      <c r="J7">
        <v>0</v>
      </c>
      <c r="K7">
        <v>0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</row>
    <row r="8" spans="1:41" x14ac:dyDescent="0.25">
      <c r="A8" t="str">
        <f>"4"</f>
        <v>4</v>
      </c>
      <c r="B8" t="str">
        <f t="shared" si="0"/>
        <v>2</v>
      </c>
      <c r="C8" t="str">
        <f t="shared" si="1"/>
        <v>1</v>
      </c>
      <c r="D8" t="str">
        <f>"15"</f>
        <v>15</v>
      </c>
      <c r="E8" t="str">
        <f>"2-1-15"</f>
        <v>2-1-15</v>
      </c>
      <c r="F8" t="s">
        <v>67</v>
      </c>
      <c r="G8" t="s">
        <v>68</v>
      </c>
      <c r="H8" t="s">
        <v>66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</v>
      </c>
      <c r="AK8">
        <v>1</v>
      </c>
      <c r="AL8">
        <v>0</v>
      </c>
      <c r="AM8">
        <v>1</v>
      </c>
      <c r="AN8">
        <v>0</v>
      </c>
      <c r="AO8">
        <v>0</v>
      </c>
    </row>
    <row r="9" spans="1:41" x14ac:dyDescent="0.25">
      <c r="A9" t="str">
        <f>"5"</f>
        <v>5</v>
      </c>
      <c r="B9" t="str">
        <f t="shared" si="0"/>
        <v>2</v>
      </c>
      <c r="C9" t="str">
        <f t="shared" si="1"/>
        <v>1</v>
      </c>
      <c r="D9" t="str">
        <f>"11"</f>
        <v>11</v>
      </c>
      <c r="E9" t="str">
        <f>"2-1-11"</f>
        <v>2-1-11</v>
      </c>
      <c r="F9" t="s">
        <v>67</v>
      </c>
      <c r="G9" t="s">
        <v>68</v>
      </c>
      <c r="H9" t="s">
        <v>66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1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1</v>
      </c>
      <c r="AK9">
        <v>1</v>
      </c>
      <c r="AL9">
        <v>1</v>
      </c>
      <c r="AM9">
        <v>0</v>
      </c>
      <c r="AN9">
        <v>0</v>
      </c>
      <c r="AO9">
        <v>0</v>
      </c>
    </row>
    <row r="10" spans="1:41" x14ac:dyDescent="0.25">
      <c r="A10" t="str">
        <f>"6"</f>
        <v>6</v>
      </c>
      <c r="B10" t="str">
        <f t="shared" si="0"/>
        <v>2</v>
      </c>
      <c r="C10" t="str">
        <f t="shared" si="1"/>
        <v>1</v>
      </c>
      <c r="D10" t="str">
        <f>"10"</f>
        <v>10</v>
      </c>
      <c r="E10" t="str">
        <f>"2-1-10"</f>
        <v>2-1-10</v>
      </c>
      <c r="F10" t="s">
        <v>67</v>
      </c>
      <c r="G10" t="s">
        <v>68</v>
      </c>
      <c r="H10" t="s">
        <v>66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0</v>
      </c>
      <c r="AF10">
        <v>1</v>
      </c>
      <c r="AG10">
        <v>0</v>
      </c>
      <c r="AH10">
        <v>0</v>
      </c>
      <c r="AI10">
        <v>1</v>
      </c>
      <c r="AJ10">
        <v>1</v>
      </c>
      <c r="AK10">
        <v>0</v>
      </c>
      <c r="AL10">
        <v>0</v>
      </c>
      <c r="AM10">
        <v>0</v>
      </c>
      <c r="AN10">
        <v>1</v>
      </c>
      <c r="AO10">
        <v>0</v>
      </c>
    </row>
    <row r="11" spans="1:41" x14ac:dyDescent="0.25">
      <c r="A11" t="str">
        <f>"7"</f>
        <v>7</v>
      </c>
      <c r="B11" t="str">
        <f t="shared" si="0"/>
        <v>2</v>
      </c>
      <c r="C11" t="str">
        <f t="shared" si="1"/>
        <v>1</v>
      </c>
      <c r="D11" t="str">
        <f>"14"</f>
        <v>14</v>
      </c>
      <c r="E11" t="str">
        <f>"2-1-14"</f>
        <v>2-1-14</v>
      </c>
      <c r="F11" t="s">
        <v>67</v>
      </c>
      <c r="G11" t="s">
        <v>68</v>
      </c>
      <c r="H11" t="s">
        <v>66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0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</row>
    <row r="12" spans="1:41" x14ac:dyDescent="0.25">
      <c r="A12" t="str">
        <f>"8"</f>
        <v>8</v>
      </c>
      <c r="B12" t="str">
        <f t="shared" si="0"/>
        <v>2</v>
      </c>
      <c r="C12" t="str">
        <f t="shared" si="1"/>
        <v>1</v>
      </c>
      <c r="D12" t="str">
        <f>"13"</f>
        <v>13</v>
      </c>
      <c r="E12" t="str">
        <f>"2-1-13"</f>
        <v>2-1-13</v>
      </c>
      <c r="F12" t="s">
        <v>67</v>
      </c>
      <c r="G12" t="s">
        <v>68</v>
      </c>
      <c r="H12" t="s">
        <v>66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>
        <v>1</v>
      </c>
      <c r="AO12">
        <v>0</v>
      </c>
    </row>
    <row r="13" spans="1:41" x14ac:dyDescent="0.25">
      <c r="A13" t="str">
        <f>"9"</f>
        <v>9</v>
      </c>
      <c r="B13" t="str">
        <f t="shared" si="0"/>
        <v>2</v>
      </c>
      <c r="C13" t="str">
        <f t="shared" si="1"/>
        <v>1</v>
      </c>
      <c r="D13" t="str">
        <f>"6"</f>
        <v>6</v>
      </c>
      <c r="E13" t="str">
        <f>"2-1-6"</f>
        <v>2-1-6</v>
      </c>
      <c r="F13" t="s">
        <v>67</v>
      </c>
      <c r="G13" t="s">
        <v>68</v>
      </c>
      <c r="H13" t="s">
        <v>66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</row>
    <row r="14" spans="1:41" x14ac:dyDescent="0.25">
      <c r="A14" t="str">
        <f>"10"</f>
        <v>10</v>
      </c>
      <c r="B14" t="str">
        <f t="shared" si="0"/>
        <v>2</v>
      </c>
      <c r="C14" t="str">
        <f t="shared" si="1"/>
        <v>1</v>
      </c>
      <c r="D14" t="str">
        <f>"1"</f>
        <v>1</v>
      </c>
      <c r="E14" t="str">
        <f>"2-1-1"</f>
        <v>2-1-1</v>
      </c>
      <c r="F14" t="s">
        <v>67</v>
      </c>
      <c r="G14" t="s">
        <v>68</v>
      </c>
      <c r="H14" t="s">
        <v>66</v>
      </c>
      <c r="S14">
        <v>1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0</v>
      </c>
      <c r="AO14">
        <v>1</v>
      </c>
    </row>
    <row r="15" spans="1:41" x14ac:dyDescent="0.25">
      <c r="A15" t="str">
        <f>"11"</f>
        <v>11</v>
      </c>
      <c r="B15" t="str">
        <f t="shared" si="0"/>
        <v>2</v>
      </c>
      <c r="C15" t="str">
        <f t="shared" si="1"/>
        <v>1</v>
      </c>
      <c r="D15" t="str">
        <f>"23"</f>
        <v>23</v>
      </c>
      <c r="E15" t="str">
        <f>"2-1-23"</f>
        <v>2-1-23</v>
      </c>
      <c r="F15" t="s">
        <v>67</v>
      </c>
      <c r="G15" t="s">
        <v>68</v>
      </c>
      <c r="H15" t="s">
        <v>65</v>
      </c>
      <c r="I15">
        <v>0</v>
      </c>
      <c r="J15">
        <v>1</v>
      </c>
      <c r="K15">
        <v>0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</row>
    <row r="16" spans="1:41" x14ac:dyDescent="0.25">
      <c r="A16" t="str">
        <f>"12"</f>
        <v>12</v>
      </c>
      <c r="B16" t="str">
        <f t="shared" si="0"/>
        <v>2</v>
      </c>
      <c r="C16" t="str">
        <f t="shared" si="1"/>
        <v>1</v>
      </c>
      <c r="D16" t="str">
        <f>"18"</f>
        <v>18</v>
      </c>
      <c r="E16" t="str">
        <f>"2-1-18"</f>
        <v>2-1-18</v>
      </c>
      <c r="F16" t="s">
        <v>67</v>
      </c>
      <c r="G16" t="s">
        <v>68</v>
      </c>
      <c r="H16" t="s">
        <v>65</v>
      </c>
      <c r="I16">
        <v>1</v>
      </c>
      <c r="J16">
        <v>1</v>
      </c>
      <c r="K16">
        <v>0</v>
      </c>
      <c r="L16">
        <v>0</v>
      </c>
      <c r="M16">
        <v>1</v>
      </c>
      <c r="N16">
        <v>0</v>
      </c>
      <c r="O16">
        <v>0</v>
      </c>
      <c r="P16">
        <v>1</v>
      </c>
      <c r="Q16">
        <v>1</v>
      </c>
      <c r="R16">
        <v>0</v>
      </c>
    </row>
    <row r="17" spans="1:41" x14ac:dyDescent="0.25">
      <c r="A17" t="str">
        <f>"13"</f>
        <v>13</v>
      </c>
      <c r="B17" t="str">
        <f t="shared" si="0"/>
        <v>2</v>
      </c>
      <c r="C17" t="str">
        <f t="shared" si="1"/>
        <v>1</v>
      </c>
      <c r="D17" t="str">
        <f>"17"</f>
        <v>17</v>
      </c>
      <c r="E17" t="str">
        <f>"2-1-17"</f>
        <v>2-1-17</v>
      </c>
      <c r="F17" t="s">
        <v>67</v>
      </c>
      <c r="G17" t="s">
        <v>68</v>
      </c>
      <c r="H17" t="s">
        <v>65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</row>
    <row r="18" spans="1:41" x14ac:dyDescent="0.25">
      <c r="A18" t="str">
        <f>"14"</f>
        <v>14</v>
      </c>
      <c r="B18" t="str">
        <f t="shared" si="0"/>
        <v>2</v>
      </c>
      <c r="C18" t="str">
        <f t="shared" si="1"/>
        <v>1</v>
      </c>
      <c r="D18" t="str">
        <f>"12"</f>
        <v>12</v>
      </c>
      <c r="E18" t="str">
        <f>"2-1-12"</f>
        <v>2-1-12</v>
      </c>
      <c r="F18" t="s">
        <v>67</v>
      </c>
      <c r="G18" t="s">
        <v>68</v>
      </c>
      <c r="H18" t="s">
        <v>66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0</v>
      </c>
      <c r="AL18">
        <v>0</v>
      </c>
      <c r="AM18">
        <v>0</v>
      </c>
      <c r="AN18">
        <v>1</v>
      </c>
      <c r="AO18">
        <v>0</v>
      </c>
    </row>
    <row r="19" spans="1:41" x14ac:dyDescent="0.25">
      <c r="A19" t="str">
        <f>"15"</f>
        <v>15</v>
      </c>
      <c r="B19" t="str">
        <f t="shared" si="0"/>
        <v>2</v>
      </c>
      <c r="C19" t="str">
        <f t="shared" si="1"/>
        <v>1</v>
      </c>
      <c r="D19" t="str">
        <f>"9"</f>
        <v>9</v>
      </c>
      <c r="E19" t="str">
        <f>"2-1-9"</f>
        <v>2-1-9</v>
      </c>
      <c r="F19" t="s">
        <v>67</v>
      </c>
      <c r="G19" t="s">
        <v>68</v>
      </c>
      <c r="H19" t="s">
        <v>66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</v>
      </c>
      <c r="AN19">
        <v>0</v>
      </c>
      <c r="AO19">
        <v>0</v>
      </c>
    </row>
    <row r="20" spans="1:41" x14ac:dyDescent="0.25">
      <c r="A20" t="str">
        <f>"16"</f>
        <v>16</v>
      </c>
      <c r="B20" t="str">
        <f t="shared" si="0"/>
        <v>2</v>
      </c>
      <c r="C20" t="str">
        <f t="shared" si="1"/>
        <v>1</v>
      </c>
      <c r="D20" t="str">
        <f>"24"</f>
        <v>24</v>
      </c>
      <c r="E20" t="str">
        <f>"2-1-24"</f>
        <v>2-1-24</v>
      </c>
      <c r="F20" t="s">
        <v>67</v>
      </c>
      <c r="G20" t="s">
        <v>68</v>
      </c>
      <c r="H20" t="s">
        <v>65</v>
      </c>
      <c r="I20">
        <v>1</v>
      </c>
      <c r="J20">
        <v>0</v>
      </c>
      <c r="K20">
        <v>1</v>
      </c>
      <c r="L20">
        <v>0</v>
      </c>
      <c r="M20">
        <v>1</v>
      </c>
      <c r="N20">
        <v>1</v>
      </c>
      <c r="O20">
        <v>0</v>
      </c>
      <c r="P20">
        <v>1</v>
      </c>
      <c r="Q20">
        <v>1</v>
      </c>
      <c r="R20">
        <v>0</v>
      </c>
    </row>
    <row r="21" spans="1:41" x14ac:dyDescent="0.25">
      <c r="A21" t="str">
        <f>"17"</f>
        <v>17</v>
      </c>
      <c r="B21" t="str">
        <f t="shared" si="0"/>
        <v>2</v>
      </c>
      <c r="C21" t="str">
        <f t="shared" si="1"/>
        <v>1</v>
      </c>
      <c r="D21" t="str">
        <f>"21"</f>
        <v>21</v>
      </c>
      <c r="E21" t="str">
        <f>"2-1-21"</f>
        <v>2-1-21</v>
      </c>
      <c r="F21" t="s">
        <v>67</v>
      </c>
      <c r="G21" t="s">
        <v>68</v>
      </c>
      <c r="H21" t="s">
        <v>65</v>
      </c>
      <c r="I21">
        <v>1</v>
      </c>
      <c r="J21">
        <v>0</v>
      </c>
      <c r="K21">
        <v>0</v>
      </c>
      <c r="L21">
        <v>0</v>
      </c>
      <c r="M21">
        <v>1</v>
      </c>
      <c r="N21">
        <v>1</v>
      </c>
      <c r="O21">
        <v>0</v>
      </c>
      <c r="P21">
        <v>1</v>
      </c>
      <c r="Q21">
        <v>1</v>
      </c>
      <c r="R21">
        <v>0</v>
      </c>
    </row>
    <row r="22" spans="1:41" x14ac:dyDescent="0.25">
      <c r="A22" t="str">
        <f>"18"</f>
        <v>18</v>
      </c>
      <c r="B22" t="str">
        <f t="shared" si="0"/>
        <v>2</v>
      </c>
      <c r="C22" t="str">
        <f t="shared" si="1"/>
        <v>1</v>
      </c>
      <c r="D22" t="str">
        <f>"2"</f>
        <v>2</v>
      </c>
      <c r="E22" t="str">
        <f>"2-1-2"</f>
        <v>2-1-2</v>
      </c>
      <c r="F22" t="s">
        <v>67</v>
      </c>
      <c r="G22" t="s">
        <v>68</v>
      </c>
      <c r="H22" t="s">
        <v>66</v>
      </c>
      <c r="S22">
        <v>1</v>
      </c>
      <c r="T22">
        <v>0</v>
      </c>
      <c r="U22">
        <v>0</v>
      </c>
      <c r="V22">
        <v>0</v>
      </c>
      <c r="W22">
        <v>1</v>
      </c>
      <c r="X22">
        <v>0</v>
      </c>
      <c r="Y22">
        <v>1</v>
      </c>
      <c r="Z22">
        <v>0</v>
      </c>
      <c r="AA22">
        <v>0</v>
      </c>
      <c r="AB22">
        <v>0</v>
      </c>
      <c r="AC22">
        <v>1</v>
      </c>
      <c r="AD22">
        <v>1</v>
      </c>
      <c r="AE22">
        <v>1</v>
      </c>
      <c r="AF22">
        <v>1</v>
      </c>
      <c r="AG22">
        <v>0</v>
      </c>
      <c r="AH22">
        <v>1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1</v>
      </c>
      <c r="AO22">
        <v>0</v>
      </c>
    </row>
    <row r="23" spans="1:41" x14ac:dyDescent="0.25">
      <c r="A23" t="str">
        <f>"19"</f>
        <v>19</v>
      </c>
      <c r="B23" t="str">
        <f t="shared" si="0"/>
        <v>2</v>
      </c>
      <c r="C23" t="str">
        <f t="shared" si="1"/>
        <v>1</v>
      </c>
      <c r="D23" t="str">
        <f>"8"</f>
        <v>8</v>
      </c>
      <c r="E23" t="str">
        <f>"2-1-8"</f>
        <v>2-1-8</v>
      </c>
      <c r="F23" t="s">
        <v>67</v>
      </c>
      <c r="G23" t="s">
        <v>68</v>
      </c>
      <c r="H23" t="s">
        <v>66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0</v>
      </c>
      <c r="AL23">
        <v>0</v>
      </c>
      <c r="AM23">
        <v>0</v>
      </c>
      <c r="AN23">
        <v>1</v>
      </c>
      <c r="AO23">
        <v>0</v>
      </c>
    </row>
    <row r="24" spans="1:41" x14ac:dyDescent="0.25">
      <c r="A24" t="str">
        <f>"20"</f>
        <v>20</v>
      </c>
      <c r="B24" t="str">
        <f t="shared" si="0"/>
        <v>2</v>
      </c>
      <c r="C24" t="str">
        <f t="shared" si="1"/>
        <v>1</v>
      </c>
      <c r="D24" t="str">
        <f>"5"</f>
        <v>5</v>
      </c>
      <c r="E24" t="str">
        <f>"2-1-5"</f>
        <v>2-1-5</v>
      </c>
      <c r="F24" t="s">
        <v>67</v>
      </c>
      <c r="G24" t="s">
        <v>68</v>
      </c>
      <c r="H24" t="s">
        <v>66</v>
      </c>
      <c r="S24">
        <v>1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1</v>
      </c>
      <c r="AH24">
        <v>1</v>
      </c>
      <c r="AI24">
        <v>0</v>
      </c>
      <c r="AJ24">
        <v>1</v>
      </c>
      <c r="AK24">
        <v>1</v>
      </c>
      <c r="AL24">
        <v>0</v>
      </c>
      <c r="AM24">
        <v>0</v>
      </c>
      <c r="AN24">
        <v>1</v>
      </c>
      <c r="AO24">
        <v>0</v>
      </c>
    </row>
    <row r="25" spans="1:41" x14ac:dyDescent="0.25">
      <c r="A25" t="str">
        <f>"21"</f>
        <v>21</v>
      </c>
      <c r="B25" t="str">
        <f t="shared" si="0"/>
        <v>2</v>
      </c>
      <c r="C25" t="str">
        <f t="shared" si="1"/>
        <v>1</v>
      </c>
      <c r="D25" t="str">
        <f>"19"</f>
        <v>19</v>
      </c>
      <c r="E25" t="str">
        <f>"2-1-19"</f>
        <v>2-1-19</v>
      </c>
      <c r="F25" t="s">
        <v>67</v>
      </c>
      <c r="G25" t="s">
        <v>68</v>
      </c>
      <c r="H25" t="s">
        <v>65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1</v>
      </c>
      <c r="P25">
        <v>1</v>
      </c>
      <c r="Q25">
        <v>0</v>
      </c>
      <c r="R25">
        <v>1</v>
      </c>
    </row>
    <row r="26" spans="1:41" x14ac:dyDescent="0.25">
      <c r="A26" t="str">
        <f>"22"</f>
        <v>22</v>
      </c>
      <c r="B26" t="str">
        <f t="shared" si="0"/>
        <v>2</v>
      </c>
      <c r="C26" t="str">
        <f t="shared" si="1"/>
        <v>1</v>
      </c>
      <c r="D26" t="str">
        <f>"4"</f>
        <v>4</v>
      </c>
      <c r="E26" t="str">
        <f>"2-1-4"</f>
        <v>2-1-4</v>
      </c>
      <c r="F26" t="s">
        <v>67</v>
      </c>
      <c r="G26" t="s">
        <v>68</v>
      </c>
      <c r="H26" t="s">
        <v>66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0</v>
      </c>
      <c r="AO26">
        <v>0</v>
      </c>
    </row>
    <row r="27" spans="1:41" x14ac:dyDescent="0.25">
      <c r="A27" t="str">
        <f>"23"</f>
        <v>23</v>
      </c>
      <c r="B27" t="str">
        <f t="shared" si="0"/>
        <v>2</v>
      </c>
      <c r="C27" t="str">
        <f t="shared" si="1"/>
        <v>1</v>
      </c>
      <c r="D27" t="str">
        <f>"22"</f>
        <v>22</v>
      </c>
      <c r="E27" t="str">
        <f>"2-1-22"</f>
        <v>2-1-22</v>
      </c>
      <c r="F27" t="s">
        <v>67</v>
      </c>
      <c r="G27" t="s">
        <v>68</v>
      </c>
      <c r="H27" t="s">
        <v>65</v>
      </c>
      <c r="I27">
        <v>0</v>
      </c>
      <c r="J27">
        <v>0</v>
      </c>
      <c r="K27">
        <v>0</v>
      </c>
      <c r="L27">
        <v>1</v>
      </c>
      <c r="M27">
        <v>1</v>
      </c>
      <c r="N27">
        <v>0</v>
      </c>
      <c r="O27">
        <v>1</v>
      </c>
      <c r="P27">
        <v>0</v>
      </c>
      <c r="Q27">
        <v>0</v>
      </c>
      <c r="R27">
        <v>1</v>
      </c>
    </row>
    <row r="28" spans="1:41" x14ac:dyDescent="0.25">
      <c r="A28" t="str">
        <f>"24"</f>
        <v>24</v>
      </c>
      <c r="B28" t="str">
        <f t="shared" si="0"/>
        <v>2</v>
      </c>
      <c r="C28" t="str">
        <f t="shared" si="1"/>
        <v>1</v>
      </c>
      <c r="D28" t="str">
        <f>"3"</f>
        <v>3</v>
      </c>
      <c r="E28" t="str">
        <f>"2-1-3"</f>
        <v>2-1-3</v>
      </c>
      <c r="F28" t="s">
        <v>67</v>
      </c>
      <c r="G28" t="s">
        <v>68</v>
      </c>
      <c r="H28" t="s">
        <v>66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1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0</v>
      </c>
      <c r="AK28">
        <v>1</v>
      </c>
      <c r="AL28">
        <v>0</v>
      </c>
      <c r="AM28">
        <v>0</v>
      </c>
      <c r="AN28">
        <v>1</v>
      </c>
      <c r="AO28">
        <v>0</v>
      </c>
    </row>
    <row r="29" spans="1:41" x14ac:dyDescent="0.25">
      <c r="A29" t="str">
        <f>"25"</f>
        <v>25</v>
      </c>
      <c r="B29" t="str">
        <f t="shared" si="0"/>
        <v>2</v>
      </c>
      <c r="C29" t="str">
        <f t="shared" si="1"/>
        <v>1</v>
      </c>
      <c r="D29" t="str">
        <f>"7"</f>
        <v>7</v>
      </c>
      <c r="E29" t="str">
        <f>"2-1-7"</f>
        <v>2-1-7</v>
      </c>
      <c r="F29" t="s">
        <v>67</v>
      </c>
      <c r="G29" t="s">
        <v>68</v>
      </c>
      <c r="H29" t="s">
        <v>66</v>
      </c>
      <c r="S29">
        <v>0</v>
      </c>
      <c r="T29">
        <v>1</v>
      </c>
      <c r="U29">
        <v>0</v>
      </c>
      <c r="V29">
        <v>0</v>
      </c>
      <c r="W29">
        <v>1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0</v>
      </c>
      <c r="AL29">
        <v>1</v>
      </c>
      <c r="AM29">
        <v>0</v>
      </c>
      <c r="AN29">
        <v>1</v>
      </c>
      <c r="AO29">
        <v>0</v>
      </c>
    </row>
    <row r="30" spans="1:41" x14ac:dyDescent="0.25">
      <c r="A30" t="str">
        <f>"26"</f>
        <v>26</v>
      </c>
      <c r="B30" t="str">
        <f t="shared" si="0"/>
        <v>2</v>
      </c>
      <c r="C30" t="str">
        <f t="shared" ref="C30:C47" si="2">"2"</f>
        <v>2</v>
      </c>
      <c r="D30" t="str">
        <f>"7"</f>
        <v>7</v>
      </c>
      <c r="E30" t="str">
        <f>"2-2-7"</f>
        <v>2-2-7</v>
      </c>
      <c r="F30" t="s">
        <v>67</v>
      </c>
      <c r="G30" t="s">
        <v>68</v>
      </c>
      <c r="H30" t="s">
        <v>66</v>
      </c>
      <c r="S30">
        <v>1</v>
      </c>
      <c r="T30">
        <v>0</v>
      </c>
      <c r="U30">
        <v>0</v>
      </c>
      <c r="V30">
        <v>0</v>
      </c>
      <c r="W30">
        <v>1</v>
      </c>
      <c r="X30">
        <v>0</v>
      </c>
      <c r="Y30">
        <v>1</v>
      </c>
      <c r="Z30">
        <v>0</v>
      </c>
      <c r="AA30">
        <v>1</v>
      </c>
      <c r="AB30">
        <v>0</v>
      </c>
      <c r="AC30">
        <v>0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0</v>
      </c>
      <c r="AJ30">
        <v>1</v>
      </c>
      <c r="AK30">
        <v>1</v>
      </c>
      <c r="AL30">
        <v>1</v>
      </c>
      <c r="AM30">
        <v>1</v>
      </c>
      <c r="AN30">
        <v>0</v>
      </c>
      <c r="AO30">
        <v>1</v>
      </c>
    </row>
    <row r="31" spans="1:41" x14ac:dyDescent="0.25">
      <c r="A31" t="str">
        <f>"27"</f>
        <v>27</v>
      </c>
      <c r="B31" t="str">
        <f t="shared" si="0"/>
        <v>2</v>
      </c>
      <c r="C31" t="str">
        <f t="shared" si="2"/>
        <v>2</v>
      </c>
      <c r="D31" t="str">
        <f>"4"</f>
        <v>4</v>
      </c>
      <c r="E31" t="str">
        <f>"2-2-4"</f>
        <v>2-2-4</v>
      </c>
      <c r="F31" t="s">
        <v>67</v>
      </c>
      <c r="G31" t="s">
        <v>68</v>
      </c>
      <c r="H31" t="s">
        <v>65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41" x14ac:dyDescent="0.25">
      <c r="A32" t="str">
        <f>"28"</f>
        <v>28</v>
      </c>
      <c r="B32" t="str">
        <f t="shared" si="0"/>
        <v>2</v>
      </c>
      <c r="C32" t="str">
        <f t="shared" si="2"/>
        <v>2</v>
      </c>
      <c r="D32" t="str">
        <f>"1"</f>
        <v>1</v>
      </c>
      <c r="E32" t="str">
        <f>"2-2-1"</f>
        <v>2-2-1</v>
      </c>
      <c r="F32" t="s">
        <v>67</v>
      </c>
      <c r="G32" t="s">
        <v>68</v>
      </c>
      <c r="H32" t="s">
        <v>65</v>
      </c>
      <c r="I32">
        <v>1</v>
      </c>
      <c r="J32">
        <v>1</v>
      </c>
      <c r="K32">
        <v>0</v>
      </c>
      <c r="L32">
        <v>0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</row>
    <row r="33" spans="1:41" x14ac:dyDescent="0.25">
      <c r="A33" t="str">
        <f>"29"</f>
        <v>29</v>
      </c>
      <c r="B33" t="str">
        <f t="shared" si="0"/>
        <v>2</v>
      </c>
      <c r="C33" t="str">
        <f t="shared" si="2"/>
        <v>2</v>
      </c>
      <c r="D33" t="str">
        <f>"8"</f>
        <v>8</v>
      </c>
      <c r="E33" t="str">
        <f>"2-2-8"</f>
        <v>2-2-8</v>
      </c>
      <c r="F33" t="s">
        <v>67</v>
      </c>
      <c r="G33" t="s">
        <v>68</v>
      </c>
      <c r="H33" t="s">
        <v>66</v>
      </c>
      <c r="S33">
        <v>0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0</v>
      </c>
      <c r="AB33">
        <v>1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0</v>
      </c>
      <c r="AK33">
        <v>0</v>
      </c>
      <c r="AL33">
        <v>0</v>
      </c>
      <c r="AM33">
        <v>0</v>
      </c>
      <c r="AN33">
        <v>1</v>
      </c>
      <c r="AO33">
        <v>0</v>
      </c>
    </row>
    <row r="34" spans="1:41" x14ac:dyDescent="0.25">
      <c r="A34" t="str">
        <f>"30"</f>
        <v>30</v>
      </c>
      <c r="B34" t="str">
        <f t="shared" si="0"/>
        <v>2</v>
      </c>
      <c r="C34" t="str">
        <f t="shared" si="2"/>
        <v>2</v>
      </c>
      <c r="D34" t="str">
        <f>"5"</f>
        <v>5</v>
      </c>
      <c r="E34" t="str">
        <f>"2-2-5"</f>
        <v>2-2-5</v>
      </c>
      <c r="F34" t="s">
        <v>67</v>
      </c>
      <c r="G34" t="s">
        <v>68</v>
      </c>
      <c r="H34" t="s">
        <v>65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</row>
    <row r="35" spans="1:41" x14ac:dyDescent="0.25">
      <c r="A35" t="str">
        <f>"31"</f>
        <v>31</v>
      </c>
      <c r="B35" t="str">
        <f t="shared" si="0"/>
        <v>2</v>
      </c>
      <c r="C35" t="str">
        <f t="shared" si="2"/>
        <v>2</v>
      </c>
      <c r="D35" t="str">
        <f>"3"</f>
        <v>3</v>
      </c>
      <c r="E35" t="str">
        <f>"2-2-3"</f>
        <v>2-2-3</v>
      </c>
      <c r="F35" t="s">
        <v>67</v>
      </c>
      <c r="G35" t="s">
        <v>68</v>
      </c>
      <c r="H35" t="s">
        <v>65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41" x14ac:dyDescent="0.25">
      <c r="A36" t="str">
        <f>"32"</f>
        <v>32</v>
      </c>
      <c r="B36" t="str">
        <f t="shared" si="0"/>
        <v>2</v>
      </c>
      <c r="C36" t="str">
        <f t="shared" si="2"/>
        <v>2</v>
      </c>
      <c r="D36" t="str">
        <f>"9"</f>
        <v>9</v>
      </c>
      <c r="E36" t="str">
        <f>"2-2-9"</f>
        <v>2-2-9</v>
      </c>
      <c r="F36" t="s">
        <v>67</v>
      </c>
      <c r="G36" t="s">
        <v>68</v>
      </c>
      <c r="H36" t="s">
        <v>66</v>
      </c>
      <c r="S36">
        <v>0</v>
      </c>
      <c r="T36">
        <v>1</v>
      </c>
      <c r="U36">
        <v>0</v>
      </c>
      <c r="V36">
        <v>0</v>
      </c>
      <c r="W36">
        <v>0</v>
      </c>
      <c r="X36">
        <v>1</v>
      </c>
      <c r="Y36">
        <v>0</v>
      </c>
      <c r="Z36">
        <v>1</v>
      </c>
      <c r="AA36">
        <v>0</v>
      </c>
      <c r="AB36">
        <v>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1</v>
      </c>
      <c r="AO36">
        <v>0</v>
      </c>
    </row>
    <row r="37" spans="1:41" x14ac:dyDescent="0.25">
      <c r="A37" t="str">
        <f>"33"</f>
        <v>33</v>
      </c>
      <c r="B37" t="str">
        <f t="shared" ref="B37:B68" si="3">"2"</f>
        <v>2</v>
      </c>
      <c r="C37" t="str">
        <f t="shared" si="2"/>
        <v>2</v>
      </c>
      <c r="D37" t="str">
        <f>"6"</f>
        <v>6</v>
      </c>
      <c r="E37" t="str">
        <f>"2-2-6"</f>
        <v>2-2-6</v>
      </c>
      <c r="F37" t="s">
        <v>67</v>
      </c>
      <c r="G37" t="s">
        <v>68</v>
      </c>
      <c r="H37" t="s">
        <v>65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41" x14ac:dyDescent="0.25">
      <c r="A38" t="str">
        <f>"34"</f>
        <v>34</v>
      </c>
      <c r="B38" t="str">
        <f t="shared" si="3"/>
        <v>2</v>
      </c>
      <c r="C38" t="str">
        <f t="shared" si="2"/>
        <v>2</v>
      </c>
      <c r="D38" t="str">
        <f>"2"</f>
        <v>2</v>
      </c>
      <c r="E38" t="str">
        <f>"2-2-2"</f>
        <v>2-2-2</v>
      </c>
      <c r="F38" t="s">
        <v>67</v>
      </c>
      <c r="G38" t="s">
        <v>68</v>
      </c>
      <c r="H38" t="s">
        <v>65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41" x14ac:dyDescent="0.25">
      <c r="A39" t="str">
        <f>"35"</f>
        <v>35</v>
      </c>
      <c r="B39" t="str">
        <f t="shared" si="3"/>
        <v>2</v>
      </c>
      <c r="C39" t="str">
        <f t="shared" si="2"/>
        <v>2</v>
      </c>
      <c r="D39" t="str">
        <f>"18"</f>
        <v>18</v>
      </c>
      <c r="E39" t="str">
        <f>"2-2-18"</f>
        <v>2-2-18</v>
      </c>
      <c r="F39" t="s">
        <v>67</v>
      </c>
      <c r="G39" t="s">
        <v>68</v>
      </c>
      <c r="H39" t="s">
        <v>66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1</v>
      </c>
      <c r="AF39">
        <v>1</v>
      </c>
      <c r="AG39">
        <v>1</v>
      </c>
      <c r="AH39">
        <v>0</v>
      </c>
      <c r="AI39">
        <v>0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1</v>
      </c>
    </row>
    <row r="40" spans="1:41" x14ac:dyDescent="0.25">
      <c r="A40" t="str">
        <f>"36"</f>
        <v>36</v>
      </c>
      <c r="B40" t="str">
        <f t="shared" si="3"/>
        <v>2</v>
      </c>
      <c r="C40" t="str">
        <f t="shared" si="2"/>
        <v>2</v>
      </c>
      <c r="D40" t="str">
        <f>"14"</f>
        <v>14</v>
      </c>
      <c r="E40" t="str">
        <f>"2-2-14"</f>
        <v>2-2-14</v>
      </c>
      <c r="F40" t="s">
        <v>67</v>
      </c>
      <c r="G40" t="s">
        <v>68</v>
      </c>
      <c r="H40" t="s">
        <v>65</v>
      </c>
      <c r="I40">
        <v>1</v>
      </c>
      <c r="J40">
        <v>0</v>
      </c>
      <c r="K40">
        <v>0</v>
      </c>
      <c r="L40">
        <v>0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</row>
    <row r="41" spans="1:41" x14ac:dyDescent="0.25">
      <c r="A41" t="str">
        <f>"37"</f>
        <v>37</v>
      </c>
      <c r="B41" t="str">
        <f t="shared" si="3"/>
        <v>2</v>
      </c>
      <c r="C41" t="str">
        <f t="shared" si="2"/>
        <v>2</v>
      </c>
      <c r="D41" t="str">
        <f>"12"</f>
        <v>12</v>
      </c>
      <c r="E41" t="str">
        <f>"2-2-12"</f>
        <v>2-2-12</v>
      </c>
      <c r="F41" t="s">
        <v>67</v>
      </c>
      <c r="G41" t="s">
        <v>68</v>
      </c>
      <c r="H41" t="s">
        <v>66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</row>
    <row r="42" spans="1:41" x14ac:dyDescent="0.25">
      <c r="A42" t="str">
        <f>"38"</f>
        <v>38</v>
      </c>
      <c r="B42" t="str">
        <f t="shared" si="3"/>
        <v>2</v>
      </c>
      <c r="C42" t="str">
        <f t="shared" si="2"/>
        <v>2</v>
      </c>
      <c r="D42" t="str">
        <f>"15"</f>
        <v>15</v>
      </c>
      <c r="E42" t="str">
        <f>"2-2-15"</f>
        <v>2-2-15</v>
      </c>
      <c r="F42" t="s">
        <v>67</v>
      </c>
      <c r="G42" t="s">
        <v>68</v>
      </c>
      <c r="H42" t="s">
        <v>65</v>
      </c>
      <c r="I42">
        <v>1</v>
      </c>
      <c r="J42">
        <v>0</v>
      </c>
      <c r="K42">
        <v>0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</row>
    <row r="43" spans="1:41" x14ac:dyDescent="0.25">
      <c r="A43" t="str">
        <f>"39"</f>
        <v>39</v>
      </c>
      <c r="B43" t="str">
        <f t="shared" si="3"/>
        <v>2</v>
      </c>
      <c r="C43" t="str">
        <f t="shared" si="2"/>
        <v>2</v>
      </c>
      <c r="D43" t="str">
        <f>"10"</f>
        <v>10</v>
      </c>
      <c r="E43" t="str">
        <f>"2-2-10"</f>
        <v>2-2-10</v>
      </c>
      <c r="F43" t="s">
        <v>67</v>
      </c>
      <c r="G43" t="s">
        <v>68</v>
      </c>
      <c r="H43" t="s">
        <v>66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</row>
    <row r="44" spans="1:41" x14ac:dyDescent="0.25">
      <c r="A44" t="str">
        <f>"40"</f>
        <v>40</v>
      </c>
      <c r="B44" t="str">
        <f t="shared" si="3"/>
        <v>2</v>
      </c>
      <c r="C44" t="str">
        <f t="shared" si="2"/>
        <v>2</v>
      </c>
      <c r="D44" t="str">
        <f>"16"</f>
        <v>16</v>
      </c>
      <c r="E44" t="str">
        <f>"2-2-16"</f>
        <v>2-2-16</v>
      </c>
      <c r="F44" t="s">
        <v>67</v>
      </c>
      <c r="G44" t="s">
        <v>68</v>
      </c>
      <c r="H44" t="s">
        <v>66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</row>
    <row r="45" spans="1:41" x14ac:dyDescent="0.25">
      <c r="A45" t="str">
        <f>"41"</f>
        <v>41</v>
      </c>
      <c r="B45" t="str">
        <f t="shared" si="3"/>
        <v>2</v>
      </c>
      <c r="C45" t="str">
        <f t="shared" si="2"/>
        <v>2</v>
      </c>
      <c r="D45" t="str">
        <f>"11"</f>
        <v>11</v>
      </c>
      <c r="E45" t="str">
        <f>"2-2-11"</f>
        <v>2-2-11</v>
      </c>
      <c r="F45" t="s">
        <v>67</v>
      </c>
      <c r="G45" t="s">
        <v>68</v>
      </c>
      <c r="H45" t="s">
        <v>66</v>
      </c>
      <c r="S45">
        <v>0</v>
      </c>
      <c r="T45">
        <v>0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</row>
    <row r="46" spans="1:41" x14ac:dyDescent="0.25">
      <c r="A46" t="str">
        <f>"42"</f>
        <v>42</v>
      </c>
      <c r="B46" t="str">
        <f t="shared" si="3"/>
        <v>2</v>
      </c>
      <c r="C46" t="str">
        <f t="shared" si="2"/>
        <v>2</v>
      </c>
      <c r="D46" t="str">
        <f>"17"</f>
        <v>17</v>
      </c>
      <c r="E46" t="str">
        <f>"2-2-17"</f>
        <v>2-2-17</v>
      </c>
      <c r="F46" t="s">
        <v>67</v>
      </c>
      <c r="G46" t="s">
        <v>68</v>
      </c>
      <c r="H46" t="s">
        <v>66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1</v>
      </c>
      <c r="AF46">
        <v>1</v>
      </c>
      <c r="AG46">
        <v>1</v>
      </c>
      <c r="AH46">
        <v>0</v>
      </c>
      <c r="AI46">
        <v>0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1</v>
      </c>
    </row>
    <row r="47" spans="1:41" x14ac:dyDescent="0.25">
      <c r="A47" t="str">
        <f>"43"</f>
        <v>43</v>
      </c>
      <c r="B47" t="str">
        <f t="shared" si="3"/>
        <v>2</v>
      </c>
      <c r="C47" t="str">
        <f t="shared" si="2"/>
        <v>2</v>
      </c>
      <c r="D47" t="str">
        <f>"13"</f>
        <v>13</v>
      </c>
      <c r="E47" t="str">
        <f>"2-2-13"</f>
        <v>2-2-13</v>
      </c>
      <c r="F47" t="s">
        <v>67</v>
      </c>
      <c r="G47" t="s">
        <v>68</v>
      </c>
      <c r="H47" t="s">
        <v>65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41" x14ac:dyDescent="0.25">
      <c r="A48" t="str">
        <f>"44"</f>
        <v>44</v>
      </c>
      <c r="B48" t="str">
        <f t="shared" si="3"/>
        <v>2</v>
      </c>
      <c r="C48" t="str">
        <f t="shared" ref="C48:C74" si="4">"3"</f>
        <v>3</v>
      </c>
      <c r="D48" t="str">
        <f>"24"</f>
        <v>24</v>
      </c>
      <c r="E48" t="str">
        <f>"2-3-24"</f>
        <v>2-3-24</v>
      </c>
      <c r="F48" t="s">
        <v>67</v>
      </c>
      <c r="G48" t="s">
        <v>68</v>
      </c>
      <c r="H48" t="s">
        <v>66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1</v>
      </c>
      <c r="AO48">
        <v>0</v>
      </c>
    </row>
    <row r="49" spans="1:41" x14ac:dyDescent="0.25">
      <c r="A49" t="str">
        <f>"45"</f>
        <v>45</v>
      </c>
      <c r="B49" t="str">
        <f t="shared" si="3"/>
        <v>2</v>
      </c>
      <c r="C49" t="str">
        <f t="shared" si="4"/>
        <v>3</v>
      </c>
      <c r="D49" t="str">
        <f>"23"</f>
        <v>23</v>
      </c>
      <c r="E49" t="str">
        <f>"2-3-23"</f>
        <v>2-3-23</v>
      </c>
      <c r="F49" t="s">
        <v>67</v>
      </c>
      <c r="G49" t="s">
        <v>68</v>
      </c>
      <c r="H49" t="s">
        <v>66</v>
      </c>
      <c r="S49">
        <v>1</v>
      </c>
      <c r="T49">
        <v>0</v>
      </c>
      <c r="U49">
        <v>0</v>
      </c>
      <c r="V49">
        <v>0</v>
      </c>
      <c r="W49">
        <v>1</v>
      </c>
      <c r="X49">
        <v>0</v>
      </c>
      <c r="Y49">
        <v>1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1</v>
      </c>
      <c r="AO49">
        <v>0</v>
      </c>
    </row>
    <row r="50" spans="1:41" x14ac:dyDescent="0.25">
      <c r="A50" t="str">
        <f>"46"</f>
        <v>46</v>
      </c>
      <c r="B50" t="str">
        <f t="shared" si="3"/>
        <v>2</v>
      </c>
      <c r="C50" t="str">
        <f t="shared" si="4"/>
        <v>3</v>
      </c>
      <c r="D50" t="str">
        <f>"9"</f>
        <v>9</v>
      </c>
      <c r="E50" t="str">
        <f>"2-3-9"</f>
        <v>2-3-9</v>
      </c>
      <c r="F50" t="s">
        <v>67</v>
      </c>
      <c r="G50" t="s">
        <v>68</v>
      </c>
      <c r="H50" t="s">
        <v>65</v>
      </c>
      <c r="I50">
        <v>0</v>
      </c>
      <c r="J50">
        <v>0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</row>
    <row r="51" spans="1:41" x14ac:dyDescent="0.25">
      <c r="A51" t="str">
        <f>"47"</f>
        <v>47</v>
      </c>
      <c r="B51" t="str">
        <f t="shared" si="3"/>
        <v>2</v>
      </c>
      <c r="C51" t="str">
        <f t="shared" si="4"/>
        <v>3</v>
      </c>
      <c r="D51" t="str">
        <f>"4"</f>
        <v>4</v>
      </c>
      <c r="E51" t="str">
        <f>"2-3-4"</f>
        <v>2-3-4</v>
      </c>
      <c r="F51" t="s">
        <v>67</v>
      </c>
      <c r="G51" t="s">
        <v>68</v>
      </c>
      <c r="H51" t="s">
        <v>65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41" x14ac:dyDescent="0.25">
      <c r="A52" t="str">
        <f>"48"</f>
        <v>48</v>
      </c>
      <c r="B52" t="str">
        <f t="shared" si="3"/>
        <v>2</v>
      </c>
      <c r="C52" t="str">
        <f t="shared" si="4"/>
        <v>3</v>
      </c>
      <c r="D52" t="str">
        <f>"1"</f>
        <v>1</v>
      </c>
      <c r="E52" t="str">
        <f>"2-3-1"</f>
        <v>2-3-1</v>
      </c>
      <c r="F52" t="s">
        <v>67</v>
      </c>
      <c r="G52" t="s">
        <v>68</v>
      </c>
      <c r="H52" t="s">
        <v>65</v>
      </c>
      <c r="I52">
        <v>1</v>
      </c>
      <c r="J52">
        <v>1</v>
      </c>
      <c r="K52">
        <v>0</v>
      </c>
      <c r="L52">
        <v>0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</row>
    <row r="53" spans="1:41" x14ac:dyDescent="0.25">
      <c r="A53" t="str">
        <f>"49"</f>
        <v>49</v>
      </c>
      <c r="B53" t="str">
        <f t="shared" si="3"/>
        <v>2</v>
      </c>
      <c r="C53" t="str">
        <f t="shared" si="4"/>
        <v>3</v>
      </c>
      <c r="D53" t="str">
        <f>"21"</f>
        <v>21</v>
      </c>
      <c r="E53" t="str">
        <f>"2-3-21"</f>
        <v>2-3-21</v>
      </c>
      <c r="F53" t="s">
        <v>67</v>
      </c>
      <c r="G53" t="s">
        <v>68</v>
      </c>
      <c r="H53" t="s">
        <v>66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0</v>
      </c>
      <c r="AF53">
        <v>1</v>
      </c>
      <c r="AG53">
        <v>0</v>
      </c>
      <c r="AH53">
        <v>1</v>
      </c>
      <c r="AI53">
        <v>0</v>
      </c>
      <c r="AJ53">
        <v>0</v>
      </c>
      <c r="AK53">
        <v>1</v>
      </c>
      <c r="AL53">
        <v>0</v>
      </c>
      <c r="AM53">
        <v>0</v>
      </c>
      <c r="AN53">
        <v>1</v>
      </c>
      <c r="AO53">
        <v>0</v>
      </c>
    </row>
    <row r="54" spans="1:41" x14ac:dyDescent="0.25">
      <c r="A54" t="str">
        <f>"50"</f>
        <v>50</v>
      </c>
      <c r="B54" t="str">
        <f t="shared" si="3"/>
        <v>2</v>
      </c>
      <c r="C54" t="str">
        <f t="shared" si="4"/>
        <v>3</v>
      </c>
      <c r="D54" t="str">
        <f>"12"</f>
        <v>12</v>
      </c>
      <c r="E54" t="str">
        <f>"2-3-12"</f>
        <v>2-3-12</v>
      </c>
      <c r="F54" t="s">
        <v>67</v>
      </c>
      <c r="G54" t="s">
        <v>68</v>
      </c>
      <c r="H54" t="s">
        <v>66</v>
      </c>
      <c r="S54">
        <v>0</v>
      </c>
      <c r="T54">
        <v>1</v>
      </c>
      <c r="U54">
        <v>0</v>
      </c>
      <c r="V54">
        <v>0</v>
      </c>
      <c r="W54">
        <v>1</v>
      </c>
      <c r="X54">
        <v>0</v>
      </c>
      <c r="Y54">
        <v>1</v>
      </c>
      <c r="Z54">
        <v>0</v>
      </c>
      <c r="AA54">
        <v>1</v>
      </c>
      <c r="AB54">
        <v>0</v>
      </c>
      <c r="AC54">
        <v>0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0</v>
      </c>
      <c r="AJ54">
        <v>1</v>
      </c>
      <c r="AK54">
        <v>1</v>
      </c>
      <c r="AL54">
        <v>1</v>
      </c>
      <c r="AM54">
        <v>1</v>
      </c>
      <c r="AN54">
        <v>0</v>
      </c>
      <c r="AO54">
        <v>1</v>
      </c>
    </row>
    <row r="55" spans="1:41" x14ac:dyDescent="0.25">
      <c r="A55" t="str">
        <f>"51"</f>
        <v>51</v>
      </c>
      <c r="B55" t="str">
        <f t="shared" si="3"/>
        <v>2</v>
      </c>
      <c r="C55" t="str">
        <f t="shared" si="4"/>
        <v>3</v>
      </c>
      <c r="D55" t="str">
        <f>"8"</f>
        <v>8</v>
      </c>
      <c r="E55" t="str">
        <f>"2-3-8"</f>
        <v>2-3-8</v>
      </c>
      <c r="F55" t="s">
        <v>67</v>
      </c>
      <c r="G55" t="s">
        <v>68</v>
      </c>
      <c r="H55" t="s">
        <v>65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1</v>
      </c>
    </row>
    <row r="56" spans="1:41" x14ac:dyDescent="0.25">
      <c r="A56" t="str">
        <f>"52"</f>
        <v>52</v>
      </c>
      <c r="B56" t="str">
        <f t="shared" si="3"/>
        <v>2</v>
      </c>
      <c r="C56" t="str">
        <f t="shared" si="4"/>
        <v>3</v>
      </c>
      <c r="D56" t="str">
        <f>"26"</f>
        <v>26</v>
      </c>
      <c r="E56" t="str">
        <f>"2-3-26"</f>
        <v>2-3-26</v>
      </c>
      <c r="F56" t="s">
        <v>67</v>
      </c>
      <c r="G56" t="s">
        <v>68</v>
      </c>
      <c r="H56" t="s">
        <v>66</v>
      </c>
      <c r="S56">
        <v>1</v>
      </c>
      <c r="T56">
        <v>0</v>
      </c>
      <c r="U56">
        <v>0</v>
      </c>
      <c r="V56">
        <v>0</v>
      </c>
      <c r="W56">
        <v>1</v>
      </c>
      <c r="X56">
        <v>0</v>
      </c>
      <c r="Y56">
        <v>1</v>
      </c>
      <c r="Z56">
        <v>0</v>
      </c>
      <c r="AA56">
        <v>1</v>
      </c>
      <c r="AB56">
        <v>0</v>
      </c>
      <c r="AC56">
        <v>0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0</v>
      </c>
      <c r="AJ56">
        <v>1</v>
      </c>
      <c r="AK56">
        <v>1</v>
      </c>
      <c r="AL56">
        <v>1</v>
      </c>
      <c r="AM56">
        <v>1</v>
      </c>
      <c r="AN56">
        <v>0</v>
      </c>
      <c r="AO56">
        <v>1</v>
      </c>
    </row>
    <row r="57" spans="1:41" x14ac:dyDescent="0.25">
      <c r="A57" t="str">
        <f>"53"</f>
        <v>53</v>
      </c>
      <c r="B57" t="str">
        <f t="shared" si="3"/>
        <v>2</v>
      </c>
      <c r="C57" t="str">
        <f t="shared" si="4"/>
        <v>3</v>
      </c>
      <c r="D57" t="str">
        <f>"25"</f>
        <v>25</v>
      </c>
      <c r="E57" t="str">
        <f>"2-3-25"</f>
        <v>2-3-25</v>
      </c>
      <c r="F57" t="s">
        <v>67</v>
      </c>
      <c r="G57" t="s">
        <v>68</v>
      </c>
      <c r="H57" t="s">
        <v>66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0</v>
      </c>
      <c r="AL57">
        <v>0</v>
      </c>
      <c r="AM57">
        <v>1</v>
      </c>
      <c r="AN57">
        <v>0</v>
      </c>
      <c r="AO57">
        <v>0</v>
      </c>
    </row>
    <row r="58" spans="1:41" x14ac:dyDescent="0.25">
      <c r="A58" t="str">
        <f>"54"</f>
        <v>54</v>
      </c>
      <c r="B58" t="str">
        <f t="shared" si="3"/>
        <v>2</v>
      </c>
      <c r="C58" t="str">
        <f t="shared" si="4"/>
        <v>3</v>
      </c>
      <c r="D58" t="str">
        <f>"17"</f>
        <v>17</v>
      </c>
      <c r="E58" t="str">
        <f>"2-3-17"</f>
        <v>2-3-17</v>
      </c>
      <c r="F58" t="s">
        <v>67</v>
      </c>
      <c r="G58" t="s">
        <v>68</v>
      </c>
      <c r="H58" t="s">
        <v>66</v>
      </c>
      <c r="S58">
        <v>0</v>
      </c>
      <c r="T58">
        <v>1</v>
      </c>
      <c r="U58">
        <v>0</v>
      </c>
      <c r="V58">
        <v>0</v>
      </c>
      <c r="W58">
        <v>0</v>
      </c>
      <c r="X58">
        <v>1</v>
      </c>
      <c r="Y58">
        <v>1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1</v>
      </c>
      <c r="AO58">
        <v>0</v>
      </c>
    </row>
    <row r="59" spans="1:41" x14ac:dyDescent="0.25">
      <c r="A59" t="str">
        <f>"55"</f>
        <v>55</v>
      </c>
      <c r="B59" t="str">
        <f t="shared" si="3"/>
        <v>2</v>
      </c>
      <c r="C59" t="str">
        <f t="shared" si="4"/>
        <v>3</v>
      </c>
      <c r="D59" t="str">
        <f>"10"</f>
        <v>10</v>
      </c>
      <c r="E59" t="str">
        <f>"2-3-10"</f>
        <v>2-3-10</v>
      </c>
      <c r="F59" t="s">
        <v>67</v>
      </c>
      <c r="G59" t="s">
        <v>68</v>
      </c>
      <c r="H59" t="s">
        <v>65</v>
      </c>
      <c r="I59">
        <v>1</v>
      </c>
      <c r="J59">
        <v>0</v>
      </c>
      <c r="K59">
        <v>1</v>
      </c>
      <c r="L59">
        <v>0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</row>
    <row r="60" spans="1:41" x14ac:dyDescent="0.25">
      <c r="A60" t="str">
        <f>"56"</f>
        <v>56</v>
      </c>
      <c r="B60" t="str">
        <f t="shared" si="3"/>
        <v>2</v>
      </c>
      <c r="C60" t="str">
        <f t="shared" si="4"/>
        <v>3</v>
      </c>
      <c r="D60" t="str">
        <f>"6"</f>
        <v>6</v>
      </c>
      <c r="E60" t="str">
        <f>"2-3-6"</f>
        <v>2-3-6</v>
      </c>
      <c r="F60" t="s">
        <v>67</v>
      </c>
      <c r="G60" t="s">
        <v>68</v>
      </c>
      <c r="H60" t="s">
        <v>65</v>
      </c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</row>
    <row r="61" spans="1:41" x14ac:dyDescent="0.25">
      <c r="A61" t="str">
        <f>"57"</f>
        <v>57</v>
      </c>
      <c r="B61" t="str">
        <f t="shared" si="3"/>
        <v>2</v>
      </c>
      <c r="C61" t="str">
        <f t="shared" si="4"/>
        <v>3</v>
      </c>
      <c r="D61" t="str">
        <f>"27"</f>
        <v>27</v>
      </c>
      <c r="E61" t="str">
        <f>"2-3-27"</f>
        <v>2-3-27</v>
      </c>
      <c r="F61" t="s">
        <v>67</v>
      </c>
      <c r="G61" t="s">
        <v>68</v>
      </c>
      <c r="H61" t="s">
        <v>65</v>
      </c>
      <c r="I61">
        <v>1</v>
      </c>
      <c r="J61">
        <v>1</v>
      </c>
      <c r="K61">
        <v>0</v>
      </c>
      <c r="L61">
        <v>0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</row>
    <row r="62" spans="1:41" x14ac:dyDescent="0.25">
      <c r="A62" t="str">
        <f>"58"</f>
        <v>58</v>
      </c>
      <c r="B62" t="str">
        <f t="shared" si="3"/>
        <v>2</v>
      </c>
      <c r="C62" t="str">
        <f t="shared" si="4"/>
        <v>3</v>
      </c>
      <c r="D62" t="str">
        <f>"19"</f>
        <v>19</v>
      </c>
      <c r="E62" t="str">
        <f>"2-3-19"</f>
        <v>2-3-19</v>
      </c>
      <c r="F62" t="s">
        <v>67</v>
      </c>
      <c r="G62" t="s">
        <v>68</v>
      </c>
      <c r="H62" t="s">
        <v>66</v>
      </c>
      <c r="S62">
        <v>1</v>
      </c>
      <c r="T62">
        <v>0</v>
      </c>
      <c r="U62">
        <v>0</v>
      </c>
      <c r="V62">
        <v>0</v>
      </c>
      <c r="W62">
        <v>1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0</v>
      </c>
      <c r="AK62">
        <v>0</v>
      </c>
      <c r="AL62">
        <v>0</v>
      </c>
      <c r="AM62">
        <v>1</v>
      </c>
      <c r="AN62">
        <v>0</v>
      </c>
      <c r="AO62">
        <v>1</v>
      </c>
    </row>
    <row r="63" spans="1:41" x14ac:dyDescent="0.25">
      <c r="A63" t="str">
        <f>"59"</f>
        <v>59</v>
      </c>
      <c r="B63" t="str">
        <f t="shared" si="3"/>
        <v>2</v>
      </c>
      <c r="C63" t="str">
        <f t="shared" si="4"/>
        <v>3</v>
      </c>
      <c r="D63" t="str">
        <f>"18"</f>
        <v>18</v>
      </c>
      <c r="E63" t="str">
        <f>"2-3-18"</f>
        <v>2-3-18</v>
      </c>
      <c r="F63" t="s">
        <v>67</v>
      </c>
      <c r="G63" t="s">
        <v>68</v>
      </c>
      <c r="H63" t="s">
        <v>66</v>
      </c>
      <c r="S63">
        <v>1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1</v>
      </c>
      <c r="AA63">
        <v>0</v>
      </c>
      <c r="AB63">
        <v>1</v>
      </c>
      <c r="AC63">
        <v>0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0</v>
      </c>
      <c r="AJ63">
        <v>1</v>
      </c>
      <c r="AK63">
        <v>1</v>
      </c>
      <c r="AL63">
        <v>1</v>
      </c>
      <c r="AM63">
        <v>1</v>
      </c>
      <c r="AN63">
        <v>0</v>
      </c>
      <c r="AO63">
        <v>1</v>
      </c>
    </row>
    <row r="64" spans="1:41" x14ac:dyDescent="0.25">
      <c r="A64" t="str">
        <f>"60"</f>
        <v>60</v>
      </c>
      <c r="B64" t="str">
        <f t="shared" si="3"/>
        <v>2</v>
      </c>
      <c r="C64" t="str">
        <f t="shared" si="4"/>
        <v>3</v>
      </c>
      <c r="D64" t="str">
        <f>"11"</f>
        <v>11</v>
      </c>
      <c r="E64" t="str">
        <f>"2-3-11"</f>
        <v>2-3-11</v>
      </c>
      <c r="F64" t="s">
        <v>67</v>
      </c>
      <c r="G64" t="s">
        <v>68</v>
      </c>
      <c r="H64" t="s">
        <v>66</v>
      </c>
      <c r="S64">
        <v>1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1</v>
      </c>
      <c r="AA64">
        <v>0</v>
      </c>
      <c r="AB64">
        <v>1</v>
      </c>
      <c r="AC64">
        <v>0</v>
      </c>
      <c r="AD64">
        <v>1</v>
      </c>
      <c r="AE64">
        <v>1</v>
      </c>
      <c r="AF64">
        <v>1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0</v>
      </c>
      <c r="AN64">
        <v>1</v>
      </c>
      <c r="AO64">
        <v>1</v>
      </c>
    </row>
    <row r="65" spans="1:41" x14ac:dyDescent="0.25">
      <c r="A65" t="str">
        <f>"61"</f>
        <v>61</v>
      </c>
      <c r="B65" t="str">
        <f t="shared" si="3"/>
        <v>2</v>
      </c>
      <c r="C65" t="str">
        <f t="shared" si="4"/>
        <v>3</v>
      </c>
      <c r="D65" t="str">
        <f>"7"</f>
        <v>7</v>
      </c>
      <c r="E65" t="str">
        <f>"2-3-7"</f>
        <v>2-3-7</v>
      </c>
      <c r="F65" t="s">
        <v>67</v>
      </c>
      <c r="G65" t="s">
        <v>68</v>
      </c>
      <c r="H65" t="s">
        <v>65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</row>
    <row r="66" spans="1:41" x14ac:dyDescent="0.25">
      <c r="A66" t="str">
        <f>"62"</f>
        <v>62</v>
      </c>
      <c r="B66" t="str">
        <f t="shared" si="3"/>
        <v>2</v>
      </c>
      <c r="C66" t="str">
        <f t="shared" si="4"/>
        <v>3</v>
      </c>
      <c r="D66" t="str">
        <f>"22"</f>
        <v>22</v>
      </c>
      <c r="E66" t="str">
        <f>"2-3-22"</f>
        <v>2-3-22</v>
      </c>
      <c r="F66" t="s">
        <v>67</v>
      </c>
      <c r="G66" t="s">
        <v>68</v>
      </c>
      <c r="H66" t="s">
        <v>66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0</v>
      </c>
      <c r="Z66">
        <v>1</v>
      </c>
      <c r="AA66">
        <v>0</v>
      </c>
      <c r="AB66">
        <v>0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0</v>
      </c>
      <c r="AJ66">
        <v>1</v>
      </c>
      <c r="AK66">
        <v>1</v>
      </c>
      <c r="AL66">
        <v>1</v>
      </c>
      <c r="AM66">
        <v>1</v>
      </c>
      <c r="AN66">
        <v>0</v>
      </c>
      <c r="AO66">
        <v>1</v>
      </c>
    </row>
    <row r="67" spans="1:41" x14ac:dyDescent="0.25">
      <c r="A67" t="str">
        <f>"63"</f>
        <v>63</v>
      </c>
      <c r="B67" t="str">
        <f t="shared" si="3"/>
        <v>2</v>
      </c>
      <c r="C67" t="str">
        <f t="shared" si="4"/>
        <v>3</v>
      </c>
      <c r="D67" t="str">
        <f>"14"</f>
        <v>14</v>
      </c>
      <c r="E67" t="str">
        <f>"2-3-14"</f>
        <v>2-3-14</v>
      </c>
      <c r="F67" t="s">
        <v>67</v>
      </c>
      <c r="G67" t="s">
        <v>68</v>
      </c>
      <c r="H67" t="s">
        <v>66</v>
      </c>
      <c r="S67">
        <v>1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0</v>
      </c>
      <c r="AJ67">
        <v>1</v>
      </c>
      <c r="AK67">
        <v>1</v>
      </c>
      <c r="AL67">
        <v>1</v>
      </c>
      <c r="AM67">
        <v>1</v>
      </c>
      <c r="AN67">
        <v>0</v>
      </c>
      <c r="AO67">
        <v>1</v>
      </c>
    </row>
    <row r="68" spans="1:41" x14ac:dyDescent="0.25">
      <c r="A68" t="str">
        <f>"64"</f>
        <v>64</v>
      </c>
      <c r="B68" t="str">
        <f t="shared" si="3"/>
        <v>2</v>
      </c>
      <c r="C68" t="str">
        <f t="shared" si="4"/>
        <v>3</v>
      </c>
      <c r="D68" t="str">
        <f>"2"</f>
        <v>2</v>
      </c>
      <c r="E68" t="str">
        <f>"2-3-2"</f>
        <v>2-3-2</v>
      </c>
      <c r="F68" t="s">
        <v>67</v>
      </c>
      <c r="G68" t="s">
        <v>68</v>
      </c>
      <c r="H68" t="s">
        <v>65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</row>
    <row r="69" spans="1:41" x14ac:dyDescent="0.25">
      <c r="A69" t="str">
        <f>"65"</f>
        <v>65</v>
      </c>
      <c r="B69" t="str">
        <f t="shared" ref="B69:B74" si="5">"2"</f>
        <v>2</v>
      </c>
      <c r="C69" t="str">
        <f t="shared" si="4"/>
        <v>3</v>
      </c>
      <c r="D69" t="str">
        <f>"15"</f>
        <v>15</v>
      </c>
      <c r="E69" t="str">
        <f>"2-3-15"</f>
        <v>2-3-15</v>
      </c>
      <c r="F69" t="s">
        <v>67</v>
      </c>
      <c r="G69" t="s">
        <v>68</v>
      </c>
      <c r="H69" t="s">
        <v>66</v>
      </c>
      <c r="S69">
        <v>0</v>
      </c>
      <c r="T69">
        <v>0</v>
      </c>
      <c r="U69">
        <v>0</v>
      </c>
      <c r="V69">
        <v>1</v>
      </c>
      <c r="W69">
        <v>0</v>
      </c>
      <c r="X69">
        <v>1</v>
      </c>
      <c r="Y69">
        <v>0</v>
      </c>
      <c r="Z69">
        <v>1</v>
      </c>
      <c r="AA69">
        <v>0</v>
      </c>
      <c r="AB69">
        <v>0</v>
      </c>
      <c r="AC69">
        <v>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</v>
      </c>
      <c r="AJ69">
        <v>0</v>
      </c>
      <c r="AK69">
        <v>0</v>
      </c>
      <c r="AL69">
        <v>0</v>
      </c>
      <c r="AM69">
        <v>0</v>
      </c>
      <c r="AN69">
        <v>1</v>
      </c>
      <c r="AO69">
        <v>0</v>
      </c>
    </row>
    <row r="70" spans="1:41" x14ac:dyDescent="0.25">
      <c r="A70" t="str">
        <f>"66"</f>
        <v>66</v>
      </c>
      <c r="B70" t="str">
        <f t="shared" si="5"/>
        <v>2</v>
      </c>
      <c r="C70" t="str">
        <f t="shared" si="4"/>
        <v>3</v>
      </c>
      <c r="D70" t="str">
        <f>"3"</f>
        <v>3</v>
      </c>
      <c r="E70" t="str">
        <f>"2-3-3"</f>
        <v>2-3-3</v>
      </c>
      <c r="F70" t="s">
        <v>67</v>
      </c>
      <c r="G70" t="s">
        <v>68</v>
      </c>
      <c r="H70" t="s">
        <v>65</v>
      </c>
      <c r="I70">
        <v>1</v>
      </c>
      <c r="J70">
        <v>0</v>
      </c>
      <c r="K70">
        <v>0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</row>
    <row r="71" spans="1:41" x14ac:dyDescent="0.25">
      <c r="A71" t="str">
        <f>"67"</f>
        <v>67</v>
      </c>
      <c r="B71" t="str">
        <f t="shared" si="5"/>
        <v>2</v>
      </c>
      <c r="C71" t="str">
        <f t="shared" si="4"/>
        <v>3</v>
      </c>
      <c r="D71" t="str">
        <f>"16"</f>
        <v>16</v>
      </c>
      <c r="E71" t="str">
        <f>"2-3-16"</f>
        <v>2-3-16</v>
      </c>
      <c r="F71" t="s">
        <v>67</v>
      </c>
      <c r="G71" t="s">
        <v>68</v>
      </c>
      <c r="H71" t="s">
        <v>66</v>
      </c>
      <c r="S71">
        <v>0</v>
      </c>
      <c r="T71">
        <v>1</v>
      </c>
      <c r="U71">
        <v>0</v>
      </c>
      <c r="V71">
        <v>0</v>
      </c>
      <c r="W71">
        <v>1</v>
      </c>
      <c r="X71">
        <v>0</v>
      </c>
      <c r="Y71">
        <v>1</v>
      </c>
      <c r="Z71">
        <v>0</v>
      </c>
      <c r="AA71">
        <v>0</v>
      </c>
      <c r="AB71">
        <v>0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0</v>
      </c>
      <c r="AJ71">
        <v>1</v>
      </c>
      <c r="AK71">
        <v>1</v>
      </c>
      <c r="AL71">
        <v>1</v>
      </c>
      <c r="AM71">
        <v>1</v>
      </c>
      <c r="AN71">
        <v>0</v>
      </c>
      <c r="AO71">
        <v>1</v>
      </c>
    </row>
    <row r="72" spans="1:41" x14ac:dyDescent="0.25">
      <c r="A72" t="str">
        <f>"68"</f>
        <v>68</v>
      </c>
      <c r="B72" t="str">
        <f t="shared" si="5"/>
        <v>2</v>
      </c>
      <c r="C72" t="str">
        <f t="shared" si="4"/>
        <v>3</v>
      </c>
      <c r="D72" t="str">
        <f>"13"</f>
        <v>13</v>
      </c>
      <c r="E72" t="str">
        <f>"2-3-13"</f>
        <v>2-3-13</v>
      </c>
      <c r="F72" t="s">
        <v>67</v>
      </c>
      <c r="G72" t="s">
        <v>68</v>
      </c>
      <c r="H72" t="s">
        <v>66</v>
      </c>
      <c r="S72">
        <v>0</v>
      </c>
      <c r="T72">
        <v>0</v>
      </c>
      <c r="U72">
        <v>0</v>
      </c>
      <c r="V72">
        <v>1</v>
      </c>
      <c r="W72">
        <v>0</v>
      </c>
      <c r="X72">
        <v>1</v>
      </c>
      <c r="Y72">
        <v>0</v>
      </c>
      <c r="Z72">
        <v>1</v>
      </c>
      <c r="AA72">
        <v>0</v>
      </c>
      <c r="AB72">
        <v>0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1</v>
      </c>
    </row>
    <row r="73" spans="1:41" x14ac:dyDescent="0.25">
      <c r="A73" t="str">
        <f>"69"</f>
        <v>69</v>
      </c>
      <c r="B73" t="str">
        <f t="shared" si="5"/>
        <v>2</v>
      </c>
      <c r="C73" t="str">
        <f t="shared" si="4"/>
        <v>3</v>
      </c>
      <c r="D73" t="str">
        <f>"20"</f>
        <v>20</v>
      </c>
      <c r="E73" t="str">
        <f>"2-3-20"</f>
        <v>2-3-20</v>
      </c>
      <c r="F73" t="s">
        <v>67</v>
      </c>
      <c r="G73" t="s">
        <v>68</v>
      </c>
      <c r="H73" t="s">
        <v>66</v>
      </c>
      <c r="S73">
        <v>1</v>
      </c>
      <c r="T73">
        <v>0</v>
      </c>
      <c r="U73">
        <v>0</v>
      </c>
      <c r="V73">
        <v>0</v>
      </c>
      <c r="W73">
        <v>0</v>
      </c>
      <c r="X73">
        <v>1</v>
      </c>
      <c r="Y73">
        <v>0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0</v>
      </c>
      <c r="AK73">
        <v>0</v>
      </c>
      <c r="AL73">
        <v>0</v>
      </c>
      <c r="AM73">
        <v>0</v>
      </c>
      <c r="AN73">
        <v>1</v>
      </c>
      <c r="AO73">
        <v>0</v>
      </c>
    </row>
    <row r="74" spans="1:41" x14ac:dyDescent="0.25">
      <c r="A74" t="str">
        <f>"70"</f>
        <v>70</v>
      </c>
      <c r="B74" t="str">
        <f t="shared" si="5"/>
        <v>2</v>
      </c>
      <c r="C74" t="str">
        <f t="shared" si="4"/>
        <v>3</v>
      </c>
      <c r="D74" t="str">
        <f>"5"</f>
        <v>5</v>
      </c>
      <c r="E74" t="str">
        <f>"2-3-5"</f>
        <v>2-3-5</v>
      </c>
      <c r="F74" t="s">
        <v>67</v>
      </c>
      <c r="G74" t="s">
        <v>68</v>
      </c>
      <c r="H74" t="s">
        <v>65</v>
      </c>
      <c r="I74">
        <v>1</v>
      </c>
      <c r="J74">
        <v>0</v>
      </c>
      <c r="K74">
        <v>0</v>
      </c>
      <c r="L74">
        <v>1</v>
      </c>
      <c r="M74">
        <v>1</v>
      </c>
      <c r="N74">
        <v>1</v>
      </c>
      <c r="O74">
        <v>0</v>
      </c>
      <c r="P74">
        <v>0</v>
      </c>
      <c r="Q74">
        <v>0</v>
      </c>
      <c r="R7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CVR_Export_20220525101743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Archuleta</dc:creator>
  <cp:lastModifiedBy>Kristy Archuleta</cp:lastModifiedBy>
  <dcterms:created xsi:type="dcterms:W3CDTF">2022-08-30T20:08:45Z</dcterms:created>
  <dcterms:modified xsi:type="dcterms:W3CDTF">2022-08-30T20:08:45Z</dcterms:modified>
</cp:coreProperties>
</file>