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LA2022 Primary\"/>
    </mc:Choice>
  </mc:AlternateContent>
  <xr:revisionPtr revIDLastSave="0" documentId="13_ncr:40009_{0071C8B4-3423-4A8B-988B-7E44B26FC4F8}" xr6:coauthVersionLast="36" xr6:coauthVersionMax="36" xr10:uidLastSave="{00000000-0000-0000-0000-000000000000}"/>
  <bookViews>
    <workbookView xWindow="0" yWindow="0" windowWidth="23040" windowHeight="9060" activeTab="1"/>
  </bookViews>
  <sheets>
    <sheet name="Sheet1" sheetId="2" r:id="rId1"/>
    <sheet name="Parsed_Modified_CVR_Export_2022" sheetId="1" r:id="rId2"/>
  </sheets>
  <calcPr calcId="0"/>
  <pivotCaches>
    <pivotCache cacheId="3" r:id="rId3"/>
  </pivotCaches>
</workbook>
</file>

<file path=xl/calcChain.xml><?xml version="1.0" encoding="utf-8"?>
<calcChain xmlns="http://schemas.openxmlformats.org/spreadsheetml/2006/main">
  <c r="AR3305" i="1" l="1"/>
  <c r="AQ3305" i="1"/>
  <c r="AP3305" i="1"/>
  <c r="AO3305" i="1"/>
  <c r="AN3305" i="1"/>
  <c r="AM3305" i="1"/>
  <c r="AL3305" i="1"/>
  <c r="AK3305" i="1"/>
  <c r="AJ3305" i="1"/>
  <c r="AI3305" i="1"/>
  <c r="AH3305" i="1"/>
  <c r="AG3305" i="1"/>
  <c r="AF3305" i="1"/>
  <c r="AE3305" i="1"/>
  <c r="AD3305" i="1"/>
  <c r="AC3305" i="1"/>
  <c r="AB3305" i="1"/>
  <c r="AA3305" i="1"/>
  <c r="Z3305" i="1"/>
  <c r="Y3305" i="1"/>
  <c r="X3305" i="1"/>
  <c r="W3305" i="1"/>
  <c r="V3305" i="1"/>
  <c r="U3305" i="1"/>
  <c r="T3305" i="1"/>
  <c r="S3305" i="1"/>
  <c r="R3305" i="1"/>
  <c r="Q3305" i="1"/>
  <c r="P3305" i="1"/>
  <c r="O3305" i="1"/>
  <c r="N3305" i="1"/>
  <c r="M3305" i="1"/>
  <c r="L3305" i="1"/>
  <c r="K3305" i="1"/>
  <c r="J3305" i="1"/>
  <c r="I3305" i="1"/>
  <c r="H330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</calcChain>
</file>

<file path=xl/sharedStrings.xml><?xml version="1.0" encoding="utf-8"?>
<sst xmlns="http://schemas.openxmlformats.org/spreadsheetml/2006/main" count="6720" uniqueCount="77">
  <si>
    <t>2022 Alamosa County Primary Election</t>
  </si>
  <si>
    <t>5.13.14.1</t>
  </si>
  <si>
    <t>United States Senator - DEM (Vote For=1)</t>
  </si>
  <si>
    <t>Representative to the 118th United States Congress - District 3 - DEM (Vote For=1)</t>
  </si>
  <si>
    <t>Governor - DEM (Vote For=1)</t>
  </si>
  <si>
    <t>Secretary of State - DEM (Vote For=1)</t>
  </si>
  <si>
    <t>State Treasurer - DEM (Vote For=1)</t>
  </si>
  <si>
    <t>Attorney General - DEM (Vote For=1)</t>
  </si>
  <si>
    <t>State Board of Education Member - At Large - DEM (Vote For=1)</t>
  </si>
  <si>
    <t>State Representative - District 62 - DEM (Vote For=1)</t>
  </si>
  <si>
    <t>Alamosa County Clerk and Recorder - DEM (Vote For=1)</t>
  </si>
  <si>
    <t>Alamosa County Sheriff - DEM (Vote For=1)</t>
  </si>
  <si>
    <t>United States Senator - REP (Vote For=1)</t>
  </si>
  <si>
    <t>Representative to the 118th United States Congress - District 3 - REP (Vote For=1)</t>
  </si>
  <si>
    <t>Governor - REP (Vote For=1)</t>
  </si>
  <si>
    <t>Secretary of State - REP (Vote For=1)</t>
  </si>
  <si>
    <t>State Treasurer - REP (Vote For=1)</t>
  </si>
  <si>
    <t>Attorney General - REP (Vote For=1)</t>
  </si>
  <si>
    <t>State Board of Education Member - At Large - REP (Vote For=1)</t>
  </si>
  <si>
    <t>State Representative - District 62 - REP (Vote For=1)</t>
  </si>
  <si>
    <t>Alamosa County Commissioner - District 2 - REP (Vote For=1)</t>
  </si>
  <si>
    <t>Alamosa County Clerk and Recorder - REP (Vote For=1)</t>
  </si>
  <si>
    <t>Alamosa County Treasurer - REP (Vote For=1)</t>
  </si>
  <si>
    <t>Alamosa County Assessor - REP (Vote For=1)</t>
  </si>
  <si>
    <t>Alamosa County Surveyor - REP (Vote For=1)</t>
  </si>
  <si>
    <t>Alamosa County Coroner - REP (Vote For=1)</t>
  </si>
  <si>
    <t>Michael Bennet</t>
  </si>
  <si>
    <t>Soledad Sandoval Tafoya</t>
  </si>
  <si>
    <t>Alex Walker</t>
  </si>
  <si>
    <t>Adam Frisch</t>
  </si>
  <si>
    <t>Jared Polis</t>
  </si>
  <si>
    <t>Jena Griswold</t>
  </si>
  <si>
    <t>Dave Young</t>
  </si>
  <si>
    <t>Phil Weiser</t>
  </si>
  <si>
    <t>Kathy Plomer</t>
  </si>
  <si>
    <t>Matthew Martinez</t>
  </si>
  <si>
    <t>Nicole Jaramillo</t>
  </si>
  <si>
    <t>Robert Jackson</t>
  </si>
  <si>
    <t>Ron Hanks</t>
  </si>
  <si>
    <t>Joe O'Dea</t>
  </si>
  <si>
    <t>Write-in</t>
  </si>
  <si>
    <t>Daniel Hendricks</t>
  </si>
  <si>
    <t>Lauren Boebert</t>
  </si>
  <si>
    <t>Don Coram</t>
  </si>
  <si>
    <t>Greg Lopez</t>
  </si>
  <si>
    <t>Heidi Ganahl</t>
  </si>
  <si>
    <t>Tina Peters</t>
  </si>
  <si>
    <t>Mike O'Donnell</t>
  </si>
  <si>
    <t>Pam Anderson</t>
  </si>
  <si>
    <t>Lang Sias</t>
  </si>
  <si>
    <t>John Kellner</t>
  </si>
  <si>
    <t>Dan Maloit</t>
  </si>
  <si>
    <t>Ryan G. Williams</t>
  </si>
  <si>
    <t>Carol Riggenbach</t>
  </si>
  <si>
    <t>Arlan Van Ry</t>
  </si>
  <si>
    <t>Tom Maestas</t>
  </si>
  <si>
    <t>Mari Felix</t>
  </si>
  <si>
    <t>Amy McKinley</t>
  </si>
  <si>
    <t>Sandra J. Hostetter</t>
  </si>
  <si>
    <t>Daniel M. Russell</t>
  </si>
  <si>
    <t>Write In</t>
  </si>
  <si>
    <t>Joe Dzuris</t>
  </si>
  <si>
    <t>CvrNumber</t>
  </si>
  <si>
    <t>TabulatorNum</t>
  </si>
  <si>
    <t>BatchId</t>
  </si>
  <si>
    <t>RecordId</t>
  </si>
  <si>
    <t>ImprintedId</t>
  </si>
  <si>
    <t>PrecinctPortion</t>
  </si>
  <si>
    <t>BallotType</t>
  </si>
  <si>
    <t>DEM</t>
  </si>
  <si>
    <t>REP</t>
  </si>
  <si>
    <t>101 (101)</t>
  </si>
  <si>
    <t>REP (REP)</t>
  </si>
  <si>
    <t>DEM (DEM)</t>
  </si>
  <si>
    <t>Row Labels</t>
  </si>
  <si>
    <t>Grand Total</t>
  </si>
  <si>
    <t>Count of BallotType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</si>
</sst>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ak Simonton" refreshedDate="44750.680075462966" createdVersion="6" refreshedVersion="6" minRefreshableVersion="3" recordCount="3300">
  <cacheSource type="worksheet">
    <worksheetSource ref="A4:G3304" sheet="Parsed_Modified_CVR_Export_2022"/>
  </cacheSource>
  <cacheFields count="7">
    <cacheField name="CvrNumber" numFmtId="0">
      <sharedItems containsSemiMixedTypes="0" containsString="0" containsNumber="1" containsInteger="1" minValue="1" maxValue="3300"/>
    </cacheField>
    <cacheField name="TabulatorNum" numFmtId="0">
      <sharedItems containsSemiMixedTypes="0" containsString="0" containsNumber="1" containsInteger="1" minValue="2" maxValue="2"/>
    </cacheField>
    <cacheField name="BatchId" numFmtId="0">
      <sharedItems containsSemiMixedTypes="0" containsString="0" containsNumber="1" containsInteger="1" minValue="1" maxValue="135"/>
    </cacheField>
    <cacheField name="RecordId" numFmtId="0">
      <sharedItems containsSemiMixedTypes="0" containsString="0" containsNumber="1" containsInteger="1" minValue="1" maxValue="28"/>
    </cacheField>
    <cacheField name="ImprintedId" numFmtId="0">
      <sharedItems/>
    </cacheField>
    <cacheField name="PrecinctPortion" numFmtId="0">
      <sharedItems count="1">
        <s v="101 (101)"/>
      </sharedItems>
    </cacheField>
    <cacheField name="BallotType" numFmtId="0">
      <sharedItems count="2">
        <s v="REP (REP)"/>
        <s v="DEM (DEM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00">
  <r>
    <n v="1"/>
    <n v="2"/>
    <n v="1"/>
    <n v="18"/>
    <s v="2-1-18"/>
    <x v="0"/>
    <x v="0"/>
  </r>
  <r>
    <n v="2"/>
    <n v="2"/>
    <n v="1"/>
    <n v="9"/>
    <s v="2-1-9"/>
    <x v="0"/>
    <x v="0"/>
  </r>
  <r>
    <n v="3"/>
    <n v="2"/>
    <n v="1"/>
    <n v="5"/>
    <s v="2-1-5"/>
    <x v="0"/>
    <x v="0"/>
  </r>
  <r>
    <n v="4"/>
    <n v="2"/>
    <n v="1"/>
    <n v="4"/>
    <s v="2-1-4"/>
    <x v="0"/>
    <x v="0"/>
  </r>
  <r>
    <n v="5"/>
    <n v="2"/>
    <n v="1"/>
    <n v="13"/>
    <s v="2-1-13"/>
    <x v="0"/>
    <x v="0"/>
  </r>
  <r>
    <n v="6"/>
    <n v="2"/>
    <n v="1"/>
    <n v="10"/>
    <s v="2-1-10"/>
    <x v="0"/>
    <x v="1"/>
  </r>
  <r>
    <n v="7"/>
    <n v="2"/>
    <n v="1"/>
    <n v="6"/>
    <s v="2-1-6"/>
    <x v="0"/>
    <x v="0"/>
  </r>
  <r>
    <n v="8"/>
    <n v="2"/>
    <n v="1"/>
    <n v="2"/>
    <s v="2-1-2"/>
    <x v="0"/>
    <x v="1"/>
  </r>
  <r>
    <n v="9"/>
    <n v="2"/>
    <n v="1"/>
    <n v="20"/>
    <s v="2-1-20"/>
    <x v="0"/>
    <x v="0"/>
  </r>
  <r>
    <n v="10"/>
    <n v="2"/>
    <n v="1"/>
    <n v="19"/>
    <s v="2-1-19"/>
    <x v="0"/>
    <x v="0"/>
  </r>
  <r>
    <n v="11"/>
    <n v="2"/>
    <n v="1"/>
    <n v="7"/>
    <s v="2-1-7"/>
    <x v="0"/>
    <x v="0"/>
  </r>
  <r>
    <n v="12"/>
    <n v="2"/>
    <n v="1"/>
    <n v="3"/>
    <s v="2-1-3"/>
    <x v="0"/>
    <x v="0"/>
  </r>
  <r>
    <n v="13"/>
    <n v="2"/>
    <n v="1"/>
    <n v="22"/>
    <s v="2-1-22"/>
    <x v="0"/>
    <x v="1"/>
  </r>
  <r>
    <n v="14"/>
    <n v="2"/>
    <n v="1"/>
    <n v="21"/>
    <s v="2-1-21"/>
    <x v="0"/>
    <x v="1"/>
  </r>
  <r>
    <n v="15"/>
    <n v="2"/>
    <n v="1"/>
    <n v="15"/>
    <s v="2-1-15"/>
    <x v="0"/>
    <x v="0"/>
  </r>
  <r>
    <n v="16"/>
    <n v="2"/>
    <n v="1"/>
    <n v="11"/>
    <s v="2-1-11"/>
    <x v="0"/>
    <x v="1"/>
  </r>
  <r>
    <n v="17"/>
    <n v="2"/>
    <n v="1"/>
    <n v="8"/>
    <s v="2-1-8"/>
    <x v="0"/>
    <x v="1"/>
  </r>
  <r>
    <n v="18"/>
    <n v="2"/>
    <n v="1"/>
    <n v="1"/>
    <s v="2-1-1"/>
    <x v="0"/>
    <x v="0"/>
  </r>
  <r>
    <n v="19"/>
    <n v="2"/>
    <n v="1"/>
    <n v="24"/>
    <s v="2-1-24"/>
    <x v="0"/>
    <x v="1"/>
  </r>
  <r>
    <n v="20"/>
    <n v="2"/>
    <n v="1"/>
    <n v="23"/>
    <s v="2-1-23"/>
    <x v="0"/>
    <x v="0"/>
  </r>
  <r>
    <n v="21"/>
    <n v="2"/>
    <n v="1"/>
    <n v="14"/>
    <s v="2-1-14"/>
    <x v="0"/>
    <x v="0"/>
  </r>
  <r>
    <n v="22"/>
    <n v="2"/>
    <n v="1"/>
    <n v="17"/>
    <s v="2-1-17"/>
    <x v="0"/>
    <x v="0"/>
  </r>
  <r>
    <n v="23"/>
    <n v="2"/>
    <n v="1"/>
    <n v="16"/>
    <s v="2-1-16"/>
    <x v="0"/>
    <x v="0"/>
  </r>
  <r>
    <n v="24"/>
    <n v="2"/>
    <n v="1"/>
    <n v="12"/>
    <s v="2-1-12"/>
    <x v="0"/>
    <x v="0"/>
  </r>
  <r>
    <n v="25"/>
    <n v="2"/>
    <n v="2"/>
    <n v="22"/>
    <s v="2-2-22"/>
    <x v="0"/>
    <x v="0"/>
  </r>
  <r>
    <n v="26"/>
    <n v="2"/>
    <n v="2"/>
    <n v="21"/>
    <s v="2-2-21"/>
    <x v="0"/>
    <x v="0"/>
  </r>
  <r>
    <n v="27"/>
    <n v="2"/>
    <n v="2"/>
    <n v="14"/>
    <s v="2-2-14"/>
    <x v="0"/>
    <x v="1"/>
  </r>
  <r>
    <n v="28"/>
    <n v="2"/>
    <n v="2"/>
    <n v="13"/>
    <s v="2-2-13"/>
    <x v="0"/>
    <x v="0"/>
  </r>
  <r>
    <n v="29"/>
    <n v="2"/>
    <n v="2"/>
    <n v="10"/>
    <s v="2-2-10"/>
    <x v="0"/>
    <x v="1"/>
  </r>
  <r>
    <n v="30"/>
    <n v="2"/>
    <n v="2"/>
    <n v="5"/>
    <s v="2-2-5"/>
    <x v="0"/>
    <x v="0"/>
  </r>
  <r>
    <n v="31"/>
    <n v="2"/>
    <n v="2"/>
    <n v="1"/>
    <s v="2-2-1"/>
    <x v="0"/>
    <x v="1"/>
  </r>
  <r>
    <n v="32"/>
    <n v="2"/>
    <n v="2"/>
    <n v="20"/>
    <s v="2-2-20"/>
    <x v="0"/>
    <x v="0"/>
  </r>
  <r>
    <n v="33"/>
    <n v="2"/>
    <n v="2"/>
    <n v="19"/>
    <s v="2-2-19"/>
    <x v="0"/>
    <x v="0"/>
  </r>
  <r>
    <n v="34"/>
    <n v="2"/>
    <n v="2"/>
    <n v="12"/>
    <s v="2-2-12"/>
    <x v="0"/>
    <x v="1"/>
  </r>
  <r>
    <n v="35"/>
    <n v="2"/>
    <n v="2"/>
    <n v="6"/>
    <s v="2-2-6"/>
    <x v="0"/>
    <x v="0"/>
  </r>
  <r>
    <n v="36"/>
    <n v="2"/>
    <n v="2"/>
    <n v="4"/>
    <s v="2-2-4"/>
    <x v="0"/>
    <x v="0"/>
  </r>
  <r>
    <n v="37"/>
    <n v="2"/>
    <n v="2"/>
    <n v="16"/>
    <s v="2-2-16"/>
    <x v="0"/>
    <x v="1"/>
  </r>
  <r>
    <n v="38"/>
    <n v="2"/>
    <n v="2"/>
    <n v="15"/>
    <s v="2-2-15"/>
    <x v="0"/>
    <x v="1"/>
  </r>
  <r>
    <n v="39"/>
    <n v="2"/>
    <n v="2"/>
    <n v="9"/>
    <s v="2-2-9"/>
    <x v="0"/>
    <x v="0"/>
  </r>
  <r>
    <n v="40"/>
    <n v="2"/>
    <n v="2"/>
    <n v="7"/>
    <s v="2-2-7"/>
    <x v="0"/>
    <x v="1"/>
  </r>
  <r>
    <n v="41"/>
    <n v="2"/>
    <n v="2"/>
    <n v="3"/>
    <s v="2-2-3"/>
    <x v="0"/>
    <x v="0"/>
  </r>
  <r>
    <n v="42"/>
    <n v="2"/>
    <n v="2"/>
    <n v="18"/>
    <s v="2-2-18"/>
    <x v="0"/>
    <x v="0"/>
  </r>
  <r>
    <n v="43"/>
    <n v="2"/>
    <n v="2"/>
    <n v="17"/>
    <s v="2-2-17"/>
    <x v="0"/>
    <x v="1"/>
  </r>
  <r>
    <n v="44"/>
    <n v="2"/>
    <n v="2"/>
    <n v="11"/>
    <s v="2-2-11"/>
    <x v="0"/>
    <x v="1"/>
  </r>
  <r>
    <n v="45"/>
    <n v="2"/>
    <n v="2"/>
    <n v="8"/>
    <s v="2-2-8"/>
    <x v="0"/>
    <x v="0"/>
  </r>
  <r>
    <n v="46"/>
    <n v="2"/>
    <n v="2"/>
    <n v="2"/>
    <s v="2-2-2"/>
    <x v="0"/>
    <x v="0"/>
  </r>
  <r>
    <n v="47"/>
    <n v="2"/>
    <n v="3"/>
    <n v="22"/>
    <s v="2-3-22"/>
    <x v="0"/>
    <x v="0"/>
  </r>
  <r>
    <n v="48"/>
    <n v="2"/>
    <n v="3"/>
    <n v="21"/>
    <s v="2-3-21"/>
    <x v="0"/>
    <x v="1"/>
  </r>
  <r>
    <n v="49"/>
    <n v="2"/>
    <n v="3"/>
    <n v="16"/>
    <s v="2-3-16"/>
    <x v="0"/>
    <x v="0"/>
  </r>
  <r>
    <n v="50"/>
    <n v="2"/>
    <n v="3"/>
    <n v="15"/>
    <s v="2-3-15"/>
    <x v="0"/>
    <x v="1"/>
  </r>
  <r>
    <n v="51"/>
    <n v="2"/>
    <n v="3"/>
    <n v="10"/>
    <s v="2-3-10"/>
    <x v="0"/>
    <x v="0"/>
  </r>
  <r>
    <n v="52"/>
    <n v="2"/>
    <n v="3"/>
    <n v="5"/>
    <s v="2-3-5"/>
    <x v="0"/>
    <x v="1"/>
  </r>
  <r>
    <n v="53"/>
    <n v="2"/>
    <n v="3"/>
    <n v="25"/>
    <s v="2-3-25"/>
    <x v="0"/>
    <x v="0"/>
  </r>
  <r>
    <n v="54"/>
    <n v="2"/>
    <n v="3"/>
    <n v="14"/>
    <s v="2-3-14"/>
    <x v="0"/>
    <x v="0"/>
  </r>
  <r>
    <n v="55"/>
    <n v="2"/>
    <n v="3"/>
    <n v="13"/>
    <s v="2-3-13"/>
    <x v="0"/>
    <x v="0"/>
  </r>
  <r>
    <n v="56"/>
    <n v="2"/>
    <n v="3"/>
    <n v="9"/>
    <s v="2-3-9"/>
    <x v="0"/>
    <x v="0"/>
  </r>
  <r>
    <n v="57"/>
    <n v="2"/>
    <n v="3"/>
    <n v="6"/>
    <s v="2-3-6"/>
    <x v="0"/>
    <x v="1"/>
  </r>
  <r>
    <n v="58"/>
    <n v="2"/>
    <n v="3"/>
    <n v="1"/>
    <s v="2-3-1"/>
    <x v="0"/>
    <x v="0"/>
  </r>
  <r>
    <n v="59"/>
    <n v="2"/>
    <n v="3"/>
    <n v="24"/>
    <s v="2-3-24"/>
    <x v="0"/>
    <x v="1"/>
  </r>
  <r>
    <n v="60"/>
    <n v="2"/>
    <n v="3"/>
    <n v="23"/>
    <s v="2-3-23"/>
    <x v="0"/>
    <x v="1"/>
  </r>
  <r>
    <n v="61"/>
    <n v="2"/>
    <n v="3"/>
    <n v="18"/>
    <s v="2-3-18"/>
    <x v="0"/>
    <x v="1"/>
  </r>
  <r>
    <n v="62"/>
    <n v="2"/>
    <n v="3"/>
    <n v="11"/>
    <s v="2-3-11"/>
    <x v="0"/>
    <x v="1"/>
  </r>
  <r>
    <n v="63"/>
    <n v="2"/>
    <n v="3"/>
    <n v="7"/>
    <s v="2-3-7"/>
    <x v="0"/>
    <x v="0"/>
  </r>
  <r>
    <n v="64"/>
    <n v="2"/>
    <n v="3"/>
    <n v="3"/>
    <s v="2-3-3"/>
    <x v="0"/>
    <x v="0"/>
  </r>
  <r>
    <n v="65"/>
    <n v="2"/>
    <n v="3"/>
    <n v="20"/>
    <s v="2-3-20"/>
    <x v="0"/>
    <x v="0"/>
  </r>
  <r>
    <n v="66"/>
    <n v="2"/>
    <n v="3"/>
    <n v="19"/>
    <s v="2-3-19"/>
    <x v="0"/>
    <x v="1"/>
  </r>
  <r>
    <n v="67"/>
    <n v="2"/>
    <n v="3"/>
    <n v="12"/>
    <s v="2-3-12"/>
    <x v="0"/>
    <x v="0"/>
  </r>
  <r>
    <n v="68"/>
    <n v="2"/>
    <n v="3"/>
    <n v="8"/>
    <s v="2-3-8"/>
    <x v="0"/>
    <x v="0"/>
  </r>
  <r>
    <n v="69"/>
    <n v="2"/>
    <n v="3"/>
    <n v="4"/>
    <s v="2-3-4"/>
    <x v="0"/>
    <x v="0"/>
  </r>
  <r>
    <n v="70"/>
    <n v="2"/>
    <n v="3"/>
    <n v="2"/>
    <s v="2-3-2"/>
    <x v="0"/>
    <x v="0"/>
  </r>
  <r>
    <n v="71"/>
    <n v="2"/>
    <n v="3"/>
    <n v="17"/>
    <s v="2-3-17"/>
    <x v="0"/>
    <x v="0"/>
  </r>
  <r>
    <n v="72"/>
    <n v="2"/>
    <n v="4"/>
    <n v="14"/>
    <s v="2-4-14"/>
    <x v="0"/>
    <x v="0"/>
  </r>
  <r>
    <n v="73"/>
    <n v="2"/>
    <n v="4"/>
    <n v="13"/>
    <s v="2-4-13"/>
    <x v="0"/>
    <x v="0"/>
  </r>
  <r>
    <n v="74"/>
    <n v="2"/>
    <n v="4"/>
    <n v="9"/>
    <s v="2-4-9"/>
    <x v="0"/>
    <x v="1"/>
  </r>
  <r>
    <n v="75"/>
    <n v="2"/>
    <n v="4"/>
    <n v="5"/>
    <s v="2-4-5"/>
    <x v="0"/>
    <x v="1"/>
  </r>
  <r>
    <n v="76"/>
    <n v="2"/>
    <n v="4"/>
    <n v="2"/>
    <s v="2-4-2"/>
    <x v="0"/>
    <x v="1"/>
  </r>
  <r>
    <n v="77"/>
    <n v="2"/>
    <n v="4"/>
    <n v="23"/>
    <s v="2-4-23"/>
    <x v="0"/>
    <x v="1"/>
  </r>
  <r>
    <n v="78"/>
    <n v="2"/>
    <n v="4"/>
    <n v="16"/>
    <s v="2-4-16"/>
    <x v="0"/>
    <x v="0"/>
  </r>
  <r>
    <n v="79"/>
    <n v="2"/>
    <n v="4"/>
    <n v="15"/>
    <s v="2-4-15"/>
    <x v="0"/>
    <x v="1"/>
  </r>
  <r>
    <n v="80"/>
    <n v="2"/>
    <n v="4"/>
    <n v="10"/>
    <s v="2-4-10"/>
    <x v="0"/>
    <x v="1"/>
  </r>
  <r>
    <n v="81"/>
    <n v="2"/>
    <n v="4"/>
    <n v="6"/>
    <s v="2-4-6"/>
    <x v="0"/>
    <x v="1"/>
  </r>
  <r>
    <n v="82"/>
    <n v="2"/>
    <n v="4"/>
    <n v="3"/>
    <s v="2-4-3"/>
    <x v="0"/>
    <x v="1"/>
  </r>
  <r>
    <n v="83"/>
    <n v="2"/>
    <n v="4"/>
    <n v="22"/>
    <s v="2-4-22"/>
    <x v="0"/>
    <x v="1"/>
  </r>
  <r>
    <n v="84"/>
    <n v="2"/>
    <n v="4"/>
    <n v="21"/>
    <s v="2-4-21"/>
    <x v="0"/>
    <x v="0"/>
  </r>
  <r>
    <n v="85"/>
    <n v="2"/>
    <n v="4"/>
    <n v="18"/>
    <s v="2-4-18"/>
    <x v="0"/>
    <x v="1"/>
  </r>
  <r>
    <n v="86"/>
    <n v="2"/>
    <n v="4"/>
    <n v="17"/>
    <s v="2-4-17"/>
    <x v="0"/>
    <x v="1"/>
  </r>
  <r>
    <n v="87"/>
    <n v="2"/>
    <n v="4"/>
    <n v="11"/>
    <s v="2-4-11"/>
    <x v="0"/>
    <x v="0"/>
  </r>
  <r>
    <n v="88"/>
    <n v="2"/>
    <n v="4"/>
    <n v="7"/>
    <s v="2-4-7"/>
    <x v="0"/>
    <x v="1"/>
  </r>
  <r>
    <n v="89"/>
    <n v="2"/>
    <n v="4"/>
    <n v="1"/>
    <s v="2-4-1"/>
    <x v="0"/>
    <x v="0"/>
  </r>
  <r>
    <n v="90"/>
    <n v="2"/>
    <n v="4"/>
    <n v="20"/>
    <s v="2-4-20"/>
    <x v="0"/>
    <x v="1"/>
  </r>
  <r>
    <n v="91"/>
    <n v="2"/>
    <n v="4"/>
    <n v="19"/>
    <s v="2-4-19"/>
    <x v="0"/>
    <x v="1"/>
  </r>
  <r>
    <n v="92"/>
    <n v="2"/>
    <n v="4"/>
    <n v="12"/>
    <s v="2-4-12"/>
    <x v="0"/>
    <x v="0"/>
  </r>
  <r>
    <n v="93"/>
    <n v="2"/>
    <n v="4"/>
    <n v="8"/>
    <s v="2-4-8"/>
    <x v="0"/>
    <x v="0"/>
  </r>
  <r>
    <n v="94"/>
    <n v="2"/>
    <n v="4"/>
    <n v="4"/>
    <s v="2-4-4"/>
    <x v="0"/>
    <x v="0"/>
  </r>
  <r>
    <n v="95"/>
    <n v="2"/>
    <n v="5"/>
    <n v="24"/>
    <s v="2-5-24"/>
    <x v="0"/>
    <x v="0"/>
  </r>
  <r>
    <n v="96"/>
    <n v="2"/>
    <n v="5"/>
    <n v="23"/>
    <s v="2-5-23"/>
    <x v="0"/>
    <x v="1"/>
  </r>
  <r>
    <n v="97"/>
    <n v="2"/>
    <n v="5"/>
    <n v="16"/>
    <s v="2-5-16"/>
    <x v="0"/>
    <x v="0"/>
  </r>
  <r>
    <n v="98"/>
    <n v="2"/>
    <n v="5"/>
    <n v="15"/>
    <s v="2-5-15"/>
    <x v="0"/>
    <x v="0"/>
  </r>
  <r>
    <n v="99"/>
    <n v="2"/>
    <n v="5"/>
    <n v="9"/>
    <s v="2-5-9"/>
    <x v="0"/>
    <x v="1"/>
  </r>
  <r>
    <n v="100"/>
    <n v="2"/>
    <n v="5"/>
    <n v="5"/>
    <s v="2-5-5"/>
    <x v="0"/>
    <x v="0"/>
  </r>
  <r>
    <n v="101"/>
    <n v="2"/>
    <n v="5"/>
    <n v="1"/>
    <s v="2-5-1"/>
    <x v="0"/>
    <x v="0"/>
  </r>
  <r>
    <n v="102"/>
    <n v="2"/>
    <n v="5"/>
    <n v="20"/>
    <s v="2-5-20"/>
    <x v="0"/>
    <x v="1"/>
  </r>
  <r>
    <n v="103"/>
    <n v="2"/>
    <n v="5"/>
    <n v="11"/>
    <s v="2-5-11"/>
    <x v="0"/>
    <x v="0"/>
  </r>
  <r>
    <n v="104"/>
    <n v="2"/>
    <n v="5"/>
    <n v="3"/>
    <s v="2-5-3"/>
    <x v="0"/>
    <x v="0"/>
  </r>
  <r>
    <n v="105"/>
    <n v="2"/>
    <n v="5"/>
    <n v="22"/>
    <s v="2-5-22"/>
    <x v="0"/>
    <x v="1"/>
  </r>
  <r>
    <n v="106"/>
    <n v="2"/>
    <n v="5"/>
    <n v="21"/>
    <s v="2-5-21"/>
    <x v="0"/>
    <x v="1"/>
  </r>
  <r>
    <n v="107"/>
    <n v="2"/>
    <n v="5"/>
    <n v="14"/>
    <s v="2-5-14"/>
    <x v="0"/>
    <x v="0"/>
  </r>
  <r>
    <n v="108"/>
    <n v="2"/>
    <n v="5"/>
    <n v="13"/>
    <s v="2-5-13"/>
    <x v="0"/>
    <x v="1"/>
  </r>
  <r>
    <n v="109"/>
    <n v="2"/>
    <n v="5"/>
    <n v="10"/>
    <s v="2-5-10"/>
    <x v="0"/>
    <x v="1"/>
  </r>
  <r>
    <n v="110"/>
    <n v="2"/>
    <n v="5"/>
    <n v="7"/>
    <s v="2-5-7"/>
    <x v="0"/>
    <x v="0"/>
  </r>
  <r>
    <n v="111"/>
    <n v="2"/>
    <n v="5"/>
    <n v="2"/>
    <s v="2-5-2"/>
    <x v="0"/>
    <x v="0"/>
  </r>
  <r>
    <n v="112"/>
    <n v="2"/>
    <n v="5"/>
    <n v="25"/>
    <s v="2-5-25"/>
    <x v="0"/>
    <x v="0"/>
  </r>
  <r>
    <n v="113"/>
    <n v="2"/>
    <n v="5"/>
    <n v="18"/>
    <s v="2-5-18"/>
    <x v="0"/>
    <x v="0"/>
  </r>
  <r>
    <n v="114"/>
    <n v="2"/>
    <n v="5"/>
    <n v="17"/>
    <s v="2-5-17"/>
    <x v="0"/>
    <x v="0"/>
  </r>
  <r>
    <n v="115"/>
    <n v="2"/>
    <n v="5"/>
    <n v="12"/>
    <s v="2-5-12"/>
    <x v="0"/>
    <x v="1"/>
  </r>
  <r>
    <n v="116"/>
    <n v="2"/>
    <n v="5"/>
    <n v="8"/>
    <s v="2-5-8"/>
    <x v="0"/>
    <x v="0"/>
  </r>
  <r>
    <n v="117"/>
    <n v="2"/>
    <n v="5"/>
    <n v="4"/>
    <s v="2-5-4"/>
    <x v="0"/>
    <x v="0"/>
  </r>
  <r>
    <n v="118"/>
    <n v="2"/>
    <n v="5"/>
    <n v="19"/>
    <s v="2-5-19"/>
    <x v="0"/>
    <x v="0"/>
  </r>
  <r>
    <n v="119"/>
    <n v="2"/>
    <n v="5"/>
    <n v="6"/>
    <s v="2-5-6"/>
    <x v="0"/>
    <x v="0"/>
  </r>
  <r>
    <n v="120"/>
    <n v="2"/>
    <n v="6"/>
    <n v="25"/>
    <s v="2-6-25"/>
    <x v="0"/>
    <x v="1"/>
  </r>
  <r>
    <n v="121"/>
    <n v="2"/>
    <n v="6"/>
    <n v="10"/>
    <s v="2-6-10"/>
    <x v="0"/>
    <x v="1"/>
  </r>
  <r>
    <n v="122"/>
    <n v="2"/>
    <n v="6"/>
    <n v="5"/>
    <s v="2-6-5"/>
    <x v="0"/>
    <x v="0"/>
  </r>
  <r>
    <n v="123"/>
    <n v="2"/>
    <n v="6"/>
    <n v="1"/>
    <s v="2-6-1"/>
    <x v="0"/>
    <x v="0"/>
  </r>
  <r>
    <n v="124"/>
    <n v="2"/>
    <n v="6"/>
    <n v="20"/>
    <s v="2-6-20"/>
    <x v="0"/>
    <x v="1"/>
  </r>
  <r>
    <n v="125"/>
    <n v="2"/>
    <n v="6"/>
    <n v="6"/>
    <s v="2-6-6"/>
    <x v="0"/>
    <x v="0"/>
  </r>
  <r>
    <n v="126"/>
    <n v="2"/>
    <n v="6"/>
    <n v="2"/>
    <s v="2-6-2"/>
    <x v="0"/>
    <x v="0"/>
  </r>
  <r>
    <n v="127"/>
    <n v="2"/>
    <n v="6"/>
    <n v="24"/>
    <s v="2-6-24"/>
    <x v="0"/>
    <x v="1"/>
  </r>
  <r>
    <n v="128"/>
    <n v="2"/>
    <n v="6"/>
    <n v="23"/>
    <s v="2-6-23"/>
    <x v="0"/>
    <x v="0"/>
  </r>
  <r>
    <n v="129"/>
    <n v="2"/>
    <n v="6"/>
    <n v="16"/>
    <s v="2-6-16"/>
    <x v="0"/>
    <x v="1"/>
  </r>
  <r>
    <n v="130"/>
    <n v="2"/>
    <n v="6"/>
    <n v="15"/>
    <s v="2-6-15"/>
    <x v="0"/>
    <x v="1"/>
  </r>
  <r>
    <n v="131"/>
    <n v="2"/>
    <n v="6"/>
    <n v="11"/>
    <s v="2-6-11"/>
    <x v="0"/>
    <x v="1"/>
  </r>
  <r>
    <n v="132"/>
    <n v="2"/>
    <n v="6"/>
    <n v="7"/>
    <s v="2-6-7"/>
    <x v="0"/>
    <x v="0"/>
  </r>
  <r>
    <n v="133"/>
    <n v="2"/>
    <n v="6"/>
    <n v="3"/>
    <s v="2-6-3"/>
    <x v="0"/>
    <x v="0"/>
  </r>
  <r>
    <n v="134"/>
    <n v="2"/>
    <n v="6"/>
    <n v="21"/>
    <s v="2-6-21"/>
    <x v="0"/>
    <x v="1"/>
  </r>
  <r>
    <n v="135"/>
    <n v="2"/>
    <n v="6"/>
    <n v="18"/>
    <s v="2-6-18"/>
    <x v="0"/>
    <x v="1"/>
  </r>
  <r>
    <n v="136"/>
    <n v="2"/>
    <n v="6"/>
    <n v="17"/>
    <s v="2-6-17"/>
    <x v="0"/>
    <x v="1"/>
  </r>
  <r>
    <n v="137"/>
    <n v="2"/>
    <n v="6"/>
    <n v="12"/>
    <s v="2-6-12"/>
    <x v="0"/>
    <x v="1"/>
  </r>
  <r>
    <n v="138"/>
    <n v="2"/>
    <n v="6"/>
    <n v="8"/>
    <s v="2-6-8"/>
    <x v="0"/>
    <x v="0"/>
  </r>
  <r>
    <n v="139"/>
    <n v="2"/>
    <n v="6"/>
    <n v="4"/>
    <s v="2-6-4"/>
    <x v="0"/>
    <x v="0"/>
  </r>
  <r>
    <n v="140"/>
    <n v="2"/>
    <n v="6"/>
    <n v="22"/>
    <s v="2-6-22"/>
    <x v="0"/>
    <x v="0"/>
  </r>
  <r>
    <n v="141"/>
    <n v="2"/>
    <n v="6"/>
    <n v="13"/>
    <s v="2-6-13"/>
    <x v="0"/>
    <x v="0"/>
  </r>
  <r>
    <n v="142"/>
    <n v="2"/>
    <n v="6"/>
    <n v="14"/>
    <s v="2-6-14"/>
    <x v="0"/>
    <x v="0"/>
  </r>
  <r>
    <n v="143"/>
    <n v="2"/>
    <n v="6"/>
    <n v="19"/>
    <s v="2-6-19"/>
    <x v="0"/>
    <x v="0"/>
  </r>
  <r>
    <n v="144"/>
    <n v="2"/>
    <n v="6"/>
    <n v="9"/>
    <s v="2-6-9"/>
    <x v="0"/>
    <x v="0"/>
  </r>
  <r>
    <n v="145"/>
    <n v="2"/>
    <n v="7"/>
    <n v="22"/>
    <s v="2-7-22"/>
    <x v="0"/>
    <x v="1"/>
  </r>
  <r>
    <n v="146"/>
    <n v="2"/>
    <n v="7"/>
    <n v="21"/>
    <s v="2-7-21"/>
    <x v="0"/>
    <x v="1"/>
  </r>
  <r>
    <n v="147"/>
    <n v="2"/>
    <n v="7"/>
    <n v="13"/>
    <s v="2-7-13"/>
    <x v="0"/>
    <x v="1"/>
  </r>
  <r>
    <n v="148"/>
    <n v="2"/>
    <n v="7"/>
    <n v="9"/>
    <s v="2-7-9"/>
    <x v="0"/>
    <x v="1"/>
  </r>
  <r>
    <n v="149"/>
    <n v="2"/>
    <n v="7"/>
    <n v="3"/>
    <s v="2-7-3"/>
    <x v="0"/>
    <x v="1"/>
  </r>
  <r>
    <n v="150"/>
    <n v="2"/>
    <n v="7"/>
    <n v="24"/>
    <s v="2-7-24"/>
    <x v="0"/>
    <x v="1"/>
  </r>
  <r>
    <n v="151"/>
    <n v="2"/>
    <n v="7"/>
    <n v="23"/>
    <s v="2-7-23"/>
    <x v="0"/>
    <x v="1"/>
  </r>
  <r>
    <n v="152"/>
    <n v="2"/>
    <n v="7"/>
    <n v="16"/>
    <s v="2-7-16"/>
    <x v="0"/>
    <x v="0"/>
  </r>
  <r>
    <n v="153"/>
    <n v="2"/>
    <n v="7"/>
    <n v="15"/>
    <s v="2-7-15"/>
    <x v="0"/>
    <x v="0"/>
  </r>
  <r>
    <n v="154"/>
    <n v="2"/>
    <n v="7"/>
    <n v="10"/>
    <s v="2-7-10"/>
    <x v="0"/>
    <x v="1"/>
  </r>
  <r>
    <n v="155"/>
    <n v="2"/>
    <n v="7"/>
    <n v="6"/>
    <s v="2-7-6"/>
    <x v="0"/>
    <x v="0"/>
  </r>
  <r>
    <n v="156"/>
    <n v="2"/>
    <n v="7"/>
    <n v="1"/>
    <s v="2-7-1"/>
    <x v="0"/>
    <x v="0"/>
  </r>
  <r>
    <n v="157"/>
    <n v="2"/>
    <n v="7"/>
    <n v="18"/>
    <s v="2-7-18"/>
    <x v="0"/>
    <x v="1"/>
  </r>
  <r>
    <n v="158"/>
    <n v="2"/>
    <n v="7"/>
    <n v="17"/>
    <s v="2-7-17"/>
    <x v="0"/>
    <x v="0"/>
  </r>
  <r>
    <n v="159"/>
    <n v="2"/>
    <n v="7"/>
    <n v="7"/>
    <s v="2-7-7"/>
    <x v="0"/>
    <x v="0"/>
  </r>
  <r>
    <n v="160"/>
    <n v="2"/>
    <n v="7"/>
    <n v="4"/>
    <s v="2-7-4"/>
    <x v="0"/>
    <x v="0"/>
  </r>
  <r>
    <n v="161"/>
    <n v="2"/>
    <n v="7"/>
    <n v="25"/>
    <s v="2-7-25"/>
    <x v="0"/>
    <x v="0"/>
  </r>
  <r>
    <n v="162"/>
    <n v="2"/>
    <n v="7"/>
    <n v="20"/>
    <s v="2-7-20"/>
    <x v="0"/>
    <x v="1"/>
  </r>
  <r>
    <n v="163"/>
    <n v="2"/>
    <n v="7"/>
    <n v="19"/>
    <s v="2-7-19"/>
    <x v="0"/>
    <x v="1"/>
  </r>
  <r>
    <n v="164"/>
    <n v="2"/>
    <n v="7"/>
    <n v="8"/>
    <s v="2-7-8"/>
    <x v="0"/>
    <x v="0"/>
  </r>
  <r>
    <n v="165"/>
    <n v="2"/>
    <n v="7"/>
    <n v="2"/>
    <s v="2-7-2"/>
    <x v="0"/>
    <x v="0"/>
  </r>
  <r>
    <n v="166"/>
    <n v="2"/>
    <n v="7"/>
    <n v="5"/>
    <s v="2-7-5"/>
    <x v="0"/>
    <x v="0"/>
  </r>
  <r>
    <n v="167"/>
    <n v="2"/>
    <n v="7"/>
    <n v="11"/>
    <s v="2-7-11"/>
    <x v="0"/>
    <x v="0"/>
  </r>
  <r>
    <n v="168"/>
    <n v="2"/>
    <n v="7"/>
    <n v="12"/>
    <s v="2-7-12"/>
    <x v="0"/>
    <x v="0"/>
  </r>
  <r>
    <n v="169"/>
    <n v="2"/>
    <n v="7"/>
    <n v="14"/>
    <s v="2-7-14"/>
    <x v="0"/>
    <x v="0"/>
  </r>
  <r>
    <n v="170"/>
    <n v="2"/>
    <n v="8"/>
    <n v="16"/>
    <s v="2-8-16"/>
    <x v="0"/>
    <x v="1"/>
  </r>
  <r>
    <n v="171"/>
    <n v="2"/>
    <n v="8"/>
    <n v="15"/>
    <s v="2-8-15"/>
    <x v="0"/>
    <x v="1"/>
  </r>
  <r>
    <n v="172"/>
    <n v="2"/>
    <n v="8"/>
    <n v="10"/>
    <s v="2-8-10"/>
    <x v="0"/>
    <x v="0"/>
  </r>
  <r>
    <n v="173"/>
    <n v="2"/>
    <n v="8"/>
    <n v="3"/>
    <s v="2-8-3"/>
    <x v="0"/>
    <x v="1"/>
  </r>
  <r>
    <n v="174"/>
    <n v="2"/>
    <n v="8"/>
    <n v="24"/>
    <s v="2-8-24"/>
    <x v="0"/>
    <x v="0"/>
  </r>
  <r>
    <n v="175"/>
    <n v="2"/>
    <n v="8"/>
    <n v="23"/>
    <s v="2-8-23"/>
    <x v="0"/>
    <x v="1"/>
  </r>
  <r>
    <n v="176"/>
    <n v="2"/>
    <n v="8"/>
    <n v="14"/>
    <s v="2-8-14"/>
    <x v="0"/>
    <x v="1"/>
  </r>
  <r>
    <n v="177"/>
    <n v="2"/>
    <n v="8"/>
    <n v="13"/>
    <s v="2-8-13"/>
    <x v="0"/>
    <x v="1"/>
  </r>
  <r>
    <n v="178"/>
    <n v="2"/>
    <n v="8"/>
    <n v="9"/>
    <s v="2-8-9"/>
    <x v="0"/>
    <x v="0"/>
  </r>
  <r>
    <n v="179"/>
    <n v="2"/>
    <n v="8"/>
    <n v="2"/>
    <s v="2-8-2"/>
    <x v="0"/>
    <x v="1"/>
  </r>
  <r>
    <n v="180"/>
    <n v="2"/>
    <n v="8"/>
    <n v="25"/>
    <s v="2-8-25"/>
    <x v="0"/>
    <x v="1"/>
  </r>
  <r>
    <n v="181"/>
    <n v="2"/>
    <n v="8"/>
    <n v="20"/>
    <s v="2-8-20"/>
    <x v="0"/>
    <x v="1"/>
  </r>
  <r>
    <n v="182"/>
    <n v="2"/>
    <n v="8"/>
    <n v="19"/>
    <s v="2-8-19"/>
    <x v="0"/>
    <x v="1"/>
  </r>
  <r>
    <n v="183"/>
    <n v="2"/>
    <n v="8"/>
    <n v="12"/>
    <s v="2-8-12"/>
    <x v="0"/>
    <x v="0"/>
  </r>
  <r>
    <n v="184"/>
    <n v="2"/>
    <n v="8"/>
    <n v="7"/>
    <s v="2-8-7"/>
    <x v="0"/>
    <x v="0"/>
  </r>
  <r>
    <n v="185"/>
    <n v="2"/>
    <n v="8"/>
    <n v="17"/>
    <s v="2-8-17"/>
    <x v="0"/>
    <x v="1"/>
  </r>
  <r>
    <n v="186"/>
    <n v="2"/>
    <n v="8"/>
    <n v="11"/>
    <s v="2-8-11"/>
    <x v="0"/>
    <x v="0"/>
  </r>
  <r>
    <n v="187"/>
    <n v="2"/>
    <n v="8"/>
    <n v="8"/>
    <s v="2-8-8"/>
    <x v="0"/>
    <x v="1"/>
  </r>
  <r>
    <n v="188"/>
    <n v="2"/>
    <n v="8"/>
    <n v="4"/>
    <s v="2-8-4"/>
    <x v="0"/>
    <x v="0"/>
  </r>
  <r>
    <n v="189"/>
    <n v="2"/>
    <n v="8"/>
    <n v="21"/>
    <s v="2-8-21"/>
    <x v="0"/>
    <x v="0"/>
  </r>
  <r>
    <n v="190"/>
    <n v="2"/>
    <n v="8"/>
    <n v="6"/>
    <s v="2-8-6"/>
    <x v="0"/>
    <x v="0"/>
  </r>
  <r>
    <n v="191"/>
    <n v="2"/>
    <n v="8"/>
    <n v="22"/>
    <s v="2-8-22"/>
    <x v="0"/>
    <x v="0"/>
  </r>
  <r>
    <n v="192"/>
    <n v="2"/>
    <n v="8"/>
    <n v="1"/>
    <s v="2-8-1"/>
    <x v="0"/>
    <x v="0"/>
  </r>
  <r>
    <n v="193"/>
    <n v="2"/>
    <n v="8"/>
    <n v="18"/>
    <s v="2-8-18"/>
    <x v="0"/>
    <x v="0"/>
  </r>
  <r>
    <n v="194"/>
    <n v="2"/>
    <n v="8"/>
    <n v="5"/>
    <s v="2-8-5"/>
    <x v="0"/>
    <x v="0"/>
  </r>
  <r>
    <n v="195"/>
    <n v="2"/>
    <n v="9"/>
    <n v="24"/>
    <s v="2-9-24"/>
    <x v="0"/>
    <x v="1"/>
  </r>
  <r>
    <n v="196"/>
    <n v="2"/>
    <n v="9"/>
    <n v="23"/>
    <s v="2-9-23"/>
    <x v="0"/>
    <x v="1"/>
  </r>
  <r>
    <n v="197"/>
    <n v="2"/>
    <n v="9"/>
    <n v="18"/>
    <s v="2-9-18"/>
    <x v="0"/>
    <x v="1"/>
  </r>
  <r>
    <n v="198"/>
    <n v="2"/>
    <n v="9"/>
    <n v="17"/>
    <s v="2-9-17"/>
    <x v="0"/>
    <x v="1"/>
  </r>
  <r>
    <n v="199"/>
    <n v="2"/>
    <n v="9"/>
    <n v="10"/>
    <s v="2-9-10"/>
    <x v="0"/>
    <x v="0"/>
  </r>
  <r>
    <n v="200"/>
    <n v="2"/>
    <n v="9"/>
    <n v="5"/>
    <s v="2-9-5"/>
    <x v="0"/>
    <x v="0"/>
  </r>
  <r>
    <n v="201"/>
    <n v="2"/>
    <n v="9"/>
    <n v="4"/>
    <s v="2-9-4"/>
    <x v="0"/>
    <x v="1"/>
  </r>
  <r>
    <n v="202"/>
    <n v="2"/>
    <n v="9"/>
    <n v="15"/>
    <s v="2-9-15"/>
    <x v="0"/>
    <x v="0"/>
  </r>
  <r>
    <n v="203"/>
    <n v="2"/>
    <n v="9"/>
    <n v="3"/>
    <s v="2-9-3"/>
    <x v="0"/>
    <x v="1"/>
  </r>
  <r>
    <n v="204"/>
    <n v="2"/>
    <n v="9"/>
    <n v="22"/>
    <s v="2-9-22"/>
    <x v="0"/>
    <x v="0"/>
  </r>
  <r>
    <n v="205"/>
    <n v="2"/>
    <n v="9"/>
    <n v="21"/>
    <s v="2-9-21"/>
    <x v="0"/>
    <x v="0"/>
  </r>
  <r>
    <n v="206"/>
    <n v="2"/>
    <n v="9"/>
    <n v="20"/>
    <s v="2-9-20"/>
    <x v="0"/>
    <x v="1"/>
  </r>
  <r>
    <n v="207"/>
    <n v="2"/>
    <n v="9"/>
    <n v="19"/>
    <s v="2-9-19"/>
    <x v="0"/>
    <x v="1"/>
  </r>
  <r>
    <n v="208"/>
    <n v="2"/>
    <n v="9"/>
    <n v="12"/>
    <s v="2-9-12"/>
    <x v="0"/>
    <x v="0"/>
  </r>
  <r>
    <n v="209"/>
    <n v="2"/>
    <n v="9"/>
    <n v="1"/>
    <s v="2-9-1"/>
    <x v="0"/>
    <x v="1"/>
  </r>
  <r>
    <n v="210"/>
    <n v="2"/>
    <n v="9"/>
    <n v="25"/>
    <s v="2-9-25"/>
    <x v="0"/>
    <x v="0"/>
  </r>
  <r>
    <n v="211"/>
    <n v="2"/>
    <n v="9"/>
    <n v="13"/>
    <s v="2-9-13"/>
    <x v="0"/>
    <x v="0"/>
  </r>
  <r>
    <n v="212"/>
    <n v="2"/>
    <n v="9"/>
    <n v="9"/>
    <s v="2-9-9"/>
    <x v="0"/>
    <x v="0"/>
  </r>
  <r>
    <n v="213"/>
    <n v="2"/>
    <n v="9"/>
    <n v="8"/>
    <s v="2-9-8"/>
    <x v="0"/>
    <x v="1"/>
  </r>
  <r>
    <n v="214"/>
    <n v="2"/>
    <n v="9"/>
    <n v="14"/>
    <s v="2-9-14"/>
    <x v="0"/>
    <x v="0"/>
  </r>
  <r>
    <n v="215"/>
    <n v="2"/>
    <n v="9"/>
    <n v="2"/>
    <s v="2-9-2"/>
    <x v="0"/>
    <x v="0"/>
  </r>
  <r>
    <n v="216"/>
    <n v="2"/>
    <n v="9"/>
    <n v="16"/>
    <s v="2-9-16"/>
    <x v="0"/>
    <x v="0"/>
  </r>
  <r>
    <n v="217"/>
    <n v="2"/>
    <n v="9"/>
    <n v="11"/>
    <s v="2-9-11"/>
    <x v="0"/>
    <x v="0"/>
  </r>
  <r>
    <n v="218"/>
    <n v="2"/>
    <n v="9"/>
    <n v="7"/>
    <s v="2-9-7"/>
    <x v="0"/>
    <x v="0"/>
  </r>
  <r>
    <n v="219"/>
    <n v="2"/>
    <n v="9"/>
    <n v="6"/>
    <s v="2-9-6"/>
    <x v="0"/>
    <x v="0"/>
  </r>
  <r>
    <n v="220"/>
    <n v="2"/>
    <n v="10"/>
    <n v="19"/>
    <s v="2-10-19"/>
    <x v="0"/>
    <x v="1"/>
  </r>
  <r>
    <n v="221"/>
    <n v="2"/>
    <n v="10"/>
    <n v="11"/>
    <s v="2-10-11"/>
    <x v="0"/>
    <x v="0"/>
  </r>
  <r>
    <n v="222"/>
    <n v="2"/>
    <n v="10"/>
    <n v="5"/>
    <s v="2-10-5"/>
    <x v="0"/>
    <x v="0"/>
  </r>
  <r>
    <n v="223"/>
    <n v="2"/>
    <n v="10"/>
    <n v="4"/>
    <s v="2-10-4"/>
    <x v="0"/>
    <x v="1"/>
  </r>
  <r>
    <n v="224"/>
    <n v="2"/>
    <n v="10"/>
    <n v="22"/>
    <s v="2-10-22"/>
    <x v="0"/>
    <x v="1"/>
  </r>
  <r>
    <n v="225"/>
    <n v="2"/>
    <n v="10"/>
    <n v="21"/>
    <s v="2-10-21"/>
    <x v="0"/>
    <x v="1"/>
  </r>
  <r>
    <n v="226"/>
    <n v="2"/>
    <n v="10"/>
    <n v="14"/>
    <s v="2-10-14"/>
    <x v="0"/>
    <x v="0"/>
  </r>
  <r>
    <n v="227"/>
    <n v="2"/>
    <n v="10"/>
    <n v="13"/>
    <s v="2-10-13"/>
    <x v="0"/>
    <x v="0"/>
  </r>
  <r>
    <n v="228"/>
    <n v="2"/>
    <n v="10"/>
    <n v="9"/>
    <s v="2-10-9"/>
    <x v="0"/>
    <x v="1"/>
  </r>
  <r>
    <n v="229"/>
    <n v="2"/>
    <n v="10"/>
    <n v="6"/>
    <s v="2-10-6"/>
    <x v="0"/>
    <x v="0"/>
  </r>
  <r>
    <n v="230"/>
    <n v="2"/>
    <n v="10"/>
    <n v="1"/>
    <s v="2-10-1"/>
    <x v="0"/>
    <x v="1"/>
  </r>
  <r>
    <n v="231"/>
    <n v="2"/>
    <n v="10"/>
    <n v="24"/>
    <s v="2-10-24"/>
    <x v="0"/>
    <x v="0"/>
  </r>
  <r>
    <n v="232"/>
    <n v="2"/>
    <n v="10"/>
    <n v="23"/>
    <s v="2-10-23"/>
    <x v="0"/>
    <x v="1"/>
  </r>
  <r>
    <n v="233"/>
    <n v="2"/>
    <n v="10"/>
    <n v="18"/>
    <s v="2-10-18"/>
    <x v="0"/>
    <x v="1"/>
  </r>
  <r>
    <n v="234"/>
    <n v="2"/>
    <n v="10"/>
    <n v="17"/>
    <s v="2-10-17"/>
    <x v="0"/>
    <x v="0"/>
  </r>
  <r>
    <n v="235"/>
    <n v="2"/>
    <n v="10"/>
    <n v="12"/>
    <s v="2-10-12"/>
    <x v="0"/>
    <x v="1"/>
  </r>
  <r>
    <n v="236"/>
    <n v="2"/>
    <n v="10"/>
    <n v="7"/>
    <s v="2-10-7"/>
    <x v="0"/>
    <x v="0"/>
  </r>
  <r>
    <n v="237"/>
    <n v="2"/>
    <n v="10"/>
    <n v="2"/>
    <s v="2-10-2"/>
    <x v="0"/>
    <x v="0"/>
  </r>
  <r>
    <n v="238"/>
    <n v="2"/>
    <n v="10"/>
    <n v="25"/>
    <s v="2-10-25"/>
    <x v="0"/>
    <x v="0"/>
  </r>
  <r>
    <n v="239"/>
    <n v="2"/>
    <n v="10"/>
    <n v="16"/>
    <s v="2-10-16"/>
    <x v="0"/>
    <x v="1"/>
  </r>
  <r>
    <n v="240"/>
    <n v="2"/>
    <n v="10"/>
    <n v="15"/>
    <s v="2-10-15"/>
    <x v="0"/>
    <x v="0"/>
  </r>
  <r>
    <n v="241"/>
    <n v="2"/>
    <n v="10"/>
    <n v="10"/>
    <s v="2-10-10"/>
    <x v="0"/>
    <x v="1"/>
  </r>
  <r>
    <n v="242"/>
    <n v="2"/>
    <n v="10"/>
    <n v="8"/>
    <s v="2-10-8"/>
    <x v="0"/>
    <x v="1"/>
  </r>
  <r>
    <n v="243"/>
    <n v="2"/>
    <n v="10"/>
    <n v="3"/>
    <s v="2-10-3"/>
    <x v="0"/>
    <x v="0"/>
  </r>
  <r>
    <n v="244"/>
    <n v="2"/>
    <n v="10"/>
    <n v="20"/>
    <s v="2-10-20"/>
    <x v="0"/>
    <x v="0"/>
  </r>
  <r>
    <n v="245"/>
    <n v="2"/>
    <n v="11"/>
    <n v="23"/>
    <s v="2-11-23"/>
    <x v="0"/>
    <x v="1"/>
  </r>
  <r>
    <n v="246"/>
    <n v="2"/>
    <n v="11"/>
    <n v="14"/>
    <s v="2-11-14"/>
    <x v="0"/>
    <x v="0"/>
  </r>
  <r>
    <n v="247"/>
    <n v="2"/>
    <n v="11"/>
    <n v="13"/>
    <s v="2-11-13"/>
    <x v="0"/>
    <x v="0"/>
  </r>
  <r>
    <n v="248"/>
    <n v="2"/>
    <n v="11"/>
    <n v="9"/>
    <s v="2-11-9"/>
    <x v="0"/>
    <x v="0"/>
  </r>
  <r>
    <n v="249"/>
    <n v="2"/>
    <n v="11"/>
    <n v="5"/>
    <s v="2-11-5"/>
    <x v="0"/>
    <x v="0"/>
  </r>
  <r>
    <n v="250"/>
    <n v="2"/>
    <n v="11"/>
    <n v="3"/>
    <s v="2-11-3"/>
    <x v="0"/>
    <x v="1"/>
  </r>
  <r>
    <n v="251"/>
    <n v="2"/>
    <n v="11"/>
    <n v="21"/>
    <s v="2-11-21"/>
    <x v="0"/>
    <x v="0"/>
  </r>
  <r>
    <n v="252"/>
    <n v="2"/>
    <n v="11"/>
    <n v="16"/>
    <s v="2-11-16"/>
    <x v="0"/>
    <x v="1"/>
  </r>
  <r>
    <n v="253"/>
    <n v="2"/>
    <n v="11"/>
    <n v="15"/>
    <s v="2-11-15"/>
    <x v="0"/>
    <x v="0"/>
  </r>
  <r>
    <n v="254"/>
    <n v="2"/>
    <n v="11"/>
    <n v="10"/>
    <s v="2-11-10"/>
    <x v="0"/>
    <x v="0"/>
  </r>
  <r>
    <n v="255"/>
    <n v="2"/>
    <n v="11"/>
    <n v="6"/>
    <s v="2-11-6"/>
    <x v="0"/>
    <x v="1"/>
  </r>
  <r>
    <n v="256"/>
    <n v="2"/>
    <n v="11"/>
    <n v="1"/>
    <s v="2-11-1"/>
    <x v="0"/>
    <x v="0"/>
  </r>
  <r>
    <n v="257"/>
    <n v="2"/>
    <n v="11"/>
    <n v="20"/>
    <s v="2-11-20"/>
    <x v="0"/>
    <x v="1"/>
  </r>
  <r>
    <n v="258"/>
    <n v="2"/>
    <n v="11"/>
    <n v="12"/>
    <s v="2-11-12"/>
    <x v="0"/>
    <x v="0"/>
  </r>
  <r>
    <n v="259"/>
    <n v="2"/>
    <n v="11"/>
    <n v="7"/>
    <s v="2-11-7"/>
    <x v="0"/>
    <x v="0"/>
  </r>
  <r>
    <n v="260"/>
    <n v="2"/>
    <n v="11"/>
    <n v="2"/>
    <s v="2-11-2"/>
    <x v="0"/>
    <x v="0"/>
  </r>
  <r>
    <n v="261"/>
    <n v="2"/>
    <n v="11"/>
    <n v="17"/>
    <s v="2-11-17"/>
    <x v="0"/>
    <x v="0"/>
  </r>
  <r>
    <n v="262"/>
    <n v="2"/>
    <n v="11"/>
    <n v="11"/>
    <s v="2-11-11"/>
    <x v="0"/>
    <x v="0"/>
  </r>
  <r>
    <n v="263"/>
    <n v="2"/>
    <n v="11"/>
    <n v="8"/>
    <s v="2-11-8"/>
    <x v="0"/>
    <x v="1"/>
  </r>
  <r>
    <n v="264"/>
    <n v="2"/>
    <n v="11"/>
    <n v="4"/>
    <s v="2-11-4"/>
    <x v="0"/>
    <x v="0"/>
  </r>
  <r>
    <n v="265"/>
    <n v="2"/>
    <n v="11"/>
    <n v="25"/>
    <s v="2-11-25"/>
    <x v="0"/>
    <x v="0"/>
  </r>
  <r>
    <n v="266"/>
    <n v="2"/>
    <n v="11"/>
    <n v="24"/>
    <s v="2-11-24"/>
    <x v="0"/>
    <x v="0"/>
  </r>
  <r>
    <n v="267"/>
    <n v="2"/>
    <n v="11"/>
    <n v="18"/>
    <s v="2-11-18"/>
    <x v="0"/>
    <x v="0"/>
  </r>
  <r>
    <n v="268"/>
    <n v="2"/>
    <n v="11"/>
    <n v="22"/>
    <s v="2-11-22"/>
    <x v="0"/>
    <x v="0"/>
  </r>
  <r>
    <n v="269"/>
    <n v="2"/>
    <n v="11"/>
    <n v="19"/>
    <s v="2-11-19"/>
    <x v="0"/>
    <x v="0"/>
  </r>
  <r>
    <n v="270"/>
    <n v="2"/>
    <n v="12"/>
    <n v="25"/>
    <s v="2-12-25"/>
    <x v="0"/>
    <x v="1"/>
  </r>
  <r>
    <n v="271"/>
    <n v="2"/>
    <n v="12"/>
    <n v="16"/>
    <s v="2-12-16"/>
    <x v="0"/>
    <x v="1"/>
  </r>
  <r>
    <n v="272"/>
    <n v="2"/>
    <n v="12"/>
    <n v="15"/>
    <s v="2-12-15"/>
    <x v="0"/>
    <x v="0"/>
  </r>
  <r>
    <n v="273"/>
    <n v="2"/>
    <n v="12"/>
    <n v="2"/>
    <s v="2-12-2"/>
    <x v="0"/>
    <x v="1"/>
  </r>
  <r>
    <n v="274"/>
    <n v="2"/>
    <n v="12"/>
    <n v="24"/>
    <s v="2-12-24"/>
    <x v="0"/>
    <x v="1"/>
  </r>
  <r>
    <n v="275"/>
    <n v="2"/>
    <n v="12"/>
    <n v="23"/>
    <s v="2-12-23"/>
    <x v="0"/>
    <x v="1"/>
  </r>
  <r>
    <n v="276"/>
    <n v="2"/>
    <n v="12"/>
    <n v="10"/>
    <s v="2-12-10"/>
    <x v="0"/>
    <x v="1"/>
  </r>
  <r>
    <n v="277"/>
    <n v="2"/>
    <n v="12"/>
    <n v="6"/>
    <s v="2-12-6"/>
    <x v="0"/>
    <x v="1"/>
  </r>
  <r>
    <n v="278"/>
    <n v="2"/>
    <n v="12"/>
    <n v="3"/>
    <s v="2-12-3"/>
    <x v="0"/>
    <x v="0"/>
  </r>
  <r>
    <n v="279"/>
    <n v="2"/>
    <n v="12"/>
    <n v="22"/>
    <s v="2-12-22"/>
    <x v="0"/>
    <x v="0"/>
  </r>
  <r>
    <n v="280"/>
    <n v="2"/>
    <n v="12"/>
    <n v="21"/>
    <s v="2-12-21"/>
    <x v="0"/>
    <x v="0"/>
  </r>
  <r>
    <n v="281"/>
    <n v="2"/>
    <n v="12"/>
    <n v="18"/>
    <s v="2-12-18"/>
    <x v="0"/>
    <x v="1"/>
  </r>
  <r>
    <n v="282"/>
    <n v="2"/>
    <n v="12"/>
    <n v="11"/>
    <s v="2-12-11"/>
    <x v="0"/>
    <x v="1"/>
  </r>
  <r>
    <n v="283"/>
    <n v="2"/>
    <n v="12"/>
    <n v="7"/>
    <s v="2-12-7"/>
    <x v="0"/>
    <x v="0"/>
  </r>
  <r>
    <n v="284"/>
    <n v="2"/>
    <n v="12"/>
    <n v="4"/>
    <s v="2-12-4"/>
    <x v="0"/>
    <x v="0"/>
  </r>
  <r>
    <n v="285"/>
    <n v="2"/>
    <n v="12"/>
    <n v="20"/>
    <s v="2-12-20"/>
    <x v="0"/>
    <x v="0"/>
  </r>
  <r>
    <n v="286"/>
    <n v="2"/>
    <n v="12"/>
    <n v="19"/>
    <s v="2-12-19"/>
    <x v="0"/>
    <x v="0"/>
  </r>
  <r>
    <n v="287"/>
    <n v="2"/>
    <n v="12"/>
    <n v="12"/>
    <s v="2-12-12"/>
    <x v="0"/>
    <x v="0"/>
  </r>
  <r>
    <n v="288"/>
    <n v="2"/>
    <n v="12"/>
    <n v="1"/>
    <s v="2-12-1"/>
    <x v="0"/>
    <x v="0"/>
  </r>
  <r>
    <n v="289"/>
    <n v="2"/>
    <n v="12"/>
    <n v="14"/>
    <s v="2-12-14"/>
    <x v="0"/>
    <x v="0"/>
  </r>
  <r>
    <n v="290"/>
    <n v="2"/>
    <n v="12"/>
    <n v="8"/>
    <s v="2-12-8"/>
    <x v="0"/>
    <x v="0"/>
  </r>
  <r>
    <n v="291"/>
    <n v="2"/>
    <n v="12"/>
    <n v="17"/>
    <s v="2-12-17"/>
    <x v="0"/>
    <x v="1"/>
  </r>
  <r>
    <n v="292"/>
    <n v="2"/>
    <n v="12"/>
    <n v="13"/>
    <s v="2-12-13"/>
    <x v="0"/>
    <x v="0"/>
  </r>
  <r>
    <n v="293"/>
    <n v="2"/>
    <n v="12"/>
    <n v="9"/>
    <s v="2-12-9"/>
    <x v="0"/>
    <x v="0"/>
  </r>
  <r>
    <n v="294"/>
    <n v="2"/>
    <n v="12"/>
    <n v="5"/>
    <s v="2-12-5"/>
    <x v="0"/>
    <x v="0"/>
  </r>
  <r>
    <n v="295"/>
    <n v="2"/>
    <n v="13"/>
    <n v="24"/>
    <s v="2-13-24"/>
    <x v="0"/>
    <x v="0"/>
  </r>
  <r>
    <n v="296"/>
    <n v="2"/>
    <n v="13"/>
    <n v="23"/>
    <s v="2-13-23"/>
    <x v="0"/>
    <x v="0"/>
  </r>
  <r>
    <n v="297"/>
    <n v="2"/>
    <n v="13"/>
    <n v="13"/>
    <s v="2-13-13"/>
    <x v="0"/>
    <x v="0"/>
  </r>
  <r>
    <n v="298"/>
    <n v="2"/>
    <n v="13"/>
    <n v="5"/>
    <s v="2-13-5"/>
    <x v="0"/>
    <x v="1"/>
  </r>
  <r>
    <n v="299"/>
    <n v="2"/>
    <n v="13"/>
    <n v="2"/>
    <s v="2-13-2"/>
    <x v="0"/>
    <x v="1"/>
  </r>
  <r>
    <n v="300"/>
    <n v="2"/>
    <n v="13"/>
    <n v="22"/>
    <s v="2-13-22"/>
    <x v="0"/>
    <x v="1"/>
  </r>
  <r>
    <n v="301"/>
    <n v="2"/>
    <n v="13"/>
    <n v="21"/>
    <s v="2-13-21"/>
    <x v="0"/>
    <x v="0"/>
  </r>
  <r>
    <n v="302"/>
    <n v="2"/>
    <n v="13"/>
    <n v="16"/>
    <s v="2-13-16"/>
    <x v="0"/>
    <x v="1"/>
  </r>
  <r>
    <n v="303"/>
    <n v="2"/>
    <n v="13"/>
    <n v="15"/>
    <s v="2-13-15"/>
    <x v="0"/>
    <x v="0"/>
  </r>
  <r>
    <n v="304"/>
    <n v="2"/>
    <n v="13"/>
    <n v="6"/>
    <s v="2-13-6"/>
    <x v="0"/>
    <x v="0"/>
  </r>
  <r>
    <n v="305"/>
    <n v="2"/>
    <n v="13"/>
    <n v="1"/>
    <s v="2-13-1"/>
    <x v="0"/>
    <x v="1"/>
  </r>
  <r>
    <n v="306"/>
    <n v="2"/>
    <n v="13"/>
    <n v="25"/>
    <s v="2-13-25"/>
    <x v="0"/>
    <x v="0"/>
  </r>
  <r>
    <n v="307"/>
    <n v="2"/>
    <n v="13"/>
    <n v="18"/>
    <s v="2-13-18"/>
    <x v="0"/>
    <x v="0"/>
  </r>
  <r>
    <n v="308"/>
    <n v="2"/>
    <n v="13"/>
    <n v="11"/>
    <s v="2-13-11"/>
    <x v="0"/>
    <x v="0"/>
  </r>
  <r>
    <n v="309"/>
    <n v="2"/>
    <n v="13"/>
    <n v="7"/>
    <s v="2-13-7"/>
    <x v="0"/>
    <x v="0"/>
  </r>
  <r>
    <n v="310"/>
    <n v="2"/>
    <n v="13"/>
    <n v="3"/>
    <s v="2-13-3"/>
    <x v="0"/>
    <x v="1"/>
  </r>
  <r>
    <n v="311"/>
    <n v="2"/>
    <n v="13"/>
    <n v="20"/>
    <s v="2-13-20"/>
    <x v="0"/>
    <x v="0"/>
  </r>
  <r>
    <n v="312"/>
    <n v="2"/>
    <n v="13"/>
    <n v="19"/>
    <s v="2-13-19"/>
    <x v="0"/>
    <x v="1"/>
  </r>
  <r>
    <n v="313"/>
    <n v="2"/>
    <n v="13"/>
    <n v="12"/>
    <s v="2-13-12"/>
    <x v="0"/>
    <x v="0"/>
  </r>
  <r>
    <n v="314"/>
    <n v="2"/>
    <n v="13"/>
    <n v="8"/>
    <s v="2-13-8"/>
    <x v="0"/>
    <x v="0"/>
  </r>
  <r>
    <n v="315"/>
    <n v="2"/>
    <n v="13"/>
    <n v="4"/>
    <s v="2-13-4"/>
    <x v="0"/>
    <x v="0"/>
  </r>
  <r>
    <n v="316"/>
    <n v="2"/>
    <n v="13"/>
    <n v="9"/>
    <s v="2-13-9"/>
    <x v="0"/>
    <x v="0"/>
  </r>
  <r>
    <n v="317"/>
    <n v="2"/>
    <n v="13"/>
    <n v="14"/>
    <s v="2-13-14"/>
    <x v="0"/>
    <x v="0"/>
  </r>
  <r>
    <n v="318"/>
    <n v="2"/>
    <n v="13"/>
    <n v="17"/>
    <s v="2-13-17"/>
    <x v="0"/>
    <x v="0"/>
  </r>
  <r>
    <n v="319"/>
    <n v="2"/>
    <n v="13"/>
    <n v="10"/>
    <s v="2-13-10"/>
    <x v="0"/>
    <x v="0"/>
  </r>
  <r>
    <n v="320"/>
    <n v="2"/>
    <n v="14"/>
    <n v="24"/>
    <s v="2-14-24"/>
    <x v="0"/>
    <x v="0"/>
  </r>
  <r>
    <n v="321"/>
    <n v="2"/>
    <n v="14"/>
    <n v="23"/>
    <s v="2-14-23"/>
    <x v="0"/>
    <x v="0"/>
  </r>
  <r>
    <n v="322"/>
    <n v="2"/>
    <n v="14"/>
    <n v="16"/>
    <s v="2-14-16"/>
    <x v="0"/>
    <x v="0"/>
  </r>
  <r>
    <n v="323"/>
    <n v="2"/>
    <n v="14"/>
    <n v="15"/>
    <s v="2-14-15"/>
    <x v="0"/>
    <x v="0"/>
  </r>
  <r>
    <n v="324"/>
    <n v="2"/>
    <n v="14"/>
    <n v="10"/>
    <s v="2-14-10"/>
    <x v="0"/>
    <x v="1"/>
  </r>
  <r>
    <n v="325"/>
    <n v="2"/>
    <n v="14"/>
    <n v="5"/>
    <s v="2-14-5"/>
    <x v="0"/>
    <x v="0"/>
  </r>
  <r>
    <n v="326"/>
    <n v="2"/>
    <n v="14"/>
    <n v="3"/>
    <s v="2-14-3"/>
    <x v="0"/>
    <x v="0"/>
  </r>
  <r>
    <n v="327"/>
    <n v="2"/>
    <n v="14"/>
    <n v="22"/>
    <s v="2-14-22"/>
    <x v="0"/>
    <x v="0"/>
  </r>
  <r>
    <n v="328"/>
    <n v="2"/>
    <n v="14"/>
    <n v="21"/>
    <s v="2-14-21"/>
    <x v="0"/>
    <x v="1"/>
  </r>
  <r>
    <n v="329"/>
    <n v="2"/>
    <n v="14"/>
    <n v="13"/>
    <s v="2-14-13"/>
    <x v="0"/>
    <x v="1"/>
  </r>
  <r>
    <n v="330"/>
    <n v="2"/>
    <n v="14"/>
    <n v="9"/>
    <s v="2-14-9"/>
    <x v="0"/>
    <x v="1"/>
  </r>
  <r>
    <n v="331"/>
    <n v="2"/>
    <n v="14"/>
    <n v="1"/>
    <s v="2-14-1"/>
    <x v="0"/>
    <x v="0"/>
  </r>
  <r>
    <n v="332"/>
    <n v="2"/>
    <n v="14"/>
    <n v="20"/>
    <s v="2-14-20"/>
    <x v="0"/>
    <x v="0"/>
  </r>
  <r>
    <n v="333"/>
    <n v="2"/>
    <n v="14"/>
    <n v="19"/>
    <s v="2-14-19"/>
    <x v="0"/>
    <x v="0"/>
  </r>
  <r>
    <n v="334"/>
    <n v="2"/>
    <n v="14"/>
    <n v="11"/>
    <s v="2-14-11"/>
    <x v="0"/>
    <x v="0"/>
  </r>
  <r>
    <n v="335"/>
    <n v="2"/>
    <n v="14"/>
    <n v="4"/>
    <s v="2-14-4"/>
    <x v="0"/>
    <x v="0"/>
  </r>
  <r>
    <n v="336"/>
    <n v="2"/>
    <n v="14"/>
    <n v="25"/>
    <s v="2-14-25"/>
    <x v="0"/>
    <x v="0"/>
  </r>
  <r>
    <n v="337"/>
    <n v="2"/>
    <n v="14"/>
    <n v="18"/>
    <s v="2-14-18"/>
    <x v="0"/>
    <x v="1"/>
  </r>
  <r>
    <n v="338"/>
    <n v="2"/>
    <n v="14"/>
    <n v="17"/>
    <s v="2-14-17"/>
    <x v="0"/>
    <x v="0"/>
  </r>
  <r>
    <n v="339"/>
    <n v="2"/>
    <n v="14"/>
    <n v="12"/>
    <s v="2-14-12"/>
    <x v="0"/>
    <x v="0"/>
  </r>
  <r>
    <n v="340"/>
    <n v="2"/>
    <n v="14"/>
    <n v="8"/>
    <s v="2-14-8"/>
    <x v="0"/>
    <x v="0"/>
  </r>
  <r>
    <n v="341"/>
    <n v="2"/>
    <n v="14"/>
    <n v="2"/>
    <s v="2-14-2"/>
    <x v="0"/>
    <x v="1"/>
  </r>
  <r>
    <n v="342"/>
    <n v="2"/>
    <n v="14"/>
    <n v="14"/>
    <s v="2-14-14"/>
    <x v="0"/>
    <x v="0"/>
  </r>
  <r>
    <n v="343"/>
    <n v="2"/>
    <n v="14"/>
    <n v="6"/>
    <s v="2-14-6"/>
    <x v="0"/>
    <x v="0"/>
  </r>
  <r>
    <n v="344"/>
    <n v="2"/>
    <n v="14"/>
    <n v="7"/>
    <s v="2-14-7"/>
    <x v="0"/>
    <x v="0"/>
  </r>
  <r>
    <n v="345"/>
    <n v="2"/>
    <n v="15"/>
    <n v="20"/>
    <s v="2-15-20"/>
    <x v="0"/>
    <x v="1"/>
  </r>
  <r>
    <n v="346"/>
    <n v="2"/>
    <n v="15"/>
    <n v="19"/>
    <s v="2-15-19"/>
    <x v="0"/>
    <x v="0"/>
  </r>
  <r>
    <n v="347"/>
    <n v="2"/>
    <n v="15"/>
    <n v="9"/>
    <s v="2-15-9"/>
    <x v="0"/>
    <x v="0"/>
  </r>
  <r>
    <n v="348"/>
    <n v="2"/>
    <n v="15"/>
    <n v="5"/>
    <s v="2-15-5"/>
    <x v="0"/>
    <x v="1"/>
  </r>
  <r>
    <n v="349"/>
    <n v="2"/>
    <n v="15"/>
    <n v="2"/>
    <s v="2-15-2"/>
    <x v="0"/>
    <x v="1"/>
  </r>
  <r>
    <n v="350"/>
    <n v="2"/>
    <n v="15"/>
    <n v="25"/>
    <s v="2-15-25"/>
    <x v="0"/>
    <x v="0"/>
  </r>
  <r>
    <n v="351"/>
    <n v="2"/>
    <n v="15"/>
    <n v="18"/>
    <s v="2-15-18"/>
    <x v="0"/>
    <x v="1"/>
  </r>
  <r>
    <n v="352"/>
    <n v="2"/>
    <n v="15"/>
    <n v="17"/>
    <s v="2-15-17"/>
    <x v="0"/>
    <x v="0"/>
  </r>
  <r>
    <n v="353"/>
    <n v="2"/>
    <n v="15"/>
    <n v="11"/>
    <s v="2-15-11"/>
    <x v="0"/>
    <x v="0"/>
  </r>
  <r>
    <n v="354"/>
    <n v="2"/>
    <n v="15"/>
    <n v="6"/>
    <s v="2-15-6"/>
    <x v="0"/>
    <x v="0"/>
  </r>
  <r>
    <n v="355"/>
    <n v="2"/>
    <n v="15"/>
    <n v="3"/>
    <s v="2-15-3"/>
    <x v="0"/>
    <x v="1"/>
  </r>
  <r>
    <n v="356"/>
    <n v="2"/>
    <n v="15"/>
    <n v="23"/>
    <s v="2-15-23"/>
    <x v="0"/>
    <x v="1"/>
  </r>
  <r>
    <n v="357"/>
    <n v="2"/>
    <n v="15"/>
    <n v="14"/>
    <s v="2-15-14"/>
    <x v="0"/>
    <x v="1"/>
  </r>
  <r>
    <n v="358"/>
    <n v="2"/>
    <n v="15"/>
    <n v="13"/>
    <s v="2-15-13"/>
    <x v="0"/>
    <x v="0"/>
  </r>
  <r>
    <n v="359"/>
    <n v="2"/>
    <n v="15"/>
    <n v="10"/>
    <s v="2-15-10"/>
    <x v="0"/>
    <x v="1"/>
  </r>
  <r>
    <n v="360"/>
    <n v="2"/>
    <n v="15"/>
    <n v="7"/>
    <s v="2-15-7"/>
    <x v="0"/>
    <x v="1"/>
  </r>
  <r>
    <n v="361"/>
    <n v="2"/>
    <n v="15"/>
    <n v="1"/>
    <s v="2-15-1"/>
    <x v="0"/>
    <x v="0"/>
  </r>
  <r>
    <n v="362"/>
    <n v="2"/>
    <n v="15"/>
    <n v="22"/>
    <s v="2-15-22"/>
    <x v="0"/>
    <x v="0"/>
  </r>
  <r>
    <n v="363"/>
    <n v="2"/>
    <n v="15"/>
    <n v="16"/>
    <s v="2-15-16"/>
    <x v="0"/>
    <x v="1"/>
  </r>
  <r>
    <n v="364"/>
    <n v="2"/>
    <n v="15"/>
    <n v="15"/>
    <s v="2-15-15"/>
    <x v="0"/>
    <x v="1"/>
  </r>
  <r>
    <n v="365"/>
    <n v="2"/>
    <n v="15"/>
    <n v="12"/>
    <s v="2-15-12"/>
    <x v="0"/>
    <x v="0"/>
  </r>
  <r>
    <n v="366"/>
    <n v="2"/>
    <n v="15"/>
    <n v="8"/>
    <s v="2-15-8"/>
    <x v="0"/>
    <x v="0"/>
  </r>
  <r>
    <n v="367"/>
    <n v="2"/>
    <n v="15"/>
    <n v="4"/>
    <s v="2-15-4"/>
    <x v="0"/>
    <x v="0"/>
  </r>
  <r>
    <n v="368"/>
    <n v="2"/>
    <n v="15"/>
    <n v="24"/>
    <s v="2-15-24"/>
    <x v="0"/>
    <x v="0"/>
  </r>
  <r>
    <n v="369"/>
    <n v="2"/>
    <n v="15"/>
    <n v="21"/>
    <s v="2-15-21"/>
    <x v="0"/>
    <x v="0"/>
  </r>
  <r>
    <n v="370"/>
    <n v="2"/>
    <n v="16"/>
    <n v="14"/>
    <s v="2-16-14"/>
    <x v="0"/>
    <x v="0"/>
  </r>
  <r>
    <n v="371"/>
    <n v="2"/>
    <n v="16"/>
    <n v="13"/>
    <s v="2-16-13"/>
    <x v="0"/>
    <x v="0"/>
  </r>
  <r>
    <n v="372"/>
    <n v="2"/>
    <n v="16"/>
    <n v="9"/>
    <s v="2-16-9"/>
    <x v="0"/>
    <x v="0"/>
  </r>
  <r>
    <n v="373"/>
    <n v="2"/>
    <n v="16"/>
    <n v="5"/>
    <s v="2-16-5"/>
    <x v="0"/>
    <x v="0"/>
  </r>
  <r>
    <n v="374"/>
    <n v="2"/>
    <n v="16"/>
    <n v="4"/>
    <s v="2-16-4"/>
    <x v="0"/>
    <x v="1"/>
  </r>
  <r>
    <n v="375"/>
    <n v="2"/>
    <n v="16"/>
    <n v="24"/>
    <s v="2-16-24"/>
    <x v="0"/>
    <x v="0"/>
  </r>
  <r>
    <n v="376"/>
    <n v="2"/>
    <n v="16"/>
    <n v="23"/>
    <s v="2-16-23"/>
    <x v="0"/>
    <x v="1"/>
  </r>
  <r>
    <n v="377"/>
    <n v="2"/>
    <n v="16"/>
    <n v="16"/>
    <s v="2-16-16"/>
    <x v="0"/>
    <x v="0"/>
  </r>
  <r>
    <n v="378"/>
    <n v="2"/>
    <n v="16"/>
    <n v="15"/>
    <s v="2-16-15"/>
    <x v="0"/>
    <x v="0"/>
  </r>
  <r>
    <n v="379"/>
    <n v="2"/>
    <n v="16"/>
    <n v="1"/>
    <s v="2-16-1"/>
    <x v="0"/>
    <x v="0"/>
  </r>
  <r>
    <n v="380"/>
    <n v="2"/>
    <n v="16"/>
    <n v="22"/>
    <s v="2-16-22"/>
    <x v="0"/>
    <x v="1"/>
  </r>
  <r>
    <n v="381"/>
    <n v="2"/>
    <n v="16"/>
    <n v="21"/>
    <s v="2-16-21"/>
    <x v="0"/>
    <x v="1"/>
  </r>
  <r>
    <n v="382"/>
    <n v="2"/>
    <n v="16"/>
    <n v="11"/>
    <s v="2-16-11"/>
    <x v="0"/>
    <x v="0"/>
  </r>
  <r>
    <n v="383"/>
    <n v="2"/>
    <n v="16"/>
    <n v="3"/>
    <s v="2-16-3"/>
    <x v="0"/>
    <x v="0"/>
  </r>
  <r>
    <n v="384"/>
    <n v="2"/>
    <n v="16"/>
    <n v="25"/>
    <s v="2-16-25"/>
    <x v="0"/>
    <x v="0"/>
  </r>
  <r>
    <n v="385"/>
    <n v="2"/>
    <n v="16"/>
    <n v="20"/>
    <s v="2-16-20"/>
    <x v="0"/>
    <x v="1"/>
  </r>
  <r>
    <n v="386"/>
    <n v="2"/>
    <n v="16"/>
    <n v="19"/>
    <s v="2-16-19"/>
    <x v="0"/>
    <x v="1"/>
  </r>
  <r>
    <n v="387"/>
    <n v="2"/>
    <n v="16"/>
    <n v="12"/>
    <s v="2-16-12"/>
    <x v="0"/>
    <x v="0"/>
  </r>
  <r>
    <n v="388"/>
    <n v="2"/>
    <n v="16"/>
    <n v="8"/>
    <s v="2-16-8"/>
    <x v="0"/>
    <x v="0"/>
  </r>
  <r>
    <n v="389"/>
    <n v="2"/>
    <n v="16"/>
    <n v="2"/>
    <s v="2-16-2"/>
    <x v="0"/>
    <x v="0"/>
  </r>
  <r>
    <n v="390"/>
    <n v="2"/>
    <n v="16"/>
    <n v="18"/>
    <s v="2-16-18"/>
    <x v="0"/>
    <x v="0"/>
  </r>
  <r>
    <n v="391"/>
    <n v="2"/>
    <n v="16"/>
    <n v="6"/>
    <s v="2-16-6"/>
    <x v="0"/>
    <x v="0"/>
  </r>
  <r>
    <n v="392"/>
    <n v="2"/>
    <n v="16"/>
    <n v="17"/>
    <s v="2-16-17"/>
    <x v="0"/>
    <x v="0"/>
  </r>
  <r>
    <n v="393"/>
    <n v="2"/>
    <n v="16"/>
    <n v="7"/>
    <s v="2-16-7"/>
    <x v="0"/>
    <x v="0"/>
  </r>
  <r>
    <n v="394"/>
    <n v="2"/>
    <n v="16"/>
    <n v="10"/>
    <s v="2-16-10"/>
    <x v="0"/>
    <x v="0"/>
  </r>
  <r>
    <n v="395"/>
    <n v="2"/>
    <n v="18"/>
    <n v="22"/>
    <s v="2-18-22"/>
    <x v="0"/>
    <x v="0"/>
  </r>
  <r>
    <n v="396"/>
    <n v="2"/>
    <n v="18"/>
    <n v="21"/>
    <s v="2-18-21"/>
    <x v="0"/>
    <x v="0"/>
  </r>
  <r>
    <n v="397"/>
    <n v="2"/>
    <n v="18"/>
    <n v="14"/>
    <s v="2-18-14"/>
    <x v="0"/>
    <x v="1"/>
  </r>
  <r>
    <n v="398"/>
    <n v="2"/>
    <n v="18"/>
    <n v="13"/>
    <s v="2-18-13"/>
    <x v="0"/>
    <x v="0"/>
  </r>
  <r>
    <n v="399"/>
    <n v="2"/>
    <n v="18"/>
    <n v="9"/>
    <s v="2-18-9"/>
    <x v="0"/>
    <x v="0"/>
  </r>
  <r>
    <n v="400"/>
    <n v="2"/>
    <n v="18"/>
    <n v="5"/>
    <s v="2-18-5"/>
    <x v="0"/>
    <x v="1"/>
  </r>
  <r>
    <n v="401"/>
    <n v="2"/>
    <n v="18"/>
    <n v="2"/>
    <s v="2-18-2"/>
    <x v="0"/>
    <x v="1"/>
  </r>
  <r>
    <n v="402"/>
    <n v="2"/>
    <n v="18"/>
    <n v="24"/>
    <s v="2-18-24"/>
    <x v="0"/>
    <x v="1"/>
  </r>
  <r>
    <n v="403"/>
    <n v="2"/>
    <n v="18"/>
    <n v="23"/>
    <s v="2-18-23"/>
    <x v="0"/>
    <x v="1"/>
  </r>
  <r>
    <n v="404"/>
    <n v="2"/>
    <n v="18"/>
    <n v="20"/>
    <s v="2-18-20"/>
    <x v="0"/>
    <x v="0"/>
  </r>
  <r>
    <n v="405"/>
    <n v="2"/>
    <n v="18"/>
    <n v="19"/>
    <s v="2-18-19"/>
    <x v="0"/>
    <x v="1"/>
  </r>
  <r>
    <n v="406"/>
    <n v="2"/>
    <n v="18"/>
    <n v="12"/>
    <s v="2-18-12"/>
    <x v="0"/>
    <x v="0"/>
  </r>
  <r>
    <n v="407"/>
    <n v="2"/>
    <n v="18"/>
    <n v="6"/>
    <s v="2-18-6"/>
    <x v="0"/>
    <x v="1"/>
  </r>
  <r>
    <n v="408"/>
    <n v="2"/>
    <n v="18"/>
    <n v="3"/>
    <s v="2-18-3"/>
    <x v="0"/>
    <x v="0"/>
  </r>
  <r>
    <n v="409"/>
    <n v="2"/>
    <n v="18"/>
    <n v="25"/>
    <s v="2-18-25"/>
    <x v="0"/>
    <x v="1"/>
  </r>
  <r>
    <n v="410"/>
    <n v="2"/>
    <n v="18"/>
    <n v="16"/>
    <s v="2-18-16"/>
    <x v="0"/>
    <x v="0"/>
  </r>
  <r>
    <n v="411"/>
    <n v="2"/>
    <n v="18"/>
    <n v="15"/>
    <s v="2-18-15"/>
    <x v="0"/>
    <x v="0"/>
  </r>
  <r>
    <n v="412"/>
    <n v="2"/>
    <n v="18"/>
    <n v="10"/>
    <s v="2-18-10"/>
    <x v="0"/>
    <x v="0"/>
  </r>
  <r>
    <n v="413"/>
    <n v="2"/>
    <n v="18"/>
    <n v="7"/>
    <s v="2-18-7"/>
    <x v="0"/>
    <x v="1"/>
  </r>
  <r>
    <n v="414"/>
    <n v="2"/>
    <n v="18"/>
    <n v="4"/>
    <s v="2-18-4"/>
    <x v="0"/>
    <x v="0"/>
  </r>
  <r>
    <n v="415"/>
    <n v="2"/>
    <n v="18"/>
    <n v="18"/>
    <s v="2-18-18"/>
    <x v="0"/>
    <x v="0"/>
  </r>
  <r>
    <n v="416"/>
    <n v="2"/>
    <n v="18"/>
    <n v="17"/>
    <s v="2-18-17"/>
    <x v="0"/>
    <x v="0"/>
  </r>
  <r>
    <n v="417"/>
    <n v="2"/>
    <n v="18"/>
    <n v="11"/>
    <s v="2-18-11"/>
    <x v="0"/>
    <x v="0"/>
  </r>
  <r>
    <n v="418"/>
    <n v="2"/>
    <n v="18"/>
    <n v="8"/>
    <s v="2-18-8"/>
    <x v="0"/>
    <x v="1"/>
  </r>
  <r>
    <n v="419"/>
    <n v="2"/>
    <n v="18"/>
    <n v="1"/>
    <s v="2-18-1"/>
    <x v="0"/>
    <x v="0"/>
  </r>
  <r>
    <n v="420"/>
    <n v="2"/>
    <n v="19"/>
    <n v="19"/>
    <s v="2-19-19"/>
    <x v="0"/>
    <x v="0"/>
  </r>
  <r>
    <n v="421"/>
    <n v="2"/>
    <n v="19"/>
    <n v="12"/>
    <s v="2-19-12"/>
    <x v="0"/>
    <x v="1"/>
  </r>
  <r>
    <n v="422"/>
    <n v="2"/>
    <n v="19"/>
    <n v="11"/>
    <s v="2-19-11"/>
    <x v="0"/>
    <x v="0"/>
  </r>
  <r>
    <n v="423"/>
    <n v="2"/>
    <n v="19"/>
    <n v="7"/>
    <s v="2-19-7"/>
    <x v="0"/>
    <x v="1"/>
  </r>
  <r>
    <n v="424"/>
    <n v="2"/>
    <n v="19"/>
    <n v="4"/>
    <s v="2-19-4"/>
    <x v="0"/>
    <x v="1"/>
  </r>
  <r>
    <n v="425"/>
    <n v="2"/>
    <n v="19"/>
    <n v="3"/>
    <s v="2-19-3"/>
    <x v="0"/>
    <x v="1"/>
  </r>
  <r>
    <n v="426"/>
    <n v="2"/>
    <n v="19"/>
    <n v="22"/>
    <s v="2-19-22"/>
    <x v="0"/>
    <x v="0"/>
  </r>
  <r>
    <n v="427"/>
    <n v="2"/>
    <n v="19"/>
    <n v="16"/>
    <s v="2-19-16"/>
    <x v="0"/>
    <x v="1"/>
  </r>
  <r>
    <n v="428"/>
    <n v="2"/>
    <n v="19"/>
    <n v="9"/>
    <s v="2-19-9"/>
    <x v="0"/>
    <x v="0"/>
  </r>
  <r>
    <n v="429"/>
    <n v="2"/>
    <n v="19"/>
    <n v="1"/>
    <s v="2-19-1"/>
    <x v="0"/>
    <x v="0"/>
  </r>
  <r>
    <n v="430"/>
    <n v="2"/>
    <n v="19"/>
    <n v="24"/>
    <s v="2-19-24"/>
    <x v="0"/>
    <x v="0"/>
  </r>
  <r>
    <n v="431"/>
    <n v="2"/>
    <n v="19"/>
    <n v="23"/>
    <s v="2-19-23"/>
    <x v="0"/>
    <x v="0"/>
  </r>
  <r>
    <n v="432"/>
    <n v="2"/>
    <n v="19"/>
    <n v="14"/>
    <s v="2-19-14"/>
    <x v="0"/>
    <x v="0"/>
  </r>
  <r>
    <n v="433"/>
    <n v="2"/>
    <n v="19"/>
    <n v="13"/>
    <s v="2-19-13"/>
    <x v="0"/>
    <x v="0"/>
  </r>
  <r>
    <n v="434"/>
    <n v="2"/>
    <n v="19"/>
    <n v="8"/>
    <s v="2-19-8"/>
    <x v="0"/>
    <x v="0"/>
  </r>
  <r>
    <n v="435"/>
    <n v="2"/>
    <n v="19"/>
    <n v="6"/>
    <s v="2-19-6"/>
    <x v="0"/>
    <x v="1"/>
  </r>
  <r>
    <n v="436"/>
    <n v="2"/>
    <n v="19"/>
    <n v="2"/>
    <s v="2-19-2"/>
    <x v="0"/>
    <x v="0"/>
  </r>
  <r>
    <n v="437"/>
    <n v="2"/>
    <n v="19"/>
    <n v="18"/>
    <s v="2-19-18"/>
    <x v="0"/>
    <x v="1"/>
  </r>
  <r>
    <n v="438"/>
    <n v="2"/>
    <n v="19"/>
    <n v="17"/>
    <s v="2-19-17"/>
    <x v="0"/>
    <x v="1"/>
  </r>
  <r>
    <n v="439"/>
    <n v="2"/>
    <n v="19"/>
    <n v="10"/>
    <s v="2-19-10"/>
    <x v="0"/>
    <x v="0"/>
  </r>
  <r>
    <n v="440"/>
    <n v="2"/>
    <n v="19"/>
    <n v="25"/>
    <s v="2-19-25"/>
    <x v="0"/>
    <x v="0"/>
  </r>
  <r>
    <n v="441"/>
    <n v="2"/>
    <n v="19"/>
    <n v="20"/>
    <s v="2-19-20"/>
    <x v="0"/>
    <x v="0"/>
  </r>
  <r>
    <n v="442"/>
    <n v="2"/>
    <n v="19"/>
    <n v="5"/>
    <s v="2-19-5"/>
    <x v="0"/>
    <x v="0"/>
  </r>
  <r>
    <n v="443"/>
    <n v="2"/>
    <n v="19"/>
    <n v="15"/>
    <s v="2-19-15"/>
    <x v="0"/>
    <x v="0"/>
  </r>
  <r>
    <n v="444"/>
    <n v="2"/>
    <n v="19"/>
    <n v="21"/>
    <s v="2-19-21"/>
    <x v="0"/>
    <x v="0"/>
  </r>
  <r>
    <n v="445"/>
    <n v="2"/>
    <n v="20"/>
    <n v="22"/>
    <s v="2-20-22"/>
    <x v="0"/>
    <x v="0"/>
  </r>
  <r>
    <n v="446"/>
    <n v="2"/>
    <n v="20"/>
    <n v="21"/>
    <s v="2-20-21"/>
    <x v="0"/>
    <x v="0"/>
  </r>
  <r>
    <n v="447"/>
    <n v="2"/>
    <n v="20"/>
    <n v="14"/>
    <s v="2-20-14"/>
    <x v="0"/>
    <x v="1"/>
  </r>
  <r>
    <n v="448"/>
    <n v="2"/>
    <n v="20"/>
    <n v="13"/>
    <s v="2-20-13"/>
    <x v="0"/>
    <x v="1"/>
  </r>
  <r>
    <n v="449"/>
    <n v="2"/>
    <n v="20"/>
    <n v="9"/>
    <s v="2-20-9"/>
    <x v="0"/>
    <x v="1"/>
  </r>
  <r>
    <n v="450"/>
    <n v="2"/>
    <n v="20"/>
    <n v="5"/>
    <s v="2-20-5"/>
    <x v="0"/>
    <x v="1"/>
  </r>
  <r>
    <n v="451"/>
    <n v="2"/>
    <n v="20"/>
    <n v="1"/>
    <s v="2-20-1"/>
    <x v="0"/>
    <x v="0"/>
  </r>
  <r>
    <n v="452"/>
    <n v="2"/>
    <n v="20"/>
    <n v="18"/>
    <s v="2-20-18"/>
    <x v="0"/>
    <x v="0"/>
  </r>
  <r>
    <n v="453"/>
    <n v="2"/>
    <n v="20"/>
    <n v="17"/>
    <s v="2-20-17"/>
    <x v="0"/>
    <x v="1"/>
  </r>
  <r>
    <n v="454"/>
    <n v="2"/>
    <n v="20"/>
    <n v="10"/>
    <s v="2-20-10"/>
    <x v="0"/>
    <x v="0"/>
  </r>
  <r>
    <n v="455"/>
    <n v="2"/>
    <n v="20"/>
    <n v="6"/>
    <s v="2-20-6"/>
    <x v="0"/>
    <x v="1"/>
  </r>
  <r>
    <n v="456"/>
    <n v="2"/>
    <n v="20"/>
    <n v="24"/>
    <s v="2-20-24"/>
    <x v="0"/>
    <x v="1"/>
  </r>
  <r>
    <n v="457"/>
    <n v="2"/>
    <n v="20"/>
    <n v="23"/>
    <s v="2-20-23"/>
    <x v="0"/>
    <x v="0"/>
  </r>
  <r>
    <n v="458"/>
    <n v="2"/>
    <n v="20"/>
    <n v="16"/>
    <s v="2-20-16"/>
    <x v="0"/>
    <x v="1"/>
  </r>
  <r>
    <n v="459"/>
    <n v="2"/>
    <n v="20"/>
    <n v="11"/>
    <s v="2-20-11"/>
    <x v="0"/>
    <x v="1"/>
  </r>
  <r>
    <n v="460"/>
    <n v="2"/>
    <n v="20"/>
    <n v="7"/>
    <s v="2-20-7"/>
    <x v="0"/>
    <x v="0"/>
  </r>
  <r>
    <n v="461"/>
    <n v="2"/>
    <n v="20"/>
    <n v="2"/>
    <s v="2-20-2"/>
    <x v="0"/>
    <x v="0"/>
  </r>
  <r>
    <n v="462"/>
    <n v="2"/>
    <n v="20"/>
    <n v="25"/>
    <s v="2-20-25"/>
    <x v="0"/>
    <x v="0"/>
  </r>
  <r>
    <n v="463"/>
    <n v="2"/>
    <n v="20"/>
    <n v="20"/>
    <s v="2-20-20"/>
    <x v="0"/>
    <x v="1"/>
  </r>
  <r>
    <n v="464"/>
    <n v="2"/>
    <n v="20"/>
    <n v="19"/>
    <s v="2-20-19"/>
    <x v="0"/>
    <x v="1"/>
  </r>
  <r>
    <n v="465"/>
    <n v="2"/>
    <n v="20"/>
    <n v="12"/>
    <s v="2-20-12"/>
    <x v="0"/>
    <x v="0"/>
  </r>
  <r>
    <n v="466"/>
    <n v="2"/>
    <n v="20"/>
    <n v="15"/>
    <s v="2-20-15"/>
    <x v="0"/>
    <x v="0"/>
  </r>
  <r>
    <n v="467"/>
    <n v="2"/>
    <n v="20"/>
    <n v="4"/>
    <s v="2-20-4"/>
    <x v="0"/>
    <x v="0"/>
  </r>
  <r>
    <n v="468"/>
    <n v="2"/>
    <n v="20"/>
    <n v="8"/>
    <s v="2-20-8"/>
    <x v="0"/>
    <x v="0"/>
  </r>
  <r>
    <n v="469"/>
    <n v="2"/>
    <n v="20"/>
    <n v="3"/>
    <s v="2-20-3"/>
    <x v="0"/>
    <x v="0"/>
  </r>
  <r>
    <n v="470"/>
    <n v="2"/>
    <n v="21"/>
    <n v="20"/>
    <s v="2-21-20"/>
    <x v="0"/>
    <x v="0"/>
  </r>
  <r>
    <n v="471"/>
    <n v="2"/>
    <n v="21"/>
    <n v="19"/>
    <s v="2-21-19"/>
    <x v="0"/>
    <x v="0"/>
  </r>
  <r>
    <n v="472"/>
    <n v="2"/>
    <n v="21"/>
    <n v="5"/>
    <s v="2-21-5"/>
    <x v="0"/>
    <x v="0"/>
  </r>
  <r>
    <n v="473"/>
    <n v="2"/>
    <n v="21"/>
    <n v="4"/>
    <s v="2-21-4"/>
    <x v="0"/>
    <x v="0"/>
  </r>
  <r>
    <n v="474"/>
    <n v="2"/>
    <n v="21"/>
    <n v="25"/>
    <s v="2-21-25"/>
    <x v="0"/>
    <x v="0"/>
  </r>
  <r>
    <n v="475"/>
    <n v="2"/>
    <n v="21"/>
    <n v="18"/>
    <s v="2-21-18"/>
    <x v="0"/>
    <x v="0"/>
  </r>
  <r>
    <n v="476"/>
    <n v="2"/>
    <n v="21"/>
    <n v="17"/>
    <s v="2-21-17"/>
    <x v="0"/>
    <x v="1"/>
  </r>
  <r>
    <n v="477"/>
    <n v="2"/>
    <n v="21"/>
    <n v="9"/>
    <s v="2-21-9"/>
    <x v="0"/>
    <x v="0"/>
  </r>
  <r>
    <n v="478"/>
    <n v="2"/>
    <n v="21"/>
    <n v="6"/>
    <s v="2-21-6"/>
    <x v="0"/>
    <x v="0"/>
  </r>
  <r>
    <n v="479"/>
    <n v="2"/>
    <n v="21"/>
    <n v="24"/>
    <s v="2-21-24"/>
    <x v="0"/>
    <x v="0"/>
  </r>
  <r>
    <n v="480"/>
    <n v="2"/>
    <n v="21"/>
    <n v="23"/>
    <s v="2-21-23"/>
    <x v="0"/>
    <x v="0"/>
  </r>
  <r>
    <n v="481"/>
    <n v="2"/>
    <n v="21"/>
    <n v="16"/>
    <s v="2-21-16"/>
    <x v="0"/>
    <x v="0"/>
  </r>
  <r>
    <n v="482"/>
    <n v="2"/>
    <n v="21"/>
    <n v="10"/>
    <s v="2-21-10"/>
    <x v="0"/>
    <x v="1"/>
  </r>
  <r>
    <n v="483"/>
    <n v="2"/>
    <n v="21"/>
    <n v="7"/>
    <s v="2-21-7"/>
    <x v="0"/>
    <x v="0"/>
  </r>
  <r>
    <n v="484"/>
    <n v="2"/>
    <n v="21"/>
    <n v="2"/>
    <s v="2-21-2"/>
    <x v="0"/>
    <x v="0"/>
  </r>
  <r>
    <n v="485"/>
    <n v="2"/>
    <n v="21"/>
    <n v="22"/>
    <s v="2-21-22"/>
    <x v="0"/>
    <x v="1"/>
  </r>
  <r>
    <n v="486"/>
    <n v="2"/>
    <n v="21"/>
    <n v="21"/>
    <s v="2-21-21"/>
    <x v="0"/>
    <x v="0"/>
  </r>
  <r>
    <n v="487"/>
    <n v="2"/>
    <n v="21"/>
    <n v="14"/>
    <s v="2-21-14"/>
    <x v="0"/>
    <x v="1"/>
  </r>
  <r>
    <n v="488"/>
    <n v="2"/>
    <n v="21"/>
    <n v="13"/>
    <s v="2-21-13"/>
    <x v="0"/>
    <x v="1"/>
  </r>
  <r>
    <n v="489"/>
    <n v="2"/>
    <n v="21"/>
    <n v="11"/>
    <s v="2-21-11"/>
    <x v="0"/>
    <x v="1"/>
  </r>
  <r>
    <n v="490"/>
    <n v="2"/>
    <n v="21"/>
    <n v="8"/>
    <s v="2-21-8"/>
    <x v="0"/>
    <x v="0"/>
  </r>
  <r>
    <n v="491"/>
    <n v="2"/>
    <n v="21"/>
    <n v="1"/>
    <s v="2-21-1"/>
    <x v="0"/>
    <x v="0"/>
  </r>
  <r>
    <n v="492"/>
    <n v="2"/>
    <n v="21"/>
    <n v="15"/>
    <s v="2-21-15"/>
    <x v="0"/>
    <x v="0"/>
  </r>
  <r>
    <n v="493"/>
    <n v="2"/>
    <n v="21"/>
    <n v="12"/>
    <s v="2-21-12"/>
    <x v="0"/>
    <x v="0"/>
  </r>
  <r>
    <n v="494"/>
    <n v="2"/>
    <n v="21"/>
    <n v="3"/>
    <s v="2-21-3"/>
    <x v="0"/>
    <x v="0"/>
  </r>
  <r>
    <n v="495"/>
    <n v="2"/>
    <n v="22"/>
    <n v="22"/>
    <s v="2-22-22"/>
    <x v="0"/>
    <x v="1"/>
  </r>
  <r>
    <n v="496"/>
    <n v="2"/>
    <n v="22"/>
    <n v="21"/>
    <s v="2-22-21"/>
    <x v="0"/>
    <x v="1"/>
  </r>
  <r>
    <n v="497"/>
    <n v="2"/>
    <n v="22"/>
    <n v="14"/>
    <s v="2-22-14"/>
    <x v="0"/>
    <x v="1"/>
  </r>
  <r>
    <n v="498"/>
    <n v="2"/>
    <n v="22"/>
    <n v="13"/>
    <s v="2-22-13"/>
    <x v="0"/>
    <x v="1"/>
  </r>
  <r>
    <n v="499"/>
    <n v="2"/>
    <n v="22"/>
    <n v="9"/>
    <s v="2-22-9"/>
    <x v="0"/>
    <x v="0"/>
  </r>
  <r>
    <n v="500"/>
    <n v="2"/>
    <n v="22"/>
    <n v="5"/>
    <s v="2-22-5"/>
    <x v="0"/>
    <x v="0"/>
  </r>
  <r>
    <n v="501"/>
    <n v="2"/>
    <n v="22"/>
    <n v="1"/>
    <s v="2-22-1"/>
    <x v="0"/>
    <x v="1"/>
  </r>
  <r>
    <n v="502"/>
    <n v="2"/>
    <n v="22"/>
    <n v="24"/>
    <s v="2-22-24"/>
    <x v="0"/>
    <x v="1"/>
  </r>
  <r>
    <n v="503"/>
    <n v="2"/>
    <n v="22"/>
    <n v="23"/>
    <s v="2-22-23"/>
    <x v="0"/>
    <x v="1"/>
  </r>
  <r>
    <n v="504"/>
    <n v="2"/>
    <n v="22"/>
    <n v="15"/>
    <s v="2-22-15"/>
    <x v="0"/>
    <x v="0"/>
  </r>
  <r>
    <n v="505"/>
    <n v="2"/>
    <n v="22"/>
    <n v="6"/>
    <s v="2-22-6"/>
    <x v="0"/>
    <x v="0"/>
  </r>
  <r>
    <n v="506"/>
    <n v="2"/>
    <n v="22"/>
    <n v="3"/>
    <s v="2-22-3"/>
    <x v="0"/>
    <x v="0"/>
  </r>
  <r>
    <n v="507"/>
    <n v="2"/>
    <n v="22"/>
    <n v="25"/>
    <s v="2-22-25"/>
    <x v="0"/>
    <x v="0"/>
  </r>
  <r>
    <n v="508"/>
    <n v="2"/>
    <n v="22"/>
    <n v="18"/>
    <s v="2-22-18"/>
    <x v="0"/>
    <x v="1"/>
  </r>
  <r>
    <n v="509"/>
    <n v="2"/>
    <n v="22"/>
    <n v="10"/>
    <s v="2-22-10"/>
    <x v="0"/>
    <x v="0"/>
  </r>
  <r>
    <n v="510"/>
    <n v="2"/>
    <n v="22"/>
    <n v="7"/>
    <s v="2-22-7"/>
    <x v="0"/>
    <x v="1"/>
  </r>
  <r>
    <n v="511"/>
    <n v="2"/>
    <n v="22"/>
    <n v="2"/>
    <s v="2-22-2"/>
    <x v="0"/>
    <x v="0"/>
  </r>
  <r>
    <n v="512"/>
    <n v="2"/>
    <n v="22"/>
    <n v="20"/>
    <s v="2-22-20"/>
    <x v="0"/>
    <x v="0"/>
  </r>
  <r>
    <n v="513"/>
    <n v="2"/>
    <n v="22"/>
    <n v="19"/>
    <s v="2-22-19"/>
    <x v="0"/>
    <x v="0"/>
  </r>
  <r>
    <n v="514"/>
    <n v="2"/>
    <n v="22"/>
    <n v="12"/>
    <s v="2-22-12"/>
    <x v="0"/>
    <x v="0"/>
  </r>
  <r>
    <n v="515"/>
    <n v="2"/>
    <n v="22"/>
    <n v="8"/>
    <s v="2-22-8"/>
    <x v="0"/>
    <x v="0"/>
  </r>
  <r>
    <n v="516"/>
    <n v="2"/>
    <n v="22"/>
    <n v="4"/>
    <s v="2-22-4"/>
    <x v="0"/>
    <x v="0"/>
  </r>
  <r>
    <n v="517"/>
    <n v="2"/>
    <n v="22"/>
    <n v="11"/>
    <s v="2-22-11"/>
    <x v="0"/>
    <x v="0"/>
  </r>
  <r>
    <n v="518"/>
    <n v="2"/>
    <n v="22"/>
    <n v="16"/>
    <s v="2-22-16"/>
    <x v="0"/>
    <x v="0"/>
  </r>
  <r>
    <n v="519"/>
    <n v="2"/>
    <n v="22"/>
    <n v="17"/>
    <s v="2-22-17"/>
    <x v="0"/>
    <x v="0"/>
  </r>
  <r>
    <n v="520"/>
    <n v="2"/>
    <n v="23"/>
    <n v="24"/>
    <s v="2-23-24"/>
    <x v="0"/>
    <x v="1"/>
  </r>
  <r>
    <n v="521"/>
    <n v="2"/>
    <n v="23"/>
    <n v="23"/>
    <s v="2-23-23"/>
    <x v="0"/>
    <x v="0"/>
  </r>
  <r>
    <n v="522"/>
    <n v="2"/>
    <n v="23"/>
    <n v="15"/>
    <s v="2-23-15"/>
    <x v="0"/>
    <x v="1"/>
  </r>
  <r>
    <n v="523"/>
    <n v="2"/>
    <n v="23"/>
    <n v="10"/>
    <s v="2-23-10"/>
    <x v="0"/>
    <x v="0"/>
  </r>
  <r>
    <n v="524"/>
    <n v="2"/>
    <n v="23"/>
    <n v="4"/>
    <s v="2-23-4"/>
    <x v="0"/>
    <x v="0"/>
  </r>
  <r>
    <n v="525"/>
    <n v="2"/>
    <n v="23"/>
    <n v="18"/>
    <s v="2-23-18"/>
    <x v="0"/>
    <x v="1"/>
  </r>
  <r>
    <n v="526"/>
    <n v="2"/>
    <n v="23"/>
    <n v="17"/>
    <s v="2-23-17"/>
    <x v="0"/>
    <x v="0"/>
  </r>
  <r>
    <n v="527"/>
    <n v="2"/>
    <n v="23"/>
    <n v="11"/>
    <s v="2-23-11"/>
    <x v="0"/>
    <x v="0"/>
  </r>
  <r>
    <n v="528"/>
    <n v="2"/>
    <n v="23"/>
    <n v="22"/>
    <s v="2-23-22"/>
    <x v="0"/>
    <x v="1"/>
  </r>
  <r>
    <n v="529"/>
    <n v="2"/>
    <n v="23"/>
    <n v="21"/>
    <s v="2-23-21"/>
    <x v="0"/>
    <x v="1"/>
  </r>
  <r>
    <n v="530"/>
    <n v="2"/>
    <n v="23"/>
    <n v="14"/>
    <s v="2-23-14"/>
    <x v="0"/>
    <x v="1"/>
  </r>
  <r>
    <n v="531"/>
    <n v="2"/>
    <n v="23"/>
    <n v="9"/>
    <s v="2-23-9"/>
    <x v="0"/>
    <x v="1"/>
  </r>
  <r>
    <n v="532"/>
    <n v="2"/>
    <n v="23"/>
    <n v="7"/>
    <s v="2-23-7"/>
    <x v="0"/>
    <x v="1"/>
  </r>
  <r>
    <n v="533"/>
    <n v="2"/>
    <n v="23"/>
    <n v="1"/>
    <s v="2-23-1"/>
    <x v="0"/>
    <x v="0"/>
  </r>
  <r>
    <n v="534"/>
    <n v="2"/>
    <n v="23"/>
    <n v="12"/>
    <s v="2-23-12"/>
    <x v="0"/>
    <x v="0"/>
  </r>
  <r>
    <n v="535"/>
    <n v="2"/>
    <n v="23"/>
    <n v="8"/>
    <s v="2-23-8"/>
    <x v="0"/>
    <x v="0"/>
  </r>
  <r>
    <n v="536"/>
    <n v="2"/>
    <n v="23"/>
    <n v="3"/>
    <s v="2-23-3"/>
    <x v="0"/>
    <x v="0"/>
  </r>
  <r>
    <n v="537"/>
    <n v="2"/>
    <n v="23"/>
    <n v="16"/>
    <s v="2-23-16"/>
    <x v="0"/>
    <x v="0"/>
  </r>
  <r>
    <n v="538"/>
    <n v="2"/>
    <n v="23"/>
    <n v="5"/>
    <s v="2-23-5"/>
    <x v="0"/>
    <x v="0"/>
  </r>
  <r>
    <n v="539"/>
    <n v="2"/>
    <n v="23"/>
    <n v="19"/>
    <s v="2-23-19"/>
    <x v="0"/>
    <x v="0"/>
  </r>
  <r>
    <n v="540"/>
    <n v="2"/>
    <n v="23"/>
    <n v="2"/>
    <s v="2-23-2"/>
    <x v="0"/>
    <x v="0"/>
  </r>
  <r>
    <n v="541"/>
    <n v="2"/>
    <n v="23"/>
    <n v="20"/>
    <s v="2-23-20"/>
    <x v="0"/>
    <x v="0"/>
  </r>
  <r>
    <n v="542"/>
    <n v="2"/>
    <n v="23"/>
    <n v="6"/>
    <s v="2-23-6"/>
    <x v="0"/>
    <x v="0"/>
  </r>
  <r>
    <n v="543"/>
    <n v="2"/>
    <n v="23"/>
    <n v="25"/>
    <s v="2-23-25"/>
    <x v="0"/>
    <x v="0"/>
  </r>
  <r>
    <n v="544"/>
    <n v="2"/>
    <n v="23"/>
    <n v="13"/>
    <s v="2-23-13"/>
    <x v="0"/>
    <x v="0"/>
  </r>
  <r>
    <n v="545"/>
    <n v="2"/>
    <n v="24"/>
    <n v="14"/>
    <s v="2-24-14"/>
    <x v="0"/>
    <x v="0"/>
  </r>
  <r>
    <n v="546"/>
    <n v="2"/>
    <n v="24"/>
    <n v="13"/>
    <s v="2-24-13"/>
    <x v="0"/>
    <x v="1"/>
  </r>
  <r>
    <n v="547"/>
    <n v="2"/>
    <n v="24"/>
    <n v="9"/>
    <s v="2-24-9"/>
    <x v="0"/>
    <x v="0"/>
  </r>
  <r>
    <n v="548"/>
    <n v="2"/>
    <n v="24"/>
    <n v="5"/>
    <s v="2-24-5"/>
    <x v="0"/>
    <x v="1"/>
  </r>
  <r>
    <n v="549"/>
    <n v="2"/>
    <n v="24"/>
    <n v="4"/>
    <s v="2-24-4"/>
    <x v="0"/>
    <x v="1"/>
  </r>
  <r>
    <n v="550"/>
    <n v="2"/>
    <n v="24"/>
    <n v="22"/>
    <s v="2-24-22"/>
    <x v="0"/>
    <x v="0"/>
  </r>
  <r>
    <n v="551"/>
    <n v="2"/>
    <n v="24"/>
    <n v="21"/>
    <s v="2-24-21"/>
    <x v="0"/>
    <x v="0"/>
  </r>
  <r>
    <n v="552"/>
    <n v="2"/>
    <n v="24"/>
    <n v="16"/>
    <s v="2-24-16"/>
    <x v="0"/>
    <x v="1"/>
  </r>
  <r>
    <n v="553"/>
    <n v="2"/>
    <n v="24"/>
    <n v="15"/>
    <s v="2-24-15"/>
    <x v="0"/>
    <x v="1"/>
  </r>
  <r>
    <n v="554"/>
    <n v="2"/>
    <n v="24"/>
    <n v="10"/>
    <s v="2-24-10"/>
    <x v="0"/>
    <x v="1"/>
  </r>
  <r>
    <n v="555"/>
    <n v="2"/>
    <n v="24"/>
    <n v="6"/>
    <s v="2-24-6"/>
    <x v="0"/>
    <x v="0"/>
  </r>
  <r>
    <n v="556"/>
    <n v="2"/>
    <n v="24"/>
    <n v="1"/>
    <s v="2-24-1"/>
    <x v="0"/>
    <x v="1"/>
  </r>
  <r>
    <n v="557"/>
    <n v="2"/>
    <n v="24"/>
    <n v="24"/>
    <s v="2-24-24"/>
    <x v="0"/>
    <x v="1"/>
  </r>
  <r>
    <n v="558"/>
    <n v="2"/>
    <n v="24"/>
    <n v="23"/>
    <s v="2-24-23"/>
    <x v="0"/>
    <x v="0"/>
  </r>
  <r>
    <n v="559"/>
    <n v="2"/>
    <n v="24"/>
    <n v="18"/>
    <s v="2-24-18"/>
    <x v="0"/>
    <x v="1"/>
  </r>
  <r>
    <n v="560"/>
    <n v="2"/>
    <n v="24"/>
    <n v="17"/>
    <s v="2-24-17"/>
    <x v="0"/>
    <x v="0"/>
  </r>
  <r>
    <n v="561"/>
    <n v="2"/>
    <n v="24"/>
    <n v="11"/>
    <s v="2-24-11"/>
    <x v="0"/>
    <x v="1"/>
  </r>
  <r>
    <n v="562"/>
    <n v="2"/>
    <n v="24"/>
    <n v="7"/>
    <s v="2-24-7"/>
    <x v="0"/>
    <x v="1"/>
  </r>
  <r>
    <n v="563"/>
    <n v="2"/>
    <n v="24"/>
    <n v="3"/>
    <s v="2-24-3"/>
    <x v="0"/>
    <x v="0"/>
  </r>
  <r>
    <n v="564"/>
    <n v="2"/>
    <n v="24"/>
    <n v="25"/>
    <s v="2-24-25"/>
    <x v="0"/>
    <x v="1"/>
  </r>
  <r>
    <n v="565"/>
    <n v="2"/>
    <n v="24"/>
    <n v="20"/>
    <s v="2-24-20"/>
    <x v="0"/>
    <x v="1"/>
  </r>
  <r>
    <n v="566"/>
    <n v="2"/>
    <n v="24"/>
    <n v="19"/>
    <s v="2-24-19"/>
    <x v="0"/>
    <x v="0"/>
  </r>
  <r>
    <n v="567"/>
    <n v="2"/>
    <n v="24"/>
    <n v="12"/>
    <s v="2-24-12"/>
    <x v="0"/>
    <x v="1"/>
  </r>
  <r>
    <n v="568"/>
    <n v="2"/>
    <n v="24"/>
    <n v="8"/>
    <s v="2-24-8"/>
    <x v="0"/>
    <x v="1"/>
  </r>
  <r>
    <n v="569"/>
    <n v="2"/>
    <n v="24"/>
    <n v="2"/>
    <s v="2-24-2"/>
    <x v="0"/>
    <x v="0"/>
  </r>
  <r>
    <n v="570"/>
    <n v="2"/>
    <n v="25"/>
    <n v="24"/>
    <s v="2-25-24"/>
    <x v="0"/>
    <x v="0"/>
  </r>
  <r>
    <n v="571"/>
    <n v="2"/>
    <n v="25"/>
    <n v="23"/>
    <s v="2-25-23"/>
    <x v="0"/>
    <x v="0"/>
  </r>
  <r>
    <n v="572"/>
    <n v="2"/>
    <n v="25"/>
    <n v="16"/>
    <s v="2-25-16"/>
    <x v="0"/>
    <x v="0"/>
  </r>
  <r>
    <n v="573"/>
    <n v="2"/>
    <n v="25"/>
    <n v="15"/>
    <s v="2-25-15"/>
    <x v="0"/>
    <x v="0"/>
  </r>
  <r>
    <n v="574"/>
    <n v="2"/>
    <n v="25"/>
    <n v="5"/>
    <s v="2-25-5"/>
    <x v="0"/>
    <x v="1"/>
  </r>
  <r>
    <n v="575"/>
    <n v="2"/>
    <n v="25"/>
    <n v="22"/>
    <s v="2-25-22"/>
    <x v="0"/>
    <x v="1"/>
  </r>
  <r>
    <n v="576"/>
    <n v="2"/>
    <n v="25"/>
    <n v="14"/>
    <s v="2-25-14"/>
    <x v="0"/>
    <x v="0"/>
  </r>
  <r>
    <n v="577"/>
    <n v="2"/>
    <n v="25"/>
    <n v="13"/>
    <s v="2-25-13"/>
    <x v="0"/>
    <x v="0"/>
  </r>
  <r>
    <n v="578"/>
    <n v="2"/>
    <n v="25"/>
    <n v="6"/>
    <s v="2-25-6"/>
    <x v="0"/>
    <x v="1"/>
  </r>
  <r>
    <n v="579"/>
    <n v="2"/>
    <n v="25"/>
    <n v="3"/>
    <s v="2-25-3"/>
    <x v="0"/>
    <x v="0"/>
  </r>
  <r>
    <n v="580"/>
    <n v="2"/>
    <n v="25"/>
    <n v="25"/>
    <s v="2-25-25"/>
    <x v="0"/>
    <x v="1"/>
  </r>
  <r>
    <n v="581"/>
    <n v="2"/>
    <n v="25"/>
    <n v="18"/>
    <s v="2-25-18"/>
    <x v="0"/>
    <x v="0"/>
  </r>
  <r>
    <n v="582"/>
    <n v="2"/>
    <n v="25"/>
    <n v="17"/>
    <s v="2-25-17"/>
    <x v="0"/>
    <x v="0"/>
  </r>
  <r>
    <n v="583"/>
    <n v="2"/>
    <n v="25"/>
    <n v="11"/>
    <s v="2-25-11"/>
    <x v="0"/>
    <x v="0"/>
  </r>
  <r>
    <n v="584"/>
    <n v="2"/>
    <n v="25"/>
    <n v="7"/>
    <s v="2-25-7"/>
    <x v="0"/>
    <x v="1"/>
  </r>
  <r>
    <n v="585"/>
    <n v="2"/>
    <n v="25"/>
    <n v="1"/>
    <s v="2-25-1"/>
    <x v="0"/>
    <x v="0"/>
  </r>
  <r>
    <n v="586"/>
    <n v="2"/>
    <n v="25"/>
    <n v="19"/>
    <s v="2-25-19"/>
    <x v="0"/>
    <x v="1"/>
  </r>
  <r>
    <n v="587"/>
    <n v="2"/>
    <n v="25"/>
    <n v="12"/>
    <s v="2-25-12"/>
    <x v="0"/>
    <x v="0"/>
  </r>
  <r>
    <n v="588"/>
    <n v="2"/>
    <n v="25"/>
    <n v="8"/>
    <s v="2-25-8"/>
    <x v="0"/>
    <x v="0"/>
  </r>
  <r>
    <n v="589"/>
    <n v="2"/>
    <n v="25"/>
    <n v="4"/>
    <s v="2-25-4"/>
    <x v="0"/>
    <x v="0"/>
  </r>
  <r>
    <n v="590"/>
    <n v="2"/>
    <n v="25"/>
    <n v="21"/>
    <s v="2-25-21"/>
    <x v="0"/>
    <x v="0"/>
  </r>
  <r>
    <n v="591"/>
    <n v="2"/>
    <n v="25"/>
    <n v="10"/>
    <s v="2-25-10"/>
    <x v="0"/>
    <x v="1"/>
  </r>
  <r>
    <n v="592"/>
    <n v="2"/>
    <n v="25"/>
    <n v="2"/>
    <s v="2-25-2"/>
    <x v="0"/>
    <x v="0"/>
  </r>
  <r>
    <n v="593"/>
    <n v="2"/>
    <n v="25"/>
    <n v="9"/>
    <s v="2-25-9"/>
    <x v="0"/>
    <x v="0"/>
  </r>
  <r>
    <n v="594"/>
    <n v="2"/>
    <n v="25"/>
    <n v="20"/>
    <s v="2-25-20"/>
    <x v="0"/>
    <x v="0"/>
  </r>
  <r>
    <n v="595"/>
    <n v="2"/>
    <n v="26"/>
    <n v="22"/>
    <s v="2-26-22"/>
    <x v="0"/>
    <x v="0"/>
  </r>
  <r>
    <n v="596"/>
    <n v="2"/>
    <n v="26"/>
    <n v="21"/>
    <s v="2-26-21"/>
    <x v="0"/>
    <x v="1"/>
  </r>
  <r>
    <n v="597"/>
    <n v="2"/>
    <n v="26"/>
    <n v="14"/>
    <s v="2-26-14"/>
    <x v="0"/>
    <x v="1"/>
  </r>
  <r>
    <n v="598"/>
    <n v="2"/>
    <n v="26"/>
    <n v="13"/>
    <s v="2-26-13"/>
    <x v="0"/>
    <x v="1"/>
  </r>
  <r>
    <n v="599"/>
    <n v="2"/>
    <n v="26"/>
    <n v="9"/>
    <s v="2-26-9"/>
    <x v="0"/>
    <x v="1"/>
  </r>
  <r>
    <n v="600"/>
    <n v="2"/>
    <n v="26"/>
    <n v="1"/>
    <s v="2-26-1"/>
    <x v="0"/>
    <x v="1"/>
  </r>
  <r>
    <n v="601"/>
    <n v="2"/>
    <n v="26"/>
    <n v="24"/>
    <s v="2-26-24"/>
    <x v="0"/>
    <x v="0"/>
  </r>
  <r>
    <n v="602"/>
    <n v="2"/>
    <n v="26"/>
    <n v="23"/>
    <s v="2-26-23"/>
    <x v="0"/>
    <x v="0"/>
  </r>
  <r>
    <n v="603"/>
    <n v="2"/>
    <n v="26"/>
    <n v="18"/>
    <s v="2-26-18"/>
    <x v="0"/>
    <x v="1"/>
  </r>
  <r>
    <n v="604"/>
    <n v="2"/>
    <n v="26"/>
    <n v="17"/>
    <s v="2-26-17"/>
    <x v="0"/>
    <x v="0"/>
  </r>
  <r>
    <n v="605"/>
    <n v="2"/>
    <n v="26"/>
    <n v="10"/>
    <s v="2-26-10"/>
    <x v="0"/>
    <x v="0"/>
  </r>
  <r>
    <n v="606"/>
    <n v="2"/>
    <n v="26"/>
    <n v="6"/>
    <s v="2-26-6"/>
    <x v="0"/>
    <x v="0"/>
  </r>
  <r>
    <n v="607"/>
    <n v="2"/>
    <n v="26"/>
    <n v="2"/>
    <s v="2-26-2"/>
    <x v="0"/>
    <x v="0"/>
  </r>
  <r>
    <n v="608"/>
    <n v="2"/>
    <n v="26"/>
    <n v="25"/>
    <s v="2-26-25"/>
    <x v="0"/>
    <x v="0"/>
  </r>
  <r>
    <n v="609"/>
    <n v="2"/>
    <n v="26"/>
    <n v="16"/>
    <s v="2-26-16"/>
    <x v="0"/>
    <x v="0"/>
  </r>
  <r>
    <n v="610"/>
    <n v="2"/>
    <n v="26"/>
    <n v="15"/>
    <s v="2-26-15"/>
    <x v="0"/>
    <x v="0"/>
  </r>
  <r>
    <n v="611"/>
    <n v="2"/>
    <n v="26"/>
    <n v="12"/>
    <s v="2-26-12"/>
    <x v="0"/>
    <x v="1"/>
  </r>
  <r>
    <n v="612"/>
    <n v="2"/>
    <n v="26"/>
    <n v="7"/>
    <s v="2-26-7"/>
    <x v="0"/>
    <x v="0"/>
  </r>
  <r>
    <n v="613"/>
    <n v="2"/>
    <n v="26"/>
    <n v="20"/>
    <s v="2-26-20"/>
    <x v="0"/>
    <x v="0"/>
  </r>
  <r>
    <n v="614"/>
    <n v="2"/>
    <n v="26"/>
    <n v="19"/>
    <s v="2-26-19"/>
    <x v="0"/>
    <x v="0"/>
  </r>
  <r>
    <n v="615"/>
    <n v="2"/>
    <n v="26"/>
    <n v="11"/>
    <s v="2-26-11"/>
    <x v="0"/>
    <x v="0"/>
  </r>
  <r>
    <n v="616"/>
    <n v="2"/>
    <n v="26"/>
    <n v="8"/>
    <s v="2-26-8"/>
    <x v="0"/>
    <x v="0"/>
  </r>
  <r>
    <n v="617"/>
    <n v="2"/>
    <n v="26"/>
    <n v="3"/>
    <s v="2-26-3"/>
    <x v="0"/>
    <x v="0"/>
  </r>
  <r>
    <n v="618"/>
    <n v="2"/>
    <n v="26"/>
    <n v="5"/>
    <s v="2-26-5"/>
    <x v="0"/>
    <x v="0"/>
  </r>
  <r>
    <n v="619"/>
    <n v="2"/>
    <n v="26"/>
    <n v="4"/>
    <s v="2-26-4"/>
    <x v="0"/>
    <x v="0"/>
  </r>
  <r>
    <n v="620"/>
    <n v="2"/>
    <n v="27"/>
    <n v="22"/>
    <s v="2-27-22"/>
    <x v="0"/>
    <x v="1"/>
  </r>
  <r>
    <n v="621"/>
    <n v="2"/>
    <n v="27"/>
    <n v="16"/>
    <s v="2-27-16"/>
    <x v="0"/>
    <x v="1"/>
  </r>
  <r>
    <n v="622"/>
    <n v="2"/>
    <n v="27"/>
    <n v="15"/>
    <s v="2-27-15"/>
    <x v="0"/>
    <x v="1"/>
  </r>
  <r>
    <n v="623"/>
    <n v="2"/>
    <n v="27"/>
    <n v="10"/>
    <s v="2-27-10"/>
    <x v="0"/>
    <x v="1"/>
  </r>
  <r>
    <n v="624"/>
    <n v="2"/>
    <n v="27"/>
    <n v="5"/>
    <s v="2-27-5"/>
    <x v="0"/>
    <x v="0"/>
  </r>
  <r>
    <n v="625"/>
    <n v="2"/>
    <n v="27"/>
    <n v="2"/>
    <s v="2-27-2"/>
    <x v="0"/>
    <x v="0"/>
  </r>
  <r>
    <n v="626"/>
    <n v="2"/>
    <n v="27"/>
    <n v="18"/>
    <s v="2-27-18"/>
    <x v="0"/>
    <x v="0"/>
  </r>
  <r>
    <n v="627"/>
    <n v="2"/>
    <n v="27"/>
    <n v="17"/>
    <s v="2-27-17"/>
    <x v="0"/>
    <x v="0"/>
  </r>
  <r>
    <n v="628"/>
    <n v="2"/>
    <n v="27"/>
    <n v="11"/>
    <s v="2-27-11"/>
    <x v="0"/>
    <x v="0"/>
  </r>
  <r>
    <n v="629"/>
    <n v="2"/>
    <n v="27"/>
    <n v="6"/>
    <s v="2-27-6"/>
    <x v="0"/>
    <x v="0"/>
  </r>
  <r>
    <n v="630"/>
    <n v="2"/>
    <n v="27"/>
    <n v="25"/>
    <s v="2-27-25"/>
    <x v="0"/>
    <x v="0"/>
  </r>
  <r>
    <n v="631"/>
    <n v="2"/>
    <n v="27"/>
    <n v="20"/>
    <s v="2-27-20"/>
    <x v="0"/>
    <x v="1"/>
  </r>
  <r>
    <n v="632"/>
    <n v="2"/>
    <n v="27"/>
    <n v="19"/>
    <s v="2-27-19"/>
    <x v="0"/>
    <x v="0"/>
  </r>
  <r>
    <n v="633"/>
    <n v="2"/>
    <n v="27"/>
    <n v="12"/>
    <s v="2-27-12"/>
    <x v="0"/>
    <x v="0"/>
  </r>
  <r>
    <n v="634"/>
    <n v="2"/>
    <n v="27"/>
    <n v="7"/>
    <s v="2-27-7"/>
    <x v="0"/>
    <x v="0"/>
  </r>
  <r>
    <n v="635"/>
    <n v="2"/>
    <n v="27"/>
    <n v="3"/>
    <s v="2-27-3"/>
    <x v="0"/>
    <x v="0"/>
  </r>
  <r>
    <n v="636"/>
    <n v="2"/>
    <n v="27"/>
    <n v="24"/>
    <s v="2-27-24"/>
    <x v="0"/>
    <x v="1"/>
  </r>
  <r>
    <n v="637"/>
    <n v="2"/>
    <n v="27"/>
    <n v="14"/>
    <s v="2-27-14"/>
    <x v="0"/>
    <x v="0"/>
  </r>
  <r>
    <n v="638"/>
    <n v="2"/>
    <n v="27"/>
    <n v="13"/>
    <s v="2-27-13"/>
    <x v="0"/>
    <x v="0"/>
  </r>
  <r>
    <n v="639"/>
    <n v="2"/>
    <n v="27"/>
    <n v="9"/>
    <s v="2-27-9"/>
    <x v="0"/>
    <x v="1"/>
  </r>
  <r>
    <n v="640"/>
    <n v="2"/>
    <n v="27"/>
    <n v="8"/>
    <s v="2-27-8"/>
    <x v="0"/>
    <x v="1"/>
  </r>
  <r>
    <n v="641"/>
    <n v="2"/>
    <n v="27"/>
    <n v="4"/>
    <s v="2-27-4"/>
    <x v="0"/>
    <x v="0"/>
  </r>
  <r>
    <n v="642"/>
    <n v="2"/>
    <n v="27"/>
    <n v="21"/>
    <s v="2-27-21"/>
    <x v="0"/>
    <x v="0"/>
  </r>
  <r>
    <n v="643"/>
    <n v="2"/>
    <n v="27"/>
    <n v="1"/>
    <s v="2-27-1"/>
    <x v="0"/>
    <x v="0"/>
  </r>
  <r>
    <n v="644"/>
    <n v="2"/>
    <n v="27"/>
    <n v="23"/>
    <s v="2-27-23"/>
    <x v="0"/>
    <x v="0"/>
  </r>
  <r>
    <n v="645"/>
    <n v="2"/>
    <n v="28"/>
    <n v="22"/>
    <s v="2-28-22"/>
    <x v="0"/>
    <x v="0"/>
  </r>
  <r>
    <n v="646"/>
    <n v="2"/>
    <n v="28"/>
    <n v="21"/>
    <s v="2-28-21"/>
    <x v="0"/>
    <x v="0"/>
  </r>
  <r>
    <n v="647"/>
    <n v="2"/>
    <n v="28"/>
    <n v="14"/>
    <s v="2-28-14"/>
    <x v="0"/>
    <x v="1"/>
  </r>
  <r>
    <n v="648"/>
    <n v="2"/>
    <n v="28"/>
    <n v="10"/>
    <s v="2-28-10"/>
    <x v="0"/>
    <x v="1"/>
  </r>
  <r>
    <n v="649"/>
    <n v="2"/>
    <n v="28"/>
    <n v="5"/>
    <s v="2-28-5"/>
    <x v="0"/>
    <x v="0"/>
  </r>
  <r>
    <n v="650"/>
    <n v="2"/>
    <n v="28"/>
    <n v="2"/>
    <s v="2-28-2"/>
    <x v="0"/>
    <x v="0"/>
  </r>
  <r>
    <n v="651"/>
    <n v="2"/>
    <n v="28"/>
    <n v="19"/>
    <s v="2-28-19"/>
    <x v="0"/>
    <x v="1"/>
  </r>
  <r>
    <n v="652"/>
    <n v="2"/>
    <n v="28"/>
    <n v="12"/>
    <s v="2-28-12"/>
    <x v="0"/>
    <x v="1"/>
  </r>
  <r>
    <n v="653"/>
    <n v="2"/>
    <n v="28"/>
    <n v="6"/>
    <s v="2-28-6"/>
    <x v="0"/>
    <x v="0"/>
  </r>
  <r>
    <n v="654"/>
    <n v="2"/>
    <n v="28"/>
    <n v="3"/>
    <s v="2-28-3"/>
    <x v="0"/>
    <x v="0"/>
  </r>
  <r>
    <n v="655"/>
    <n v="2"/>
    <n v="28"/>
    <n v="24"/>
    <s v="2-28-24"/>
    <x v="0"/>
    <x v="0"/>
  </r>
  <r>
    <n v="656"/>
    <n v="2"/>
    <n v="28"/>
    <n v="23"/>
    <s v="2-28-23"/>
    <x v="0"/>
    <x v="1"/>
  </r>
  <r>
    <n v="657"/>
    <n v="2"/>
    <n v="28"/>
    <n v="16"/>
    <s v="2-28-16"/>
    <x v="0"/>
    <x v="1"/>
  </r>
  <r>
    <n v="658"/>
    <n v="2"/>
    <n v="28"/>
    <n v="15"/>
    <s v="2-28-15"/>
    <x v="0"/>
    <x v="0"/>
  </r>
  <r>
    <n v="659"/>
    <n v="2"/>
    <n v="28"/>
    <n v="7"/>
    <s v="2-28-7"/>
    <x v="0"/>
    <x v="0"/>
  </r>
  <r>
    <n v="660"/>
    <n v="2"/>
    <n v="28"/>
    <n v="25"/>
    <s v="2-28-25"/>
    <x v="0"/>
    <x v="1"/>
  </r>
  <r>
    <n v="661"/>
    <n v="2"/>
    <n v="28"/>
    <n v="18"/>
    <s v="2-28-18"/>
    <x v="0"/>
    <x v="1"/>
  </r>
  <r>
    <n v="662"/>
    <n v="2"/>
    <n v="28"/>
    <n v="17"/>
    <s v="2-28-17"/>
    <x v="0"/>
    <x v="0"/>
  </r>
  <r>
    <n v="663"/>
    <n v="2"/>
    <n v="28"/>
    <n v="11"/>
    <s v="2-28-11"/>
    <x v="0"/>
    <x v="1"/>
  </r>
  <r>
    <n v="664"/>
    <n v="2"/>
    <n v="28"/>
    <n v="8"/>
    <s v="2-28-8"/>
    <x v="0"/>
    <x v="0"/>
  </r>
  <r>
    <n v="665"/>
    <n v="2"/>
    <n v="28"/>
    <n v="4"/>
    <s v="2-28-4"/>
    <x v="0"/>
    <x v="0"/>
  </r>
  <r>
    <n v="666"/>
    <n v="2"/>
    <n v="28"/>
    <n v="9"/>
    <s v="2-28-9"/>
    <x v="0"/>
    <x v="0"/>
  </r>
  <r>
    <n v="667"/>
    <n v="2"/>
    <n v="28"/>
    <n v="20"/>
    <s v="2-28-20"/>
    <x v="0"/>
    <x v="0"/>
  </r>
  <r>
    <n v="668"/>
    <n v="2"/>
    <n v="28"/>
    <n v="13"/>
    <s v="2-28-13"/>
    <x v="0"/>
    <x v="0"/>
  </r>
  <r>
    <n v="669"/>
    <n v="2"/>
    <n v="28"/>
    <n v="1"/>
    <s v="2-28-1"/>
    <x v="0"/>
    <x v="0"/>
  </r>
  <r>
    <n v="670"/>
    <n v="2"/>
    <n v="29"/>
    <n v="24"/>
    <s v="2-29-24"/>
    <x v="0"/>
    <x v="0"/>
  </r>
  <r>
    <n v="671"/>
    <n v="2"/>
    <n v="29"/>
    <n v="23"/>
    <s v="2-29-23"/>
    <x v="0"/>
    <x v="1"/>
  </r>
  <r>
    <n v="672"/>
    <n v="2"/>
    <n v="29"/>
    <n v="16"/>
    <s v="2-29-16"/>
    <x v="0"/>
    <x v="1"/>
  </r>
  <r>
    <n v="673"/>
    <n v="2"/>
    <n v="29"/>
    <n v="15"/>
    <s v="2-29-15"/>
    <x v="0"/>
    <x v="1"/>
  </r>
  <r>
    <n v="674"/>
    <n v="2"/>
    <n v="29"/>
    <n v="12"/>
    <s v="2-29-12"/>
    <x v="0"/>
    <x v="1"/>
  </r>
  <r>
    <n v="675"/>
    <n v="2"/>
    <n v="29"/>
    <n v="5"/>
    <s v="2-29-5"/>
    <x v="0"/>
    <x v="0"/>
  </r>
  <r>
    <n v="676"/>
    <n v="2"/>
    <n v="29"/>
    <n v="4"/>
    <s v="2-29-4"/>
    <x v="0"/>
    <x v="1"/>
  </r>
  <r>
    <n v="677"/>
    <n v="2"/>
    <n v="29"/>
    <n v="22"/>
    <s v="2-29-22"/>
    <x v="0"/>
    <x v="1"/>
  </r>
  <r>
    <n v="678"/>
    <n v="2"/>
    <n v="29"/>
    <n v="21"/>
    <s v="2-29-21"/>
    <x v="0"/>
    <x v="0"/>
  </r>
  <r>
    <n v="679"/>
    <n v="2"/>
    <n v="29"/>
    <n v="14"/>
    <s v="2-29-14"/>
    <x v="0"/>
    <x v="1"/>
  </r>
  <r>
    <n v="680"/>
    <n v="2"/>
    <n v="29"/>
    <n v="13"/>
    <s v="2-29-13"/>
    <x v="0"/>
    <x v="0"/>
  </r>
  <r>
    <n v="681"/>
    <n v="2"/>
    <n v="29"/>
    <n v="9"/>
    <s v="2-29-9"/>
    <x v="0"/>
    <x v="1"/>
  </r>
  <r>
    <n v="682"/>
    <n v="2"/>
    <n v="29"/>
    <n v="6"/>
    <s v="2-29-6"/>
    <x v="0"/>
    <x v="1"/>
  </r>
  <r>
    <n v="683"/>
    <n v="2"/>
    <n v="29"/>
    <n v="3"/>
    <s v="2-29-3"/>
    <x v="0"/>
    <x v="1"/>
  </r>
  <r>
    <n v="684"/>
    <n v="2"/>
    <n v="29"/>
    <n v="25"/>
    <s v="2-29-25"/>
    <x v="0"/>
    <x v="0"/>
  </r>
  <r>
    <n v="685"/>
    <n v="2"/>
    <n v="29"/>
    <n v="18"/>
    <s v="2-29-18"/>
    <x v="0"/>
    <x v="0"/>
  </r>
  <r>
    <n v="686"/>
    <n v="2"/>
    <n v="29"/>
    <n v="17"/>
    <s v="2-29-17"/>
    <x v="0"/>
    <x v="1"/>
  </r>
  <r>
    <n v="687"/>
    <n v="2"/>
    <n v="29"/>
    <n v="11"/>
    <s v="2-29-11"/>
    <x v="0"/>
    <x v="0"/>
  </r>
  <r>
    <n v="688"/>
    <n v="2"/>
    <n v="29"/>
    <n v="7"/>
    <s v="2-29-7"/>
    <x v="0"/>
    <x v="1"/>
  </r>
  <r>
    <n v="689"/>
    <n v="2"/>
    <n v="29"/>
    <n v="1"/>
    <s v="2-29-1"/>
    <x v="0"/>
    <x v="0"/>
  </r>
  <r>
    <n v="690"/>
    <n v="2"/>
    <n v="29"/>
    <n v="19"/>
    <s v="2-29-19"/>
    <x v="0"/>
    <x v="0"/>
  </r>
  <r>
    <n v="691"/>
    <n v="2"/>
    <n v="29"/>
    <n v="10"/>
    <s v="2-29-10"/>
    <x v="0"/>
    <x v="0"/>
  </r>
  <r>
    <n v="692"/>
    <n v="2"/>
    <n v="29"/>
    <n v="8"/>
    <s v="2-29-8"/>
    <x v="0"/>
    <x v="1"/>
  </r>
  <r>
    <n v="693"/>
    <n v="2"/>
    <n v="29"/>
    <n v="2"/>
    <s v="2-29-2"/>
    <x v="0"/>
    <x v="0"/>
  </r>
  <r>
    <n v="694"/>
    <n v="2"/>
    <n v="29"/>
    <n v="20"/>
    <s v="2-29-20"/>
    <x v="0"/>
    <x v="0"/>
  </r>
  <r>
    <n v="695"/>
    <n v="2"/>
    <n v="30"/>
    <n v="24"/>
    <s v="2-30-24"/>
    <x v="0"/>
    <x v="0"/>
  </r>
  <r>
    <n v="696"/>
    <n v="2"/>
    <n v="30"/>
    <n v="23"/>
    <s v="2-30-23"/>
    <x v="0"/>
    <x v="0"/>
  </r>
  <r>
    <n v="697"/>
    <n v="2"/>
    <n v="30"/>
    <n v="14"/>
    <s v="2-30-14"/>
    <x v="0"/>
    <x v="1"/>
  </r>
  <r>
    <n v="698"/>
    <n v="2"/>
    <n v="30"/>
    <n v="13"/>
    <s v="2-30-13"/>
    <x v="0"/>
    <x v="0"/>
  </r>
  <r>
    <n v="699"/>
    <n v="2"/>
    <n v="30"/>
    <n v="9"/>
    <s v="2-30-9"/>
    <x v="0"/>
    <x v="0"/>
  </r>
  <r>
    <n v="700"/>
    <n v="2"/>
    <n v="30"/>
    <n v="5"/>
    <s v="2-30-5"/>
    <x v="0"/>
    <x v="1"/>
  </r>
  <r>
    <n v="701"/>
    <n v="2"/>
    <n v="30"/>
    <n v="2"/>
    <s v="2-30-2"/>
    <x v="0"/>
    <x v="1"/>
  </r>
  <r>
    <n v="702"/>
    <n v="2"/>
    <n v="30"/>
    <n v="22"/>
    <s v="2-30-22"/>
    <x v="0"/>
    <x v="1"/>
  </r>
  <r>
    <n v="703"/>
    <n v="2"/>
    <n v="30"/>
    <n v="21"/>
    <s v="2-30-21"/>
    <x v="0"/>
    <x v="1"/>
  </r>
  <r>
    <n v="704"/>
    <n v="2"/>
    <n v="30"/>
    <n v="16"/>
    <s v="2-30-16"/>
    <x v="0"/>
    <x v="1"/>
  </r>
  <r>
    <n v="705"/>
    <n v="2"/>
    <n v="30"/>
    <n v="15"/>
    <s v="2-30-15"/>
    <x v="0"/>
    <x v="1"/>
  </r>
  <r>
    <n v="706"/>
    <n v="2"/>
    <n v="30"/>
    <n v="11"/>
    <s v="2-30-11"/>
    <x v="0"/>
    <x v="1"/>
  </r>
  <r>
    <n v="707"/>
    <n v="2"/>
    <n v="30"/>
    <n v="1"/>
    <s v="2-30-1"/>
    <x v="0"/>
    <x v="1"/>
  </r>
  <r>
    <n v="708"/>
    <n v="2"/>
    <n v="30"/>
    <n v="12"/>
    <s v="2-30-12"/>
    <x v="0"/>
    <x v="1"/>
  </r>
  <r>
    <n v="709"/>
    <n v="2"/>
    <n v="30"/>
    <n v="7"/>
    <s v="2-30-7"/>
    <x v="0"/>
    <x v="0"/>
  </r>
  <r>
    <n v="710"/>
    <n v="2"/>
    <n v="30"/>
    <n v="25"/>
    <s v="2-30-25"/>
    <x v="0"/>
    <x v="0"/>
  </r>
  <r>
    <n v="711"/>
    <n v="2"/>
    <n v="30"/>
    <n v="20"/>
    <s v="2-30-20"/>
    <x v="0"/>
    <x v="0"/>
  </r>
  <r>
    <n v="712"/>
    <n v="2"/>
    <n v="30"/>
    <n v="19"/>
    <s v="2-30-19"/>
    <x v="0"/>
    <x v="1"/>
  </r>
  <r>
    <n v="713"/>
    <n v="2"/>
    <n v="30"/>
    <n v="10"/>
    <s v="2-30-10"/>
    <x v="0"/>
    <x v="0"/>
  </r>
  <r>
    <n v="714"/>
    <n v="2"/>
    <n v="30"/>
    <n v="8"/>
    <s v="2-30-8"/>
    <x v="0"/>
    <x v="1"/>
  </r>
  <r>
    <n v="715"/>
    <n v="2"/>
    <n v="30"/>
    <n v="18"/>
    <s v="2-30-18"/>
    <x v="0"/>
    <x v="0"/>
  </r>
  <r>
    <n v="716"/>
    <n v="2"/>
    <n v="30"/>
    <n v="17"/>
    <s v="2-30-17"/>
    <x v="0"/>
    <x v="0"/>
  </r>
  <r>
    <n v="717"/>
    <n v="2"/>
    <n v="30"/>
    <n v="3"/>
    <s v="2-30-3"/>
    <x v="0"/>
    <x v="0"/>
  </r>
  <r>
    <n v="718"/>
    <n v="2"/>
    <n v="30"/>
    <n v="4"/>
    <s v="2-30-4"/>
    <x v="0"/>
    <x v="0"/>
  </r>
  <r>
    <n v="719"/>
    <n v="2"/>
    <n v="30"/>
    <n v="6"/>
    <s v="2-30-6"/>
    <x v="0"/>
    <x v="0"/>
  </r>
  <r>
    <n v="720"/>
    <n v="2"/>
    <n v="31"/>
    <n v="25"/>
    <s v="2-31-25"/>
    <x v="0"/>
    <x v="1"/>
  </r>
  <r>
    <n v="721"/>
    <n v="2"/>
    <n v="31"/>
    <n v="14"/>
    <s v="2-31-14"/>
    <x v="0"/>
    <x v="0"/>
  </r>
  <r>
    <n v="722"/>
    <n v="2"/>
    <n v="31"/>
    <n v="13"/>
    <s v="2-31-13"/>
    <x v="0"/>
    <x v="0"/>
  </r>
  <r>
    <n v="723"/>
    <n v="2"/>
    <n v="31"/>
    <n v="10"/>
    <s v="2-31-10"/>
    <x v="0"/>
    <x v="1"/>
  </r>
  <r>
    <n v="724"/>
    <n v="2"/>
    <n v="31"/>
    <n v="5"/>
    <s v="2-31-5"/>
    <x v="0"/>
    <x v="0"/>
  </r>
  <r>
    <n v="725"/>
    <n v="2"/>
    <n v="31"/>
    <n v="4"/>
    <s v="2-31-4"/>
    <x v="0"/>
    <x v="0"/>
  </r>
  <r>
    <n v="726"/>
    <n v="2"/>
    <n v="31"/>
    <n v="24"/>
    <s v="2-31-24"/>
    <x v="0"/>
    <x v="1"/>
  </r>
  <r>
    <n v="727"/>
    <n v="2"/>
    <n v="31"/>
    <n v="23"/>
    <s v="2-31-23"/>
    <x v="0"/>
    <x v="1"/>
  </r>
  <r>
    <n v="728"/>
    <n v="2"/>
    <n v="31"/>
    <n v="18"/>
    <s v="2-31-18"/>
    <x v="0"/>
    <x v="1"/>
  </r>
  <r>
    <n v="729"/>
    <n v="2"/>
    <n v="31"/>
    <n v="17"/>
    <s v="2-31-17"/>
    <x v="0"/>
    <x v="1"/>
  </r>
  <r>
    <n v="730"/>
    <n v="2"/>
    <n v="31"/>
    <n v="11"/>
    <s v="2-31-11"/>
    <x v="0"/>
    <x v="0"/>
  </r>
  <r>
    <n v="731"/>
    <n v="2"/>
    <n v="31"/>
    <n v="6"/>
    <s v="2-31-6"/>
    <x v="0"/>
    <x v="0"/>
  </r>
  <r>
    <n v="732"/>
    <n v="2"/>
    <n v="31"/>
    <n v="22"/>
    <s v="2-31-22"/>
    <x v="0"/>
    <x v="0"/>
  </r>
  <r>
    <n v="733"/>
    <n v="2"/>
    <n v="31"/>
    <n v="21"/>
    <s v="2-31-21"/>
    <x v="0"/>
    <x v="1"/>
  </r>
  <r>
    <n v="734"/>
    <n v="2"/>
    <n v="31"/>
    <n v="16"/>
    <s v="2-31-16"/>
    <x v="0"/>
    <x v="1"/>
  </r>
  <r>
    <n v="735"/>
    <n v="2"/>
    <n v="31"/>
    <n v="15"/>
    <s v="2-31-15"/>
    <x v="0"/>
    <x v="1"/>
  </r>
  <r>
    <n v="736"/>
    <n v="2"/>
    <n v="31"/>
    <n v="9"/>
    <s v="2-31-9"/>
    <x v="0"/>
    <x v="0"/>
  </r>
  <r>
    <n v="737"/>
    <n v="2"/>
    <n v="31"/>
    <n v="7"/>
    <s v="2-31-7"/>
    <x v="0"/>
    <x v="1"/>
  </r>
  <r>
    <n v="738"/>
    <n v="2"/>
    <n v="31"/>
    <n v="3"/>
    <s v="2-31-3"/>
    <x v="0"/>
    <x v="0"/>
  </r>
  <r>
    <n v="739"/>
    <n v="2"/>
    <n v="31"/>
    <n v="20"/>
    <s v="2-31-20"/>
    <x v="0"/>
    <x v="1"/>
  </r>
  <r>
    <n v="740"/>
    <n v="2"/>
    <n v="31"/>
    <n v="19"/>
    <s v="2-31-19"/>
    <x v="0"/>
    <x v="0"/>
  </r>
  <r>
    <n v="741"/>
    <n v="2"/>
    <n v="31"/>
    <n v="12"/>
    <s v="2-31-12"/>
    <x v="0"/>
    <x v="1"/>
  </r>
  <r>
    <n v="742"/>
    <n v="2"/>
    <n v="31"/>
    <n v="8"/>
    <s v="2-31-8"/>
    <x v="0"/>
    <x v="0"/>
  </r>
  <r>
    <n v="743"/>
    <n v="2"/>
    <n v="31"/>
    <n v="1"/>
    <s v="2-31-1"/>
    <x v="0"/>
    <x v="0"/>
  </r>
  <r>
    <n v="744"/>
    <n v="2"/>
    <n v="31"/>
    <n v="2"/>
    <s v="2-31-2"/>
    <x v="0"/>
    <x v="0"/>
  </r>
  <r>
    <n v="745"/>
    <n v="2"/>
    <n v="32"/>
    <n v="25"/>
    <s v="2-32-25"/>
    <x v="0"/>
    <x v="0"/>
  </r>
  <r>
    <n v="746"/>
    <n v="2"/>
    <n v="32"/>
    <n v="14"/>
    <s v="2-32-14"/>
    <x v="0"/>
    <x v="0"/>
  </r>
  <r>
    <n v="747"/>
    <n v="2"/>
    <n v="32"/>
    <n v="13"/>
    <s v="2-32-13"/>
    <x v="0"/>
    <x v="0"/>
  </r>
  <r>
    <n v="748"/>
    <n v="2"/>
    <n v="32"/>
    <n v="9"/>
    <s v="2-32-9"/>
    <x v="0"/>
    <x v="0"/>
  </r>
  <r>
    <n v="749"/>
    <n v="2"/>
    <n v="32"/>
    <n v="5"/>
    <s v="2-32-5"/>
    <x v="0"/>
    <x v="0"/>
  </r>
  <r>
    <n v="750"/>
    <n v="2"/>
    <n v="32"/>
    <n v="3"/>
    <s v="2-32-3"/>
    <x v="0"/>
    <x v="1"/>
  </r>
  <r>
    <n v="751"/>
    <n v="2"/>
    <n v="32"/>
    <n v="22"/>
    <s v="2-32-22"/>
    <x v="0"/>
    <x v="0"/>
  </r>
  <r>
    <n v="752"/>
    <n v="2"/>
    <n v="32"/>
    <n v="21"/>
    <s v="2-32-21"/>
    <x v="0"/>
    <x v="1"/>
  </r>
  <r>
    <n v="753"/>
    <n v="2"/>
    <n v="32"/>
    <n v="18"/>
    <s v="2-32-18"/>
    <x v="0"/>
    <x v="1"/>
  </r>
  <r>
    <n v="754"/>
    <n v="2"/>
    <n v="32"/>
    <n v="17"/>
    <s v="2-32-17"/>
    <x v="0"/>
    <x v="1"/>
  </r>
  <r>
    <n v="755"/>
    <n v="2"/>
    <n v="32"/>
    <n v="10"/>
    <s v="2-32-10"/>
    <x v="0"/>
    <x v="1"/>
  </r>
  <r>
    <n v="756"/>
    <n v="2"/>
    <n v="32"/>
    <n v="6"/>
    <s v="2-32-6"/>
    <x v="0"/>
    <x v="0"/>
  </r>
  <r>
    <n v="757"/>
    <n v="2"/>
    <n v="32"/>
    <n v="4"/>
    <s v="2-32-4"/>
    <x v="0"/>
    <x v="1"/>
  </r>
  <r>
    <n v="758"/>
    <n v="2"/>
    <n v="32"/>
    <n v="24"/>
    <s v="2-32-24"/>
    <x v="0"/>
    <x v="0"/>
  </r>
  <r>
    <n v="759"/>
    <n v="2"/>
    <n v="32"/>
    <n v="16"/>
    <s v="2-32-16"/>
    <x v="0"/>
    <x v="1"/>
  </r>
  <r>
    <n v="760"/>
    <n v="2"/>
    <n v="32"/>
    <n v="15"/>
    <s v="2-32-15"/>
    <x v="0"/>
    <x v="1"/>
  </r>
  <r>
    <n v="761"/>
    <n v="2"/>
    <n v="32"/>
    <n v="11"/>
    <s v="2-32-11"/>
    <x v="0"/>
    <x v="0"/>
  </r>
  <r>
    <n v="762"/>
    <n v="2"/>
    <n v="32"/>
    <n v="7"/>
    <s v="2-32-7"/>
    <x v="0"/>
    <x v="0"/>
  </r>
  <r>
    <n v="763"/>
    <n v="2"/>
    <n v="32"/>
    <n v="2"/>
    <s v="2-32-2"/>
    <x v="0"/>
    <x v="0"/>
  </r>
  <r>
    <n v="764"/>
    <n v="2"/>
    <n v="32"/>
    <n v="12"/>
    <s v="2-32-12"/>
    <x v="0"/>
    <x v="1"/>
  </r>
  <r>
    <n v="765"/>
    <n v="2"/>
    <n v="32"/>
    <n v="8"/>
    <s v="2-32-8"/>
    <x v="0"/>
    <x v="0"/>
  </r>
  <r>
    <n v="766"/>
    <n v="2"/>
    <n v="32"/>
    <n v="20"/>
    <s v="2-32-20"/>
    <x v="0"/>
    <x v="0"/>
  </r>
  <r>
    <n v="767"/>
    <n v="2"/>
    <n v="32"/>
    <n v="23"/>
    <s v="2-32-23"/>
    <x v="0"/>
    <x v="0"/>
  </r>
  <r>
    <n v="768"/>
    <n v="2"/>
    <n v="32"/>
    <n v="19"/>
    <s v="2-32-19"/>
    <x v="0"/>
    <x v="0"/>
  </r>
  <r>
    <n v="769"/>
    <n v="2"/>
    <n v="32"/>
    <n v="1"/>
    <s v="2-32-1"/>
    <x v="0"/>
    <x v="0"/>
  </r>
  <r>
    <n v="770"/>
    <n v="2"/>
    <n v="33"/>
    <n v="24"/>
    <s v="2-33-24"/>
    <x v="0"/>
    <x v="1"/>
  </r>
  <r>
    <n v="771"/>
    <n v="2"/>
    <n v="33"/>
    <n v="23"/>
    <s v="2-33-23"/>
    <x v="0"/>
    <x v="0"/>
  </r>
  <r>
    <n v="772"/>
    <n v="2"/>
    <n v="33"/>
    <n v="18"/>
    <s v="2-33-18"/>
    <x v="0"/>
    <x v="1"/>
  </r>
  <r>
    <n v="773"/>
    <n v="2"/>
    <n v="33"/>
    <n v="17"/>
    <s v="2-33-17"/>
    <x v="0"/>
    <x v="1"/>
  </r>
  <r>
    <n v="774"/>
    <n v="2"/>
    <n v="33"/>
    <n v="11"/>
    <s v="2-33-11"/>
    <x v="0"/>
    <x v="0"/>
  </r>
  <r>
    <n v="775"/>
    <n v="2"/>
    <n v="33"/>
    <n v="5"/>
    <s v="2-33-5"/>
    <x v="0"/>
    <x v="0"/>
  </r>
  <r>
    <n v="776"/>
    <n v="2"/>
    <n v="33"/>
    <n v="3"/>
    <s v="2-33-3"/>
    <x v="0"/>
    <x v="1"/>
  </r>
  <r>
    <n v="777"/>
    <n v="2"/>
    <n v="33"/>
    <n v="25"/>
    <s v="2-33-25"/>
    <x v="0"/>
    <x v="0"/>
  </r>
  <r>
    <n v="778"/>
    <n v="2"/>
    <n v="33"/>
    <n v="16"/>
    <s v="2-33-16"/>
    <x v="0"/>
    <x v="1"/>
  </r>
  <r>
    <n v="779"/>
    <n v="2"/>
    <n v="33"/>
    <n v="15"/>
    <s v="2-33-15"/>
    <x v="0"/>
    <x v="0"/>
  </r>
  <r>
    <n v="780"/>
    <n v="2"/>
    <n v="33"/>
    <n v="10"/>
    <s v="2-33-10"/>
    <x v="0"/>
    <x v="0"/>
  </r>
  <r>
    <n v="781"/>
    <n v="2"/>
    <n v="33"/>
    <n v="6"/>
    <s v="2-33-6"/>
    <x v="0"/>
    <x v="0"/>
  </r>
  <r>
    <n v="782"/>
    <n v="2"/>
    <n v="33"/>
    <n v="2"/>
    <s v="2-33-2"/>
    <x v="0"/>
    <x v="1"/>
  </r>
  <r>
    <n v="783"/>
    <n v="2"/>
    <n v="33"/>
    <n v="14"/>
    <s v="2-33-14"/>
    <x v="0"/>
    <x v="0"/>
  </r>
  <r>
    <n v="784"/>
    <n v="2"/>
    <n v="33"/>
    <n v="13"/>
    <s v="2-33-13"/>
    <x v="0"/>
    <x v="0"/>
  </r>
  <r>
    <n v="785"/>
    <n v="2"/>
    <n v="33"/>
    <n v="7"/>
    <s v="2-33-7"/>
    <x v="0"/>
    <x v="1"/>
  </r>
  <r>
    <n v="786"/>
    <n v="2"/>
    <n v="33"/>
    <n v="4"/>
    <s v="2-33-4"/>
    <x v="0"/>
    <x v="0"/>
  </r>
  <r>
    <n v="787"/>
    <n v="2"/>
    <n v="33"/>
    <n v="22"/>
    <s v="2-33-22"/>
    <x v="0"/>
    <x v="1"/>
  </r>
  <r>
    <n v="788"/>
    <n v="2"/>
    <n v="33"/>
    <n v="21"/>
    <s v="2-33-21"/>
    <x v="0"/>
    <x v="0"/>
  </r>
  <r>
    <n v="789"/>
    <n v="2"/>
    <n v="33"/>
    <n v="20"/>
    <s v="2-33-20"/>
    <x v="0"/>
    <x v="1"/>
  </r>
  <r>
    <n v="790"/>
    <n v="2"/>
    <n v="33"/>
    <n v="19"/>
    <s v="2-33-19"/>
    <x v="0"/>
    <x v="1"/>
  </r>
  <r>
    <n v="791"/>
    <n v="2"/>
    <n v="33"/>
    <n v="12"/>
    <s v="2-33-12"/>
    <x v="0"/>
    <x v="0"/>
  </r>
  <r>
    <n v="792"/>
    <n v="2"/>
    <n v="33"/>
    <n v="1"/>
    <s v="2-33-1"/>
    <x v="0"/>
    <x v="0"/>
  </r>
  <r>
    <n v="793"/>
    <n v="2"/>
    <n v="33"/>
    <n v="9"/>
    <s v="2-33-9"/>
    <x v="0"/>
    <x v="0"/>
  </r>
  <r>
    <n v="794"/>
    <n v="2"/>
    <n v="33"/>
    <n v="8"/>
    <s v="2-33-8"/>
    <x v="0"/>
    <x v="0"/>
  </r>
  <r>
    <n v="795"/>
    <n v="2"/>
    <n v="34"/>
    <n v="22"/>
    <s v="2-34-22"/>
    <x v="0"/>
    <x v="1"/>
  </r>
  <r>
    <n v="796"/>
    <n v="2"/>
    <n v="34"/>
    <n v="21"/>
    <s v="2-34-21"/>
    <x v="0"/>
    <x v="1"/>
  </r>
  <r>
    <n v="797"/>
    <n v="2"/>
    <n v="34"/>
    <n v="14"/>
    <s v="2-34-14"/>
    <x v="0"/>
    <x v="1"/>
  </r>
  <r>
    <n v="798"/>
    <n v="2"/>
    <n v="34"/>
    <n v="13"/>
    <s v="2-34-13"/>
    <x v="0"/>
    <x v="0"/>
  </r>
  <r>
    <n v="799"/>
    <n v="2"/>
    <n v="34"/>
    <n v="5"/>
    <s v="2-34-5"/>
    <x v="0"/>
    <x v="1"/>
  </r>
  <r>
    <n v="800"/>
    <n v="2"/>
    <n v="34"/>
    <n v="2"/>
    <s v="2-34-2"/>
    <x v="0"/>
    <x v="1"/>
  </r>
  <r>
    <n v="801"/>
    <n v="2"/>
    <n v="34"/>
    <n v="25"/>
    <s v="2-34-25"/>
    <x v="0"/>
    <x v="0"/>
  </r>
  <r>
    <n v="802"/>
    <n v="2"/>
    <n v="34"/>
    <n v="17"/>
    <s v="2-34-17"/>
    <x v="0"/>
    <x v="1"/>
  </r>
  <r>
    <n v="803"/>
    <n v="2"/>
    <n v="34"/>
    <n v="11"/>
    <s v="2-34-11"/>
    <x v="0"/>
    <x v="1"/>
  </r>
  <r>
    <n v="804"/>
    <n v="2"/>
    <n v="34"/>
    <n v="6"/>
    <s v="2-34-6"/>
    <x v="0"/>
    <x v="0"/>
  </r>
  <r>
    <n v="805"/>
    <n v="2"/>
    <n v="34"/>
    <n v="3"/>
    <s v="2-34-3"/>
    <x v="0"/>
    <x v="0"/>
  </r>
  <r>
    <n v="806"/>
    <n v="2"/>
    <n v="34"/>
    <n v="24"/>
    <s v="2-34-24"/>
    <x v="0"/>
    <x v="0"/>
  </r>
  <r>
    <n v="807"/>
    <n v="2"/>
    <n v="34"/>
    <n v="23"/>
    <s v="2-34-23"/>
    <x v="0"/>
    <x v="0"/>
  </r>
  <r>
    <n v="808"/>
    <n v="2"/>
    <n v="34"/>
    <n v="16"/>
    <s v="2-34-16"/>
    <x v="0"/>
    <x v="1"/>
  </r>
  <r>
    <n v="809"/>
    <n v="2"/>
    <n v="34"/>
    <n v="15"/>
    <s v="2-34-15"/>
    <x v="0"/>
    <x v="1"/>
  </r>
  <r>
    <n v="810"/>
    <n v="2"/>
    <n v="34"/>
    <n v="10"/>
    <s v="2-34-10"/>
    <x v="0"/>
    <x v="1"/>
  </r>
  <r>
    <n v="811"/>
    <n v="2"/>
    <n v="34"/>
    <n v="7"/>
    <s v="2-34-7"/>
    <x v="0"/>
    <x v="0"/>
  </r>
  <r>
    <n v="812"/>
    <n v="2"/>
    <n v="34"/>
    <n v="1"/>
    <s v="2-34-1"/>
    <x v="0"/>
    <x v="0"/>
  </r>
  <r>
    <n v="813"/>
    <n v="2"/>
    <n v="34"/>
    <n v="20"/>
    <s v="2-34-20"/>
    <x v="0"/>
    <x v="0"/>
  </r>
  <r>
    <n v="814"/>
    <n v="2"/>
    <n v="34"/>
    <n v="19"/>
    <s v="2-34-19"/>
    <x v="0"/>
    <x v="1"/>
  </r>
  <r>
    <n v="815"/>
    <n v="2"/>
    <n v="34"/>
    <n v="12"/>
    <s v="2-34-12"/>
    <x v="0"/>
    <x v="0"/>
  </r>
  <r>
    <n v="816"/>
    <n v="2"/>
    <n v="34"/>
    <n v="8"/>
    <s v="2-34-8"/>
    <x v="0"/>
    <x v="0"/>
  </r>
  <r>
    <n v="817"/>
    <n v="2"/>
    <n v="34"/>
    <n v="18"/>
    <s v="2-34-18"/>
    <x v="0"/>
    <x v="1"/>
  </r>
  <r>
    <n v="818"/>
    <n v="2"/>
    <n v="34"/>
    <n v="9"/>
    <s v="2-34-9"/>
    <x v="0"/>
    <x v="0"/>
  </r>
  <r>
    <n v="819"/>
    <n v="2"/>
    <n v="34"/>
    <n v="4"/>
    <s v="2-34-4"/>
    <x v="0"/>
    <x v="0"/>
  </r>
  <r>
    <n v="820"/>
    <n v="2"/>
    <n v="35"/>
    <n v="22"/>
    <s v="2-35-22"/>
    <x v="0"/>
    <x v="1"/>
  </r>
  <r>
    <n v="821"/>
    <n v="2"/>
    <n v="35"/>
    <n v="21"/>
    <s v="2-35-21"/>
    <x v="0"/>
    <x v="1"/>
  </r>
  <r>
    <n v="822"/>
    <n v="2"/>
    <n v="35"/>
    <n v="16"/>
    <s v="2-35-16"/>
    <x v="0"/>
    <x v="1"/>
  </r>
  <r>
    <n v="823"/>
    <n v="2"/>
    <n v="35"/>
    <n v="5"/>
    <s v="2-35-5"/>
    <x v="0"/>
    <x v="1"/>
  </r>
  <r>
    <n v="824"/>
    <n v="2"/>
    <n v="35"/>
    <n v="2"/>
    <s v="2-35-2"/>
    <x v="0"/>
    <x v="1"/>
  </r>
  <r>
    <n v="825"/>
    <n v="2"/>
    <n v="35"/>
    <n v="24"/>
    <s v="2-35-24"/>
    <x v="0"/>
    <x v="0"/>
  </r>
  <r>
    <n v="826"/>
    <n v="2"/>
    <n v="35"/>
    <n v="23"/>
    <s v="2-35-23"/>
    <x v="0"/>
    <x v="1"/>
  </r>
  <r>
    <n v="827"/>
    <n v="2"/>
    <n v="35"/>
    <n v="14"/>
    <s v="2-35-14"/>
    <x v="0"/>
    <x v="0"/>
  </r>
  <r>
    <n v="828"/>
    <n v="2"/>
    <n v="35"/>
    <n v="13"/>
    <s v="2-35-13"/>
    <x v="0"/>
    <x v="0"/>
  </r>
  <r>
    <n v="829"/>
    <n v="2"/>
    <n v="35"/>
    <n v="9"/>
    <s v="2-35-9"/>
    <x v="0"/>
    <x v="0"/>
  </r>
  <r>
    <n v="830"/>
    <n v="2"/>
    <n v="35"/>
    <n v="6"/>
    <s v="2-35-6"/>
    <x v="0"/>
    <x v="1"/>
  </r>
  <r>
    <n v="831"/>
    <n v="2"/>
    <n v="35"/>
    <n v="4"/>
    <s v="2-35-4"/>
    <x v="0"/>
    <x v="1"/>
  </r>
  <r>
    <n v="832"/>
    <n v="2"/>
    <n v="35"/>
    <n v="20"/>
    <s v="2-35-20"/>
    <x v="0"/>
    <x v="0"/>
  </r>
  <r>
    <n v="833"/>
    <n v="2"/>
    <n v="35"/>
    <n v="19"/>
    <s v="2-35-19"/>
    <x v="0"/>
    <x v="1"/>
  </r>
  <r>
    <n v="834"/>
    <n v="2"/>
    <n v="35"/>
    <n v="12"/>
    <s v="2-35-12"/>
    <x v="0"/>
    <x v="0"/>
  </r>
  <r>
    <n v="835"/>
    <n v="2"/>
    <n v="35"/>
    <n v="7"/>
    <s v="2-35-7"/>
    <x v="0"/>
    <x v="0"/>
  </r>
  <r>
    <n v="836"/>
    <n v="2"/>
    <n v="35"/>
    <n v="1"/>
    <s v="2-35-1"/>
    <x v="0"/>
    <x v="0"/>
  </r>
  <r>
    <n v="837"/>
    <n v="2"/>
    <n v="35"/>
    <n v="25"/>
    <s v="2-35-25"/>
    <x v="0"/>
    <x v="1"/>
  </r>
  <r>
    <n v="838"/>
    <n v="2"/>
    <n v="35"/>
    <n v="18"/>
    <s v="2-35-18"/>
    <x v="0"/>
    <x v="0"/>
  </r>
  <r>
    <n v="839"/>
    <n v="2"/>
    <n v="35"/>
    <n v="17"/>
    <s v="2-35-17"/>
    <x v="0"/>
    <x v="1"/>
  </r>
  <r>
    <n v="840"/>
    <n v="2"/>
    <n v="35"/>
    <n v="11"/>
    <s v="2-35-11"/>
    <x v="0"/>
    <x v="0"/>
  </r>
  <r>
    <n v="841"/>
    <n v="2"/>
    <n v="35"/>
    <n v="8"/>
    <s v="2-35-8"/>
    <x v="0"/>
    <x v="1"/>
  </r>
  <r>
    <n v="842"/>
    <n v="2"/>
    <n v="35"/>
    <n v="3"/>
    <s v="2-35-3"/>
    <x v="0"/>
    <x v="0"/>
  </r>
  <r>
    <n v="843"/>
    <n v="2"/>
    <n v="35"/>
    <n v="10"/>
    <s v="2-35-10"/>
    <x v="0"/>
    <x v="0"/>
  </r>
  <r>
    <n v="844"/>
    <n v="2"/>
    <n v="35"/>
    <n v="15"/>
    <s v="2-35-15"/>
    <x v="0"/>
    <x v="0"/>
  </r>
  <r>
    <n v="845"/>
    <n v="2"/>
    <n v="36"/>
    <n v="22"/>
    <s v="2-36-22"/>
    <x v="0"/>
    <x v="1"/>
  </r>
  <r>
    <n v="846"/>
    <n v="2"/>
    <n v="36"/>
    <n v="21"/>
    <s v="2-36-21"/>
    <x v="0"/>
    <x v="1"/>
  </r>
  <r>
    <n v="847"/>
    <n v="2"/>
    <n v="36"/>
    <n v="14"/>
    <s v="2-36-14"/>
    <x v="0"/>
    <x v="0"/>
  </r>
  <r>
    <n v="848"/>
    <n v="2"/>
    <n v="36"/>
    <n v="13"/>
    <s v="2-36-13"/>
    <x v="0"/>
    <x v="0"/>
  </r>
  <r>
    <n v="849"/>
    <n v="2"/>
    <n v="36"/>
    <n v="9"/>
    <s v="2-36-9"/>
    <x v="0"/>
    <x v="0"/>
  </r>
  <r>
    <n v="850"/>
    <n v="2"/>
    <n v="36"/>
    <n v="5"/>
    <s v="2-36-5"/>
    <x v="0"/>
    <x v="1"/>
  </r>
  <r>
    <n v="851"/>
    <n v="2"/>
    <n v="36"/>
    <n v="25"/>
    <s v="2-36-25"/>
    <x v="0"/>
    <x v="1"/>
  </r>
  <r>
    <n v="852"/>
    <n v="2"/>
    <n v="36"/>
    <n v="15"/>
    <s v="2-36-15"/>
    <x v="0"/>
    <x v="0"/>
  </r>
  <r>
    <n v="853"/>
    <n v="2"/>
    <n v="36"/>
    <n v="11"/>
    <s v="2-36-11"/>
    <x v="0"/>
    <x v="1"/>
  </r>
  <r>
    <n v="854"/>
    <n v="2"/>
    <n v="36"/>
    <n v="3"/>
    <s v="2-36-3"/>
    <x v="0"/>
    <x v="1"/>
  </r>
  <r>
    <n v="855"/>
    <n v="2"/>
    <n v="36"/>
    <n v="23"/>
    <s v="2-36-23"/>
    <x v="0"/>
    <x v="1"/>
  </r>
  <r>
    <n v="856"/>
    <n v="2"/>
    <n v="36"/>
    <n v="18"/>
    <s v="2-36-18"/>
    <x v="0"/>
    <x v="1"/>
  </r>
  <r>
    <n v="857"/>
    <n v="2"/>
    <n v="36"/>
    <n v="17"/>
    <s v="2-36-17"/>
    <x v="0"/>
    <x v="0"/>
  </r>
  <r>
    <n v="858"/>
    <n v="2"/>
    <n v="36"/>
    <n v="10"/>
    <s v="2-36-10"/>
    <x v="0"/>
    <x v="0"/>
  </r>
  <r>
    <n v="859"/>
    <n v="2"/>
    <n v="36"/>
    <n v="7"/>
    <s v="2-36-7"/>
    <x v="0"/>
    <x v="1"/>
  </r>
  <r>
    <n v="860"/>
    <n v="2"/>
    <n v="36"/>
    <n v="2"/>
    <s v="2-36-2"/>
    <x v="0"/>
    <x v="0"/>
  </r>
  <r>
    <n v="861"/>
    <n v="2"/>
    <n v="36"/>
    <n v="20"/>
    <s v="2-36-20"/>
    <x v="0"/>
    <x v="1"/>
  </r>
  <r>
    <n v="862"/>
    <n v="2"/>
    <n v="36"/>
    <n v="19"/>
    <s v="2-36-19"/>
    <x v="0"/>
    <x v="0"/>
  </r>
  <r>
    <n v="863"/>
    <n v="2"/>
    <n v="36"/>
    <n v="12"/>
    <s v="2-36-12"/>
    <x v="0"/>
    <x v="1"/>
  </r>
  <r>
    <n v="864"/>
    <n v="2"/>
    <n v="36"/>
    <n v="8"/>
    <s v="2-36-8"/>
    <x v="0"/>
    <x v="0"/>
  </r>
  <r>
    <n v="865"/>
    <n v="2"/>
    <n v="36"/>
    <n v="4"/>
    <s v="2-36-4"/>
    <x v="0"/>
    <x v="1"/>
  </r>
  <r>
    <n v="866"/>
    <n v="2"/>
    <n v="36"/>
    <n v="24"/>
    <s v="2-36-24"/>
    <x v="0"/>
    <x v="0"/>
  </r>
  <r>
    <n v="867"/>
    <n v="2"/>
    <n v="36"/>
    <n v="16"/>
    <s v="2-36-16"/>
    <x v="0"/>
    <x v="0"/>
  </r>
  <r>
    <n v="868"/>
    <n v="2"/>
    <n v="36"/>
    <n v="1"/>
    <s v="2-36-1"/>
    <x v="0"/>
    <x v="0"/>
  </r>
  <r>
    <n v="869"/>
    <n v="2"/>
    <n v="36"/>
    <n v="6"/>
    <s v="2-36-6"/>
    <x v="0"/>
    <x v="0"/>
  </r>
  <r>
    <n v="870"/>
    <n v="2"/>
    <n v="37"/>
    <n v="24"/>
    <s v="2-37-24"/>
    <x v="0"/>
    <x v="1"/>
  </r>
  <r>
    <n v="871"/>
    <n v="2"/>
    <n v="37"/>
    <n v="23"/>
    <s v="2-37-23"/>
    <x v="0"/>
    <x v="0"/>
  </r>
  <r>
    <n v="872"/>
    <n v="2"/>
    <n v="37"/>
    <n v="14"/>
    <s v="2-37-14"/>
    <x v="0"/>
    <x v="0"/>
  </r>
  <r>
    <n v="873"/>
    <n v="2"/>
    <n v="37"/>
    <n v="13"/>
    <s v="2-37-13"/>
    <x v="0"/>
    <x v="0"/>
  </r>
  <r>
    <n v="874"/>
    <n v="2"/>
    <n v="37"/>
    <n v="5"/>
    <s v="2-37-5"/>
    <x v="0"/>
    <x v="1"/>
  </r>
  <r>
    <n v="875"/>
    <n v="2"/>
    <n v="37"/>
    <n v="3"/>
    <s v="2-37-3"/>
    <x v="0"/>
    <x v="1"/>
  </r>
  <r>
    <n v="876"/>
    <n v="2"/>
    <n v="37"/>
    <n v="22"/>
    <s v="2-37-22"/>
    <x v="0"/>
    <x v="1"/>
  </r>
  <r>
    <n v="877"/>
    <n v="2"/>
    <n v="37"/>
    <n v="21"/>
    <s v="2-37-21"/>
    <x v="0"/>
    <x v="0"/>
  </r>
  <r>
    <n v="878"/>
    <n v="2"/>
    <n v="37"/>
    <n v="16"/>
    <s v="2-37-16"/>
    <x v="0"/>
    <x v="1"/>
  </r>
  <r>
    <n v="879"/>
    <n v="2"/>
    <n v="37"/>
    <n v="15"/>
    <s v="2-37-15"/>
    <x v="0"/>
    <x v="1"/>
  </r>
  <r>
    <n v="880"/>
    <n v="2"/>
    <n v="37"/>
    <n v="9"/>
    <s v="2-37-9"/>
    <x v="0"/>
    <x v="0"/>
  </r>
  <r>
    <n v="881"/>
    <n v="2"/>
    <n v="37"/>
    <n v="6"/>
    <s v="2-37-6"/>
    <x v="0"/>
    <x v="1"/>
  </r>
  <r>
    <n v="882"/>
    <n v="2"/>
    <n v="37"/>
    <n v="4"/>
    <s v="2-37-4"/>
    <x v="0"/>
    <x v="1"/>
  </r>
  <r>
    <n v="883"/>
    <n v="2"/>
    <n v="37"/>
    <n v="20"/>
    <s v="2-37-20"/>
    <x v="0"/>
    <x v="0"/>
  </r>
  <r>
    <n v="884"/>
    <n v="2"/>
    <n v="37"/>
    <n v="12"/>
    <s v="2-37-12"/>
    <x v="0"/>
    <x v="0"/>
  </r>
  <r>
    <n v="885"/>
    <n v="2"/>
    <n v="37"/>
    <n v="18"/>
    <s v="2-37-18"/>
    <x v="0"/>
    <x v="0"/>
  </r>
  <r>
    <n v="886"/>
    <n v="2"/>
    <n v="37"/>
    <n v="11"/>
    <s v="2-37-11"/>
    <x v="0"/>
    <x v="1"/>
  </r>
  <r>
    <n v="887"/>
    <n v="2"/>
    <n v="37"/>
    <n v="8"/>
    <s v="2-37-8"/>
    <x v="0"/>
    <x v="1"/>
  </r>
  <r>
    <n v="888"/>
    <n v="2"/>
    <n v="37"/>
    <n v="17"/>
    <s v="2-37-17"/>
    <x v="0"/>
    <x v="0"/>
  </r>
  <r>
    <n v="889"/>
    <n v="2"/>
    <n v="37"/>
    <n v="2"/>
    <s v="2-37-2"/>
    <x v="0"/>
    <x v="0"/>
  </r>
  <r>
    <n v="890"/>
    <n v="2"/>
    <n v="37"/>
    <n v="19"/>
    <s v="2-37-19"/>
    <x v="0"/>
    <x v="0"/>
  </r>
  <r>
    <n v="891"/>
    <n v="2"/>
    <n v="37"/>
    <n v="1"/>
    <s v="2-37-1"/>
    <x v="0"/>
    <x v="0"/>
  </r>
  <r>
    <n v="892"/>
    <n v="2"/>
    <n v="37"/>
    <n v="25"/>
    <s v="2-37-25"/>
    <x v="0"/>
    <x v="0"/>
  </r>
  <r>
    <n v="893"/>
    <n v="2"/>
    <n v="37"/>
    <n v="10"/>
    <s v="2-37-10"/>
    <x v="0"/>
    <x v="0"/>
  </r>
  <r>
    <n v="894"/>
    <n v="2"/>
    <n v="37"/>
    <n v="7"/>
    <s v="2-37-7"/>
    <x v="0"/>
    <x v="0"/>
  </r>
  <r>
    <n v="895"/>
    <n v="2"/>
    <n v="38"/>
    <n v="22"/>
    <s v="2-38-22"/>
    <x v="0"/>
    <x v="0"/>
  </r>
  <r>
    <n v="896"/>
    <n v="2"/>
    <n v="38"/>
    <n v="21"/>
    <s v="2-38-21"/>
    <x v="0"/>
    <x v="0"/>
  </r>
  <r>
    <n v="897"/>
    <n v="2"/>
    <n v="38"/>
    <n v="20"/>
    <s v="2-38-20"/>
    <x v="0"/>
    <x v="0"/>
  </r>
  <r>
    <n v="898"/>
    <n v="2"/>
    <n v="38"/>
    <n v="19"/>
    <s v="2-38-19"/>
    <x v="0"/>
    <x v="1"/>
  </r>
  <r>
    <n v="899"/>
    <n v="2"/>
    <n v="38"/>
    <n v="9"/>
    <s v="2-38-9"/>
    <x v="0"/>
    <x v="0"/>
  </r>
  <r>
    <n v="900"/>
    <n v="2"/>
    <n v="38"/>
    <n v="5"/>
    <s v="2-38-5"/>
    <x v="0"/>
    <x v="0"/>
  </r>
  <r>
    <n v="901"/>
    <n v="2"/>
    <n v="38"/>
    <n v="4"/>
    <s v="2-38-4"/>
    <x v="0"/>
    <x v="1"/>
  </r>
  <r>
    <n v="902"/>
    <n v="2"/>
    <n v="38"/>
    <n v="25"/>
    <s v="2-38-25"/>
    <x v="0"/>
    <x v="0"/>
  </r>
  <r>
    <n v="903"/>
    <n v="2"/>
    <n v="38"/>
    <n v="14"/>
    <s v="2-38-14"/>
    <x v="0"/>
    <x v="0"/>
  </r>
  <r>
    <n v="904"/>
    <n v="2"/>
    <n v="38"/>
    <n v="6"/>
    <s v="2-38-6"/>
    <x v="0"/>
    <x v="1"/>
  </r>
  <r>
    <n v="905"/>
    <n v="2"/>
    <n v="38"/>
    <n v="3"/>
    <s v="2-38-3"/>
    <x v="0"/>
    <x v="0"/>
  </r>
  <r>
    <n v="906"/>
    <n v="2"/>
    <n v="38"/>
    <n v="16"/>
    <s v="2-38-16"/>
    <x v="0"/>
    <x v="0"/>
  </r>
  <r>
    <n v="907"/>
    <n v="2"/>
    <n v="38"/>
    <n v="15"/>
    <s v="2-38-15"/>
    <x v="0"/>
    <x v="0"/>
  </r>
  <r>
    <n v="908"/>
    <n v="2"/>
    <n v="38"/>
    <n v="7"/>
    <s v="2-38-7"/>
    <x v="0"/>
    <x v="1"/>
  </r>
  <r>
    <n v="909"/>
    <n v="2"/>
    <n v="38"/>
    <n v="2"/>
    <s v="2-38-2"/>
    <x v="0"/>
    <x v="0"/>
  </r>
  <r>
    <n v="910"/>
    <n v="2"/>
    <n v="38"/>
    <n v="24"/>
    <s v="2-38-24"/>
    <x v="0"/>
    <x v="0"/>
  </r>
  <r>
    <n v="911"/>
    <n v="2"/>
    <n v="38"/>
    <n v="23"/>
    <s v="2-38-23"/>
    <x v="0"/>
    <x v="0"/>
  </r>
  <r>
    <n v="912"/>
    <n v="2"/>
    <n v="38"/>
    <n v="18"/>
    <s v="2-38-18"/>
    <x v="0"/>
    <x v="1"/>
  </r>
  <r>
    <n v="913"/>
    <n v="2"/>
    <n v="38"/>
    <n v="17"/>
    <s v="2-38-17"/>
    <x v="0"/>
    <x v="0"/>
  </r>
  <r>
    <n v="914"/>
    <n v="2"/>
    <n v="38"/>
    <n v="12"/>
    <s v="2-38-12"/>
    <x v="0"/>
    <x v="1"/>
  </r>
  <r>
    <n v="915"/>
    <n v="2"/>
    <n v="38"/>
    <n v="13"/>
    <s v="2-38-13"/>
    <x v="0"/>
    <x v="0"/>
  </r>
  <r>
    <n v="916"/>
    <n v="2"/>
    <n v="38"/>
    <n v="11"/>
    <s v="2-38-11"/>
    <x v="0"/>
    <x v="0"/>
  </r>
  <r>
    <n v="917"/>
    <n v="2"/>
    <n v="38"/>
    <n v="8"/>
    <s v="2-38-8"/>
    <x v="0"/>
    <x v="0"/>
  </r>
  <r>
    <n v="918"/>
    <n v="2"/>
    <n v="38"/>
    <n v="1"/>
    <s v="2-38-1"/>
    <x v="0"/>
    <x v="0"/>
  </r>
  <r>
    <n v="919"/>
    <n v="2"/>
    <n v="38"/>
    <n v="10"/>
    <s v="2-38-10"/>
    <x v="0"/>
    <x v="0"/>
  </r>
  <r>
    <n v="920"/>
    <n v="2"/>
    <n v="39"/>
    <n v="22"/>
    <s v="2-39-22"/>
    <x v="0"/>
    <x v="0"/>
  </r>
  <r>
    <n v="921"/>
    <n v="2"/>
    <n v="39"/>
    <n v="21"/>
    <s v="2-39-21"/>
    <x v="0"/>
    <x v="1"/>
  </r>
  <r>
    <n v="922"/>
    <n v="2"/>
    <n v="39"/>
    <n v="14"/>
    <s v="2-39-14"/>
    <x v="0"/>
    <x v="1"/>
  </r>
  <r>
    <n v="923"/>
    <n v="2"/>
    <n v="39"/>
    <n v="13"/>
    <s v="2-39-13"/>
    <x v="0"/>
    <x v="1"/>
  </r>
  <r>
    <n v="924"/>
    <n v="2"/>
    <n v="39"/>
    <n v="9"/>
    <s v="2-39-9"/>
    <x v="0"/>
    <x v="1"/>
  </r>
  <r>
    <n v="925"/>
    <n v="2"/>
    <n v="39"/>
    <n v="5"/>
    <s v="2-39-5"/>
    <x v="0"/>
    <x v="1"/>
  </r>
  <r>
    <n v="926"/>
    <n v="2"/>
    <n v="39"/>
    <n v="3"/>
    <s v="2-39-3"/>
    <x v="0"/>
    <x v="1"/>
  </r>
  <r>
    <n v="927"/>
    <n v="2"/>
    <n v="39"/>
    <n v="24"/>
    <s v="2-39-24"/>
    <x v="0"/>
    <x v="1"/>
  </r>
  <r>
    <n v="928"/>
    <n v="2"/>
    <n v="39"/>
    <n v="23"/>
    <s v="2-39-23"/>
    <x v="0"/>
    <x v="1"/>
  </r>
  <r>
    <n v="929"/>
    <n v="2"/>
    <n v="39"/>
    <n v="16"/>
    <s v="2-39-16"/>
    <x v="0"/>
    <x v="1"/>
  </r>
  <r>
    <n v="930"/>
    <n v="2"/>
    <n v="39"/>
    <n v="15"/>
    <s v="2-39-15"/>
    <x v="0"/>
    <x v="1"/>
  </r>
  <r>
    <n v="931"/>
    <n v="2"/>
    <n v="39"/>
    <n v="10"/>
    <s v="2-39-10"/>
    <x v="0"/>
    <x v="0"/>
  </r>
  <r>
    <n v="932"/>
    <n v="2"/>
    <n v="39"/>
    <n v="6"/>
    <s v="2-39-6"/>
    <x v="0"/>
    <x v="1"/>
  </r>
  <r>
    <n v="933"/>
    <n v="2"/>
    <n v="39"/>
    <n v="2"/>
    <s v="2-39-2"/>
    <x v="0"/>
    <x v="0"/>
  </r>
  <r>
    <n v="934"/>
    <n v="2"/>
    <n v="39"/>
    <n v="25"/>
    <s v="2-39-25"/>
    <x v="0"/>
    <x v="1"/>
  </r>
  <r>
    <n v="935"/>
    <n v="2"/>
    <n v="39"/>
    <n v="18"/>
    <s v="2-39-18"/>
    <x v="0"/>
    <x v="0"/>
  </r>
  <r>
    <n v="936"/>
    <n v="2"/>
    <n v="39"/>
    <n v="17"/>
    <s v="2-39-17"/>
    <x v="0"/>
    <x v="0"/>
  </r>
  <r>
    <n v="937"/>
    <n v="2"/>
    <n v="39"/>
    <n v="7"/>
    <s v="2-39-7"/>
    <x v="0"/>
    <x v="0"/>
  </r>
  <r>
    <n v="938"/>
    <n v="2"/>
    <n v="39"/>
    <n v="1"/>
    <s v="2-39-1"/>
    <x v="0"/>
    <x v="0"/>
  </r>
  <r>
    <n v="939"/>
    <n v="2"/>
    <n v="39"/>
    <n v="20"/>
    <s v="2-39-20"/>
    <x v="0"/>
    <x v="0"/>
  </r>
  <r>
    <n v="940"/>
    <n v="2"/>
    <n v="39"/>
    <n v="19"/>
    <s v="2-39-19"/>
    <x v="0"/>
    <x v="0"/>
  </r>
  <r>
    <n v="941"/>
    <n v="2"/>
    <n v="39"/>
    <n v="8"/>
    <s v="2-39-8"/>
    <x v="0"/>
    <x v="1"/>
  </r>
  <r>
    <n v="942"/>
    <n v="2"/>
    <n v="39"/>
    <n v="4"/>
    <s v="2-39-4"/>
    <x v="0"/>
    <x v="0"/>
  </r>
  <r>
    <n v="943"/>
    <n v="2"/>
    <n v="39"/>
    <n v="12"/>
    <s v="2-39-12"/>
    <x v="0"/>
    <x v="0"/>
  </r>
  <r>
    <n v="944"/>
    <n v="2"/>
    <n v="39"/>
    <n v="11"/>
    <s v="2-39-11"/>
    <x v="0"/>
    <x v="0"/>
  </r>
  <r>
    <n v="945"/>
    <n v="2"/>
    <n v="40"/>
    <n v="22"/>
    <s v="2-40-22"/>
    <x v="0"/>
    <x v="1"/>
  </r>
  <r>
    <n v="946"/>
    <n v="2"/>
    <n v="40"/>
    <n v="21"/>
    <s v="2-40-21"/>
    <x v="0"/>
    <x v="0"/>
  </r>
  <r>
    <n v="947"/>
    <n v="2"/>
    <n v="40"/>
    <n v="14"/>
    <s v="2-40-14"/>
    <x v="0"/>
    <x v="0"/>
  </r>
  <r>
    <n v="948"/>
    <n v="2"/>
    <n v="40"/>
    <n v="13"/>
    <s v="2-40-13"/>
    <x v="0"/>
    <x v="0"/>
  </r>
  <r>
    <n v="949"/>
    <n v="2"/>
    <n v="40"/>
    <n v="9"/>
    <s v="2-40-9"/>
    <x v="0"/>
    <x v="1"/>
  </r>
  <r>
    <n v="950"/>
    <n v="2"/>
    <n v="40"/>
    <n v="5"/>
    <s v="2-40-5"/>
    <x v="0"/>
    <x v="1"/>
  </r>
  <r>
    <n v="951"/>
    <n v="2"/>
    <n v="40"/>
    <n v="4"/>
    <s v="2-40-4"/>
    <x v="0"/>
    <x v="1"/>
  </r>
  <r>
    <n v="952"/>
    <n v="2"/>
    <n v="40"/>
    <n v="25"/>
    <s v="2-40-25"/>
    <x v="0"/>
    <x v="0"/>
  </r>
  <r>
    <n v="953"/>
    <n v="2"/>
    <n v="40"/>
    <n v="18"/>
    <s v="2-40-18"/>
    <x v="0"/>
    <x v="1"/>
  </r>
  <r>
    <n v="954"/>
    <n v="2"/>
    <n v="40"/>
    <n v="17"/>
    <s v="2-40-17"/>
    <x v="0"/>
    <x v="0"/>
  </r>
  <r>
    <n v="955"/>
    <n v="2"/>
    <n v="40"/>
    <n v="12"/>
    <s v="2-40-12"/>
    <x v="0"/>
    <x v="1"/>
  </r>
  <r>
    <n v="956"/>
    <n v="2"/>
    <n v="40"/>
    <n v="6"/>
    <s v="2-40-6"/>
    <x v="0"/>
    <x v="0"/>
  </r>
  <r>
    <n v="957"/>
    <n v="2"/>
    <n v="40"/>
    <n v="2"/>
    <s v="2-40-2"/>
    <x v="0"/>
    <x v="0"/>
  </r>
  <r>
    <n v="958"/>
    <n v="2"/>
    <n v="40"/>
    <n v="20"/>
    <s v="2-40-20"/>
    <x v="0"/>
    <x v="0"/>
  </r>
  <r>
    <n v="959"/>
    <n v="2"/>
    <n v="40"/>
    <n v="19"/>
    <s v="2-40-19"/>
    <x v="0"/>
    <x v="0"/>
  </r>
  <r>
    <n v="960"/>
    <n v="2"/>
    <n v="40"/>
    <n v="11"/>
    <s v="2-40-11"/>
    <x v="0"/>
    <x v="0"/>
  </r>
  <r>
    <n v="961"/>
    <n v="2"/>
    <n v="40"/>
    <n v="1"/>
    <s v="2-40-1"/>
    <x v="0"/>
    <x v="0"/>
  </r>
  <r>
    <n v="962"/>
    <n v="2"/>
    <n v="40"/>
    <n v="24"/>
    <s v="2-40-24"/>
    <x v="0"/>
    <x v="1"/>
  </r>
  <r>
    <n v="963"/>
    <n v="2"/>
    <n v="40"/>
    <n v="23"/>
    <s v="2-40-23"/>
    <x v="0"/>
    <x v="1"/>
  </r>
  <r>
    <n v="964"/>
    <n v="2"/>
    <n v="40"/>
    <n v="16"/>
    <s v="2-40-16"/>
    <x v="0"/>
    <x v="1"/>
  </r>
  <r>
    <n v="965"/>
    <n v="2"/>
    <n v="40"/>
    <n v="15"/>
    <s v="2-40-15"/>
    <x v="0"/>
    <x v="0"/>
  </r>
  <r>
    <n v="966"/>
    <n v="2"/>
    <n v="40"/>
    <n v="10"/>
    <s v="2-40-10"/>
    <x v="0"/>
    <x v="1"/>
  </r>
  <r>
    <n v="967"/>
    <n v="2"/>
    <n v="40"/>
    <n v="8"/>
    <s v="2-40-8"/>
    <x v="0"/>
    <x v="1"/>
  </r>
  <r>
    <n v="968"/>
    <n v="2"/>
    <n v="40"/>
    <n v="3"/>
    <s v="2-40-3"/>
    <x v="0"/>
    <x v="0"/>
  </r>
  <r>
    <n v="969"/>
    <n v="2"/>
    <n v="40"/>
    <n v="7"/>
    <s v="2-40-7"/>
    <x v="0"/>
    <x v="0"/>
  </r>
  <r>
    <n v="970"/>
    <n v="2"/>
    <n v="41"/>
    <n v="22"/>
    <s v="2-41-22"/>
    <x v="0"/>
    <x v="0"/>
  </r>
  <r>
    <n v="971"/>
    <n v="2"/>
    <n v="41"/>
    <n v="14"/>
    <s v="2-41-14"/>
    <x v="0"/>
    <x v="0"/>
  </r>
  <r>
    <n v="972"/>
    <n v="2"/>
    <n v="41"/>
    <n v="13"/>
    <s v="2-41-13"/>
    <x v="0"/>
    <x v="0"/>
  </r>
  <r>
    <n v="973"/>
    <n v="2"/>
    <n v="41"/>
    <n v="5"/>
    <s v="2-41-5"/>
    <x v="0"/>
    <x v="1"/>
  </r>
  <r>
    <n v="974"/>
    <n v="2"/>
    <n v="41"/>
    <n v="1"/>
    <s v="2-41-1"/>
    <x v="0"/>
    <x v="1"/>
  </r>
  <r>
    <n v="975"/>
    <n v="2"/>
    <n v="41"/>
    <n v="20"/>
    <s v="2-41-20"/>
    <x v="0"/>
    <x v="0"/>
  </r>
  <r>
    <n v="976"/>
    <n v="2"/>
    <n v="41"/>
    <n v="19"/>
    <s v="2-41-19"/>
    <x v="0"/>
    <x v="0"/>
  </r>
  <r>
    <n v="977"/>
    <n v="2"/>
    <n v="41"/>
    <n v="10"/>
    <s v="2-41-10"/>
    <x v="0"/>
    <x v="0"/>
  </r>
  <r>
    <n v="978"/>
    <n v="2"/>
    <n v="41"/>
    <n v="6"/>
    <s v="2-41-6"/>
    <x v="0"/>
    <x v="1"/>
  </r>
  <r>
    <n v="979"/>
    <n v="2"/>
    <n v="41"/>
    <n v="4"/>
    <s v="2-41-4"/>
    <x v="0"/>
    <x v="1"/>
  </r>
  <r>
    <n v="980"/>
    <n v="2"/>
    <n v="41"/>
    <n v="11"/>
    <s v="2-41-11"/>
    <x v="0"/>
    <x v="1"/>
  </r>
  <r>
    <n v="981"/>
    <n v="2"/>
    <n v="41"/>
    <n v="3"/>
    <s v="2-41-3"/>
    <x v="0"/>
    <x v="0"/>
  </r>
  <r>
    <n v="982"/>
    <n v="2"/>
    <n v="41"/>
    <n v="25"/>
    <s v="2-41-25"/>
    <x v="0"/>
    <x v="0"/>
  </r>
  <r>
    <n v="983"/>
    <n v="2"/>
    <n v="41"/>
    <n v="16"/>
    <s v="2-41-16"/>
    <x v="0"/>
    <x v="0"/>
  </r>
  <r>
    <n v="984"/>
    <n v="2"/>
    <n v="41"/>
    <n v="15"/>
    <s v="2-41-15"/>
    <x v="0"/>
    <x v="0"/>
  </r>
  <r>
    <n v="985"/>
    <n v="2"/>
    <n v="41"/>
    <n v="12"/>
    <s v="2-41-12"/>
    <x v="0"/>
    <x v="1"/>
  </r>
  <r>
    <n v="986"/>
    <n v="2"/>
    <n v="41"/>
    <n v="8"/>
    <s v="2-41-8"/>
    <x v="0"/>
    <x v="1"/>
  </r>
  <r>
    <n v="987"/>
    <n v="2"/>
    <n v="41"/>
    <n v="2"/>
    <s v="2-41-2"/>
    <x v="0"/>
    <x v="0"/>
  </r>
  <r>
    <n v="988"/>
    <n v="2"/>
    <n v="41"/>
    <n v="21"/>
    <s v="2-41-21"/>
    <x v="0"/>
    <x v="0"/>
  </r>
  <r>
    <n v="989"/>
    <n v="2"/>
    <n v="41"/>
    <n v="7"/>
    <s v="2-41-7"/>
    <x v="0"/>
    <x v="1"/>
  </r>
  <r>
    <n v="990"/>
    <n v="2"/>
    <n v="41"/>
    <n v="23"/>
    <s v="2-41-23"/>
    <x v="0"/>
    <x v="0"/>
  </r>
  <r>
    <n v="991"/>
    <n v="2"/>
    <n v="41"/>
    <n v="17"/>
    <s v="2-41-17"/>
    <x v="0"/>
    <x v="0"/>
  </r>
  <r>
    <n v="992"/>
    <n v="2"/>
    <n v="41"/>
    <n v="24"/>
    <s v="2-41-24"/>
    <x v="0"/>
    <x v="0"/>
  </r>
  <r>
    <n v="993"/>
    <n v="2"/>
    <n v="41"/>
    <n v="9"/>
    <s v="2-41-9"/>
    <x v="0"/>
    <x v="0"/>
  </r>
  <r>
    <n v="994"/>
    <n v="2"/>
    <n v="41"/>
    <n v="18"/>
    <s v="2-41-18"/>
    <x v="0"/>
    <x v="0"/>
  </r>
  <r>
    <n v="995"/>
    <n v="2"/>
    <n v="42"/>
    <n v="22"/>
    <s v="2-42-22"/>
    <x v="0"/>
    <x v="1"/>
  </r>
  <r>
    <n v="996"/>
    <n v="2"/>
    <n v="42"/>
    <n v="21"/>
    <s v="2-42-21"/>
    <x v="0"/>
    <x v="1"/>
  </r>
  <r>
    <n v="997"/>
    <n v="2"/>
    <n v="42"/>
    <n v="14"/>
    <s v="2-42-14"/>
    <x v="0"/>
    <x v="1"/>
  </r>
  <r>
    <n v="998"/>
    <n v="2"/>
    <n v="42"/>
    <n v="13"/>
    <s v="2-42-13"/>
    <x v="0"/>
    <x v="1"/>
  </r>
  <r>
    <n v="999"/>
    <n v="2"/>
    <n v="42"/>
    <n v="9"/>
    <s v="2-42-9"/>
    <x v="0"/>
    <x v="1"/>
  </r>
  <r>
    <n v="1000"/>
    <n v="2"/>
    <n v="42"/>
    <n v="5"/>
    <s v="2-42-5"/>
    <x v="0"/>
    <x v="0"/>
  </r>
  <r>
    <n v="1001"/>
    <n v="2"/>
    <n v="42"/>
    <n v="1"/>
    <s v="2-42-1"/>
    <x v="0"/>
    <x v="1"/>
  </r>
  <r>
    <n v="1002"/>
    <n v="2"/>
    <n v="42"/>
    <n v="25"/>
    <s v="2-42-25"/>
    <x v="0"/>
    <x v="0"/>
  </r>
  <r>
    <n v="1003"/>
    <n v="2"/>
    <n v="42"/>
    <n v="16"/>
    <s v="2-42-16"/>
    <x v="0"/>
    <x v="0"/>
  </r>
  <r>
    <n v="1004"/>
    <n v="2"/>
    <n v="42"/>
    <n v="15"/>
    <s v="2-42-15"/>
    <x v="0"/>
    <x v="0"/>
  </r>
  <r>
    <n v="1005"/>
    <n v="2"/>
    <n v="42"/>
    <n v="10"/>
    <s v="2-42-10"/>
    <x v="0"/>
    <x v="1"/>
  </r>
  <r>
    <n v="1006"/>
    <n v="2"/>
    <n v="42"/>
    <n v="6"/>
    <s v="2-42-6"/>
    <x v="0"/>
    <x v="0"/>
  </r>
  <r>
    <n v="1007"/>
    <n v="2"/>
    <n v="42"/>
    <n v="2"/>
    <s v="2-42-2"/>
    <x v="0"/>
    <x v="0"/>
  </r>
  <r>
    <n v="1008"/>
    <n v="2"/>
    <n v="42"/>
    <n v="18"/>
    <s v="2-42-18"/>
    <x v="0"/>
    <x v="0"/>
  </r>
  <r>
    <n v="1009"/>
    <n v="2"/>
    <n v="42"/>
    <n v="17"/>
    <s v="2-42-17"/>
    <x v="0"/>
    <x v="0"/>
  </r>
  <r>
    <n v="1010"/>
    <n v="2"/>
    <n v="42"/>
    <n v="11"/>
    <s v="2-42-11"/>
    <x v="0"/>
    <x v="0"/>
  </r>
  <r>
    <n v="1011"/>
    <n v="2"/>
    <n v="42"/>
    <n v="7"/>
    <s v="2-42-7"/>
    <x v="0"/>
    <x v="0"/>
  </r>
  <r>
    <n v="1012"/>
    <n v="2"/>
    <n v="42"/>
    <n v="4"/>
    <s v="2-42-4"/>
    <x v="0"/>
    <x v="0"/>
  </r>
  <r>
    <n v="1013"/>
    <n v="2"/>
    <n v="42"/>
    <n v="24"/>
    <s v="2-42-24"/>
    <x v="0"/>
    <x v="0"/>
  </r>
  <r>
    <n v="1014"/>
    <n v="2"/>
    <n v="42"/>
    <n v="23"/>
    <s v="2-42-23"/>
    <x v="0"/>
    <x v="1"/>
  </r>
  <r>
    <n v="1015"/>
    <n v="2"/>
    <n v="42"/>
    <n v="20"/>
    <s v="2-42-20"/>
    <x v="0"/>
    <x v="1"/>
  </r>
  <r>
    <n v="1016"/>
    <n v="2"/>
    <n v="42"/>
    <n v="19"/>
    <s v="2-42-19"/>
    <x v="0"/>
    <x v="1"/>
  </r>
  <r>
    <n v="1017"/>
    <n v="2"/>
    <n v="42"/>
    <n v="12"/>
    <s v="2-42-12"/>
    <x v="0"/>
    <x v="0"/>
  </r>
  <r>
    <n v="1018"/>
    <n v="2"/>
    <n v="42"/>
    <n v="8"/>
    <s v="2-42-8"/>
    <x v="0"/>
    <x v="0"/>
  </r>
  <r>
    <n v="1019"/>
    <n v="2"/>
    <n v="42"/>
    <n v="3"/>
    <s v="2-42-3"/>
    <x v="0"/>
    <x v="0"/>
  </r>
  <r>
    <n v="1020"/>
    <n v="2"/>
    <n v="43"/>
    <n v="22"/>
    <s v="2-43-22"/>
    <x v="0"/>
    <x v="0"/>
  </r>
  <r>
    <n v="1021"/>
    <n v="2"/>
    <n v="43"/>
    <n v="21"/>
    <s v="2-43-21"/>
    <x v="0"/>
    <x v="0"/>
  </r>
  <r>
    <n v="1022"/>
    <n v="2"/>
    <n v="43"/>
    <n v="5"/>
    <s v="2-43-5"/>
    <x v="0"/>
    <x v="1"/>
  </r>
  <r>
    <n v="1023"/>
    <n v="2"/>
    <n v="43"/>
    <n v="4"/>
    <s v="2-43-4"/>
    <x v="0"/>
    <x v="1"/>
  </r>
  <r>
    <n v="1024"/>
    <n v="2"/>
    <n v="43"/>
    <n v="25"/>
    <s v="2-43-25"/>
    <x v="0"/>
    <x v="0"/>
  </r>
  <r>
    <n v="1025"/>
    <n v="2"/>
    <n v="43"/>
    <n v="17"/>
    <s v="2-43-17"/>
    <x v="0"/>
    <x v="0"/>
  </r>
  <r>
    <n v="1026"/>
    <n v="2"/>
    <n v="43"/>
    <n v="6"/>
    <s v="2-43-6"/>
    <x v="0"/>
    <x v="1"/>
  </r>
  <r>
    <n v="1027"/>
    <n v="2"/>
    <n v="43"/>
    <n v="1"/>
    <s v="2-43-1"/>
    <x v="0"/>
    <x v="1"/>
  </r>
  <r>
    <n v="1028"/>
    <n v="2"/>
    <n v="43"/>
    <n v="23"/>
    <s v="2-43-23"/>
    <x v="0"/>
    <x v="1"/>
  </r>
  <r>
    <n v="1029"/>
    <n v="2"/>
    <n v="43"/>
    <n v="15"/>
    <s v="2-43-15"/>
    <x v="0"/>
    <x v="0"/>
  </r>
  <r>
    <n v="1030"/>
    <n v="2"/>
    <n v="43"/>
    <n v="11"/>
    <s v="2-43-11"/>
    <x v="0"/>
    <x v="1"/>
  </r>
  <r>
    <n v="1031"/>
    <n v="2"/>
    <n v="43"/>
    <n v="7"/>
    <s v="2-43-7"/>
    <x v="0"/>
    <x v="1"/>
  </r>
  <r>
    <n v="1032"/>
    <n v="2"/>
    <n v="43"/>
    <n v="3"/>
    <s v="2-43-3"/>
    <x v="0"/>
    <x v="0"/>
  </r>
  <r>
    <n v="1033"/>
    <n v="2"/>
    <n v="43"/>
    <n v="20"/>
    <s v="2-43-20"/>
    <x v="0"/>
    <x v="0"/>
  </r>
  <r>
    <n v="1034"/>
    <n v="2"/>
    <n v="43"/>
    <n v="12"/>
    <s v="2-43-12"/>
    <x v="0"/>
    <x v="1"/>
  </r>
  <r>
    <n v="1035"/>
    <n v="2"/>
    <n v="43"/>
    <n v="8"/>
    <s v="2-43-8"/>
    <x v="0"/>
    <x v="0"/>
  </r>
  <r>
    <n v="1036"/>
    <n v="2"/>
    <n v="43"/>
    <n v="14"/>
    <s v="2-43-14"/>
    <x v="0"/>
    <x v="0"/>
  </r>
  <r>
    <n v="1037"/>
    <n v="2"/>
    <n v="43"/>
    <n v="10"/>
    <s v="2-43-10"/>
    <x v="0"/>
    <x v="0"/>
  </r>
  <r>
    <n v="1038"/>
    <n v="2"/>
    <n v="43"/>
    <n v="24"/>
    <s v="2-43-24"/>
    <x v="0"/>
    <x v="0"/>
  </r>
  <r>
    <n v="1039"/>
    <n v="2"/>
    <n v="43"/>
    <n v="16"/>
    <s v="2-43-16"/>
    <x v="0"/>
    <x v="0"/>
  </r>
  <r>
    <n v="1040"/>
    <n v="2"/>
    <n v="43"/>
    <n v="13"/>
    <s v="2-43-13"/>
    <x v="0"/>
    <x v="0"/>
  </r>
  <r>
    <n v="1041"/>
    <n v="2"/>
    <n v="43"/>
    <n v="18"/>
    <s v="2-43-18"/>
    <x v="0"/>
    <x v="0"/>
  </r>
  <r>
    <n v="1042"/>
    <n v="2"/>
    <n v="43"/>
    <n v="9"/>
    <s v="2-43-9"/>
    <x v="0"/>
    <x v="0"/>
  </r>
  <r>
    <n v="1043"/>
    <n v="2"/>
    <n v="43"/>
    <n v="19"/>
    <s v="2-43-19"/>
    <x v="0"/>
    <x v="0"/>
  </r>
  <r>
    <n v="1044"/>
    <n v="2"/>
    <n v="43"/>
    <n v="2"/>
    <s v="2-43-2"/>
    <x v="0"/>
    <x v="0"/>
  </r>
  <r>
    <n v="1045"/>
    <n v="2"/>
    <n v="44"/>
    <n v="15"/>
    <s v="2-44-15"/>
    <x v="0"/>
    <x v="0"/>
  </r>
  <r>
    <n v="1046"/>
    <n v="2"/>
    <n v="44"/>
    <n v="5"/>
    <s v="2-44-5"/>
    <x v="0"/>
    <x v="0"/>
  </r>
  <r>
    <n v="1047"/>
    <n v="2"/>
    <n v="44"/>
    <n v="4"/>
    <s v="2-44-4"/>
    <x v="0"/>
    <x v="1"/>
  </r>
  <r>
    <n v="1048"/>
    <n v="2"/>
    <n v="44"/>
    <n v="24"/>
    <s v="2-44-24"/>
    <x v="0"/>
    <x v="1"/>
  </r>
  <r>
    <n v="1049"/>
    <n v="2"/>
    <n v="44"/>
    <n v="23"/>
    <s v="2-44-23"/>
    <x v="0"/>
    <x v="1"/>
  </r>
  <r>
    <n v="1050"/>
    <n v="2"/>
    <n v="44"/>
    <n v="18"/>
    <s v="2-44-18"/>
    <x v="0"/>
    <x v="1"/>
  </r>
  <r>
    <n v="1051"/>
    <n v="2"/>
    <n v="44"/>
    <n v="17"/>
    <s v="2-44-17"/>
    <x v="0"/>
    <x v="1"/>
  </r>
  <r>
    <n v="1052"/>
    <n v="2"/>
    <n v="44"/>
    <n v="9"/>
    <s v="2-44-9"/>
    <x v="0"/>
    <x v="0"/>
  </r>
  <r>
    <n v="1053"/>
    <n v="2"/>
    <n v="44"/>
    <n v="6"/>
    <s v="2-44-6"/>
    <x v="0"/>
    <x v="0"/>
  </r>
  <r>
    <n v="1054"/>
    <n v="2"/>
    <n v="44"/>
    <n v="1"/>
    <s v="2-44-1"/>
    <x v="0"/>
    <x v="1"/>
  </r>
  <r>
    <n v="1055"/>
    <n v="2"/>
    <n v="44"/>
    <n v="25"/>
    <s v="2-44-25"/>
    <x v="0"/>
    <x v="0"/>
  </r>
  <r>
    <n v="1056"/>
    <n v="2"/>
    <n v="44"/>
    <n v="20"/>
    <s v="2-44-20"/>
    <x v="0"/>
    <x v="1"/>
  </r>
  <r>
    <n v="1057"/>
    <n v="2"/>
    <n v="44"/>
    <n v="7"/>
    <s v="2-44-7"/>
    <x v="0"/>
    <x v="0"/>
  </r>
  <r>
    <n v="1058"/>
    <n v="2"/>
    <n v="44"/>
    <n v="22"/>
    <s v="2-44-22"/>
    <x v="0"/>
    <x v="0"/>
  </r>
  <r>
    <n v="1059"/>
    <n v="2"/>
    <n v="44"/>
    <n v="21"/>
    <s v="2-44-21"/>
    <x v="0"/>
    <x v="0"/>
  </r>
  <r>
    <n v="1060"/>
    <n v="2"/>
    <n v="44"/>
    <n v="14"/>
    <s v="2-44-14"/>
    <x v="0"/>
    <x v="1"/>
  </r>
  <r>
    <n v="1061"/>
    <n v="2"/>
    <n v="44"/>
    <n v="13"/>
    <s v="2-44-13"/>
    <x v="0"/>
    <x v="1"/>
  </r>
  <r>
    <n v="1062"/>
    <n v="2"/>
    <n v="44"/>
    <n v="12"/>
    <s v="2-44-12"/>
    <x v="0"/>
    <x v="1"/>
  </r>
  <r>
    <n v="1063"/>
    <n v="2"/>
    <n v="44"/>
    <n v="8"/>
    <s v="2-44-8"/>
    <x v="0"/>
    <x v="0"/>
  </r>
  <r>
    <n v="1064"/>
    <n v="2"/>
    <n v="44"/>
    <n v="3"/>
    <s v="2-44-3"/>
    <x v="0"/>
    <x v="0"/>
  </r>
  <r>
    <n v="1065"/>
    <n v="2"/>
    <n v="44"/>
    <n v="19"/>
    <s v="2-44-19"/>
    <x v="0"/>
    <x v="0"/>
  </r>
  <r>
    <n v="1066"/>
    <n v="2"/>
    <n v="44"/>
    <n v="16"/>
    <s v="2-44-16"/>
    <x v="0"/>
    <x v="0"/>
  </r>
  <r>
    <n v="1067"/>
    <n v="2"/>
    <n v="44"/>
    <n v="11"/>
    <s v="2-44-11"/>
    <x v="0"/>
    <x v="0"/>
  </r>
  <r>
    <n v="1068"/>
    <n v="2"/>
    <n v="44"/>
    <n v="10"/>
    <s v="2-44-10"/>
    <x v="0"/>
    <x v="0"/>
  </r>
  <r>
    <n v="1069"/>
    <n v="2"/>
    <n v="44"/>
    <n v="2"/>
    <s v="2-44-2"/>
    <x v="0"/>
    <x v="0"/>
  </r>
  <r>
    <n v="1070"/>
    <n v="2"/>
    <n v="45"/>
    <n v="5"/>
    <s v="2-45-5"/>
    <x v="0"/>
    <x v="1"/>
  </r>
  <r>
    <n v="1071"/>
    <n v="2"/>
    <n v="45"/>
    <n v="1"/>
    <s v="2-45-1"/>
    <x v="0"/>
    <x v="1"/>
  </r>
  <r>
    <n v="1072"/>
    <n v="2"/>
    <n v="45"/>
    <n v="6"/>
    <s v="2-45-6"/>
    <x v="0"/>
    <x v="1"/>
  </r>
  <r>
    <n v="1073"/>
    <n v="2"/>
    <n v="45"/>
    <n v="2"/>
    <s v="2-45-2"/>
    <x v="0"/>
    <x v="1"/>
  </r>
  <r>
    <n v="1074"/>
    <n v="2"/>
    <n v="45"/>
    <n v="7"/>
    <s v="2-45-7"/>
    <x v="0"/>
    <x v="1"/>
  </r>
  <r>
    <n v="1075"/>
    <n v="2"/>
    <n v="45"/>
    <n v="4"/>
    <s v="2-45-4"/>
    <x v="0"/>
    <x v="0"/>
  </r>
  <r>
    <n v="1076"/>
    <n v="2"/>
    <n v="45"/>
    <n v="8"/>
    <s v="2-45-8"/>
    <x v="0"/>
    <x v="1"/>
  </r>
  <r>
    <n v="1077"/>
    <n v="2"/>
    <n v="45"/>
    <n v="3"/>
    <s v="2-45-3"/>
    <x v="0"/>
    <x v="0"/>
  </r>
  <r>
    <n v="1078"/>
    <n v="2"/>
    <n v="45"/>
    <n v="9"/>
    <s v="2-45-9"/>
    <x v="0"/>
    <x v="0"/>
  </r>
  <r>
    <n v="1079"/>
    <n v="2"/>
    <n v="46"/>
    <n v="22"/>
    <s v="2-46-22"/>
    <x v="0"/>
    <x v="0"/>
  </r>
  <r>
    <n v="1080"/>
    <n v="2"/>
    <n v="46"/>
    <n v="21"/>
    <s v="2-46-21"/>
    <x v="0"/>
    <x v="0"/>
  </r>
  <r>
    <n v="1081"/>
    <n v="2"/>
    <n v="46"/>
    <n v="13"/>
    <s v="2-46-13"/>
    <x v="0"/>
    <x v="1"/>
  </r>
  <r>
    <n v="1082"/>
    <n v="2"/>
    <n v="46"/>
    <n v="9"/>
    <s v="2-46-9"/>
    <x v="0"/>
    <x v="0"/>
  </r>
  <r>
    <n v="1083"/>
    <n v="2"/>
    <n v="46"/>
    <n v="1"/>
    <s v="2-46-1"/>
    <x v="0"/>
    <x v="1"/>
  </r>
  <r>
    <n v="1084"/>
    <n v="2"/>
    <n v="46"/>
    <n v="24"/>
    <s v="2-46-24"/>
    <x v="0"/>
    <x v="1"/>
  </r>
  <r>
    <n v="1085"/>
    <n v="2"/>
    <n v="46"/>
    <n v="23"/>
    <s v="2-46-23"/>
    <x v="0"/>
    <x v="0"/>
  </r>
  <r>
    <n v="1086"/>
    <n v="2"/>
    <n v="46"/>
    <n v="16"/>
    <s v="2-46-16"/>
    <x v="0"/>
    <x v="1"/>
  </r>
  <r>
    <n v="1087"/>
    <n v="2"/>
    <n v="46"/>
    <n v="15"/>
    <s v="2-46-15"/>
    <x v="0"/>
    <x v="0"/>
  </r>
  <r>
    <n v="1088"/>
    <n v="2"/>
    <n v="46"/>
    <n v="11"/>
    <s v="2-46-11"/>
    <x v="0"/>
    <x v="1"/>
  </r>
  <r>
    <n v="1089"/>
    <n v="2"/>
    <n v="46"/>
    <n v="3"/>
    <s v="2-46-3"/>
    <x v="0"/>
    <x v="0"/>
  </r>
  <r>
    <n v="1090"/>
    <n v="2"/>
    <n v="46"/>
    <n v="25"/>
    <s v="2-46-25"/>
    <x v="0"/>
    <x v="1"/>
  </r>
  <r>
    <n v="1091"/>
    <n v="2"/>
    <n v="46"/>
    <n v="18"/>
    <s v="2-46-18"/>
    <x v="0"/>
    <x v="0"/>
  </r>
  <r>
    <n v="1092"/>
    <n v="2"/>
    <n v="46"/>
    <n v="17"/>
    <s v="2-46-17"/>
    <x v="0"/>
    <x v="1"/>
  </r>
  <r>
    <n v="1093"/>
    <n v="2"/>
    <n v="46"/>
    <n v="10"/>
    <s v="2-46-10"/>
    <x v="0"/>
    <x v="0"/>
  </r>
  <r>
    <n v="1094"/>
    <n v="2"/>
    <n v="46"/>
    <n v="7"/>
    <s v="2-46-7"/>
    <x v="0"/>
    <x v="1"/>
  </r>
  <r>
    <n v="1095"/>
    <n v="2"/>
    <n v="46"/>
    <n v="4"/>
    <s v="2-46-4"/>
    <x v="0"/>
    <x v="0"/>
  </r>
  <r>
    <n v="1096"/>
    <n v="2"/>
    <n v="46"/>
    <n v="20"/>
    <s v="2-46-20"/>
    <x v="0"/>
    <x v="0"/>
  </r>
  <r>
    <n v="1097"/>
    <n v="2"/>
    <n v="46"/>
    <n v="12"/>
    <s v="2-46-12"/>
    <x v="0"/>
    <x v="0"/>
  </r>
  <r>
    <n v="1098"/>
    <n v="2"/>
    <n v="46"/>
    <n v="8"/>
    <s v="2-46-8"/>
    <x v="0"/>
    <x v="0"/>
  </r>
  <r>
    <n v="1099"/>
    <n v="2"/>
    <n v="46"/>
    <n v="2"/>
    <s v="2-46-2"/>
    <x v="0"/>
    <x v="0"/>
  </r>
  <r>
    <n v="1100"/>
    <n v="2"/>
    <n v="46"/>
    <n v="5"/>
    <s v="2-46-5"/>
    <x v="0"/>
    <x v="0"/>
  </r>
  <r>
    <n v="1101"/>
    <n v="2"/>
    <n v="46"/>
    <n v="14"/>
    <s v="2-46-14"/>
    <x v="0"/>
    <x v="0"/>
  </r>
  <r>
    <n v="1102"/>
    <n v="2"/>
    <n v="46"/>
    <n v="6"/>
    <s v="2-46-6"/>
    <x v="0"/>
    <x v="0"/>
  </r>
  <r>
    <n v="1103"/>
    <n v="2"/>
    <n v="46"/>
    <n v="19"/>
    <s v="2-46-19"/>
    <x v="0"/>
    <x v="0"/>
  </r>
  <r>
    <n v="1104"/>
    <n v="2"/>
    <n v="47"/>
    <n v="22"/>
    <s v="2-47-22"/>
    <x v="0"/>
    <x v="0"/>
  </r>
  <r>
    <n v="1105"/>
    <n v="2"/>
    <n v="47"/>
    <n v="14"/>
    <s v="2-47-14"/>
    <x v="0"/>
    <x v="0"/>
  </r>
  <r>
    <n v="1106"/>
    <n v="2"/>
    <n v="47"/>
    <n v="13"/>
    <s v="2-47-13"/>
    <x v="0"/>
    <x v="0"/>
  </r>
  <r>
    <n v="1107"/>
    <n v="2"/>
    <n v="47"/>
    <n v="9"/>
    <s v="2-47-9"/>
    <x v="0"/>
    <x v="0"/>
  </r>
  <r>
    <n v="1108"/>
    <n v="2"/>
    <n v="47"/>
    <n v="5"/>
    <s v="2-47-5"/>
    <x v="0"/>
    <x v="1"/>
  </r>
  <r>
    <n v="1109"/>
    <n v="2"/>
    <n v="47"/>
    <n v="1"/>
    <s v="2-47-1"/>
    <x v="0"/>
    <x v="1"/>
  </r>
  <r>
    <n v="1110"/>
    <n v="2"/>
    <n v="47"/>
    <n v="18"/>
    <s v="2-47-18"/>
    <x v="0"/>
    <x v="0"/>
  </r>
  <r>
    <n v="1111"/>
    <n v="2"/>
    <n v="47"/>
    <n v="17"/>
    <s v="2-47-17"/>
    <x v="0"/>
    <x v="0"/>
  </r>
  <r>
    <n v="1112"/>
    <n v="2"/>
    <n v="47"/>
    <n v="11"/>
    <s v="2-47-11"/>
    <x v="0"/>
    <x v="0"/>
  </r>
  <r>
    <n v="1113"/>
    <n v="2"/>
    <n v="47"/>
    <n v="3"/>
    <s v="2-47-3"/>
    <x v="0"/>
    <x v="0"/>
  </r>
  <r>
    <n v="1114"/>
    <n v="2"/>
    <n v="47"/>
    <n v="24"/>
    <s v="2-47-24"/>
    <x v="0"/>
    <x v="0"/>
  </r>
  <r>
    <n v="1115"/>
    <n v="2"/>
    <n v="47"/>
    <n v="23"/>
    <s v="2-47-23"/>
    <x v="0"/>
    <x v="0"/>
  </r>
  <r>
    <n v="1116"/>
    <n v="2"/>
    <n v="47"/>
    <n v="16"/>
    <s v="2-47-16"/>
    <x v="0"/>
    <x v="0"/>
  </r>
  <r>
    <n v="1117"/>
    <n v="2"/>
    <n v="47"/>
    <n v="15"/>
    <s v="2-47-15"/>
    <x v="0"/>
    <x v="0"/>
  </r>
  <r>
    <n v="1118"/>
    <n v="2"/>
    <n v="47"/>
    <n v="10"/>
    <s v="2-47-10"/>
    <x v="0"/>
    <x v="1"/>
  </r>
  <r>
    <n v="1119"/>
    <n v="2"/>
    <n v="47"/>
    <n v="2"/>
    <s v="2-47-2"/>
    <x v="0"/>
    <x v="0"/>
  </r>
  <r>
    <n v="1120"/>
    <n v="2"/>
    <n v="47"/>
    <n v="20"/>
    <s v="2-47-20"/>
    <x v="0"/>
    <x v="0"/>
  </r>
  <r>
    <n v="1121"/>
    <n v="2"/>
    <n v="47"/>
    <n v="19"/>
    <s v="2-47-19"/>
    <x v="0"/>
    <x v="0"/>
  </r>
  <r>
    <n v="1122"/>
    <n v="2"/>
    <n v="47"/>
    <n v="12"/>
    <s v="2-47-12"/>
    <x v="0"/>
    <x v="0"/>
  </r>
  <r>
    <n v="1123"/>
    <n v="2"/>
    <n v="47"/>
    <n v="4"/>
    <s v="2-47-4"/>
    <x v="0"/>
    <x v="0"/>
  </r>
  <r>
    <n v="1124"/>
    <n v="2"/>
    <n v="47"/>
    <n v="25"/>
    <s v="2-47-25"/>
    <x v="0"/>
    <x v="0"/>
  </r>
  <r>
    <n v="1125"/>
    <n v="2"/>
    <n v="47"/>
    <n v="7"/>
    <s v="2-47-7"/>
    <x v="0"/>
    <x v="0"/>
  </r>
  <r>
    <n v="1126"/>
    <n v="2"/>
    <n v="47"/>
    <n v="8"/>
    <s v="2-47-8"/>
    <x v="0"/>
    <x v="0"/>
  </r>
  <r>
    <n v="1127"/>
    <n v="2"/>
    <n v="47"/>
    <n v="21"/>
    <s v="2-47-21"/>
    <x v="0"/>
    <x v="0"/>
  </r>
  <r>
    <n v="1128"/>
    <n v="2"/>
    <n v="47"/>
    <n v="6"/>
    <s v="2-47-6"/>
    <x v="0"/>
    <x v="0"/>
  </r>
  <r>
    <n v="1129"/>
    <n v="2"/>
    <n v="48"/>
    <n v="22"/>
    <s v="2-48-22"/>
    <x v="0"/>
    <x v="1"/>
  </r>
  <r>
    <n v="1130"/>
    <n v="2"/>
    <n v="48"/>
    <n v="21"/>
    <s v="2-48-21"/>
    <x v="0"/>
    <x v="1"/>
  </r>
  <r>
    <n v="1131"/>
    <n v="2"/>
    <n v="48"/>
    <n v="14"/>
    <s v="2-48-14"/>
    <x v="0"/>
    <x v="1"/>
  </r>
  <r>
    <n v="1132"/>
    <n v="2"/>
    <n v="48"/>
    <n v="13"/>
    <s v="2-48-13"/>
    <x v="0"/>
    <x v="0"/>
  </r>
  <r>
    <n v="1133"/>
    <n v="2"/>
    <n v="48"/>
    <n v="5"/>
    <s v="2-48-5"/>
    <x v="0"/>
    <x v="0"/>
  </r>
  <r>
    <n v="1134"/>
    <n v="2"/>
    <n v="48"/>
    <n v="20"/>
    <s v="2-48-20"/>
    <x v="0"/>
    <x v="0"/>
  </r>
  <r>
    <n v="1135"/>
    <n v="2"/>
    <n v="48"/>
    <n v="19"/>
    <s v="2-48-19"/>
    <x v="0"/>
    <x v="0"/>
  </r>
  <r>
    <n v="1136"/>
    <n v="2"/>
    <n v="48"/>
    <n v="12"/>
    <s v="2-48-12"/>
    <x v="0"/>
    <x v="0"/>
  </r>
  <r>
    <n v="1137"/>
    <n v="2"/>
    <n v="48"/>
    <n v="6"/>
    <s v="2-48-6"/>
    <x v="0"/>
    <x v="0"/>
  </r>
  <r>
    <n v="1138"/>
    <n v="2"/>
    <n v="48"/>
    <n v="2"/>
    <s v="2-48-2"/>
    <x v="0"/>
    <x v="0"/>
  </r>
  <r>
    <n v="1139"/>
    <n v="2"/>
    <n v="48"/>
    <n v="24"/>
    <s v="2-48-24"/>
    <x v="0"/>
    <x v="1"/>
  </r>
  <r>
    <n v="1140"/>
    <n v="2"/>
    <n v="48"/>
    <n v="23"/>
    <s v="2-48-23"/>
    <x v="0"/>
    <x v="0"/>
  </r>
  <r>
    <n v="1141"/>
    <n v="2"/>
    <n v="48"/>
    <n v="15"/>
    <s v="2-48-15"/>
    <x v="0"/>
    <x v="1"/>
  </r>
  <r>
    <n v="1142"/>
    <n v="2"/>
    <n v="48"/>
    <n v="10"/>
    <s v="2-48-10"/>
    <x v="0"/>
    <x v="0"/>
  </r>
  <r>
    <n v="1143"/>
    <n v="2"/>
    <n v="48"/>
    <n v="7"/>
    <s v="2-48-7"/>
    <x v="0"/>
    <x v="1"/>
  </r>
  <r>
    <n v="1144"/>
    <n v="2"/>
    <n v="48"/>
    <n v="4"/>
    <s v="2-48-4"/>
    <x v="0"/>
    <x v="0"/>
  </r>
  <r>
    <n v="1145"/>
    <n v="2"/>
    <n v="48"/>
    <n v="25"/>
    <s v="2-48-25"/>
    <x v="0"/>
    <x v="1"/>
  </r>
  <r>
    <n v="1146"/>
    <n v="2"/>
    <n v="48"/>
    <n v="18"/>
    <s v="2-48-18"/>
    <x v="0"/>
    <x v="0"/>
  </r>
  <r>
    <n v="1147"/>
    <n v="2"/>
    <n v="48"/>
    <n v="17"/>
    <s v="2-48-17"/>
    <x v="0"/>
    <x v="0"/>
  </r>
  <r>
    <n v="1148"/>
    <n v="2"/>
    <n v="48"/>
    <n v="11"/>
    <s v="2-48-11"/>
    <x v="0"/>
    <x v="0"/>
  </r>
  <r>
    <n v="1149"/>
    <n v="2"/>
    <n v="48"/>
    <n v="8"/>
    <s v="2-48-8"/>
    <x v="0"/>
    <x v="1"/>
  </r>
  <r>
    <n v="1150"/>
    <n v="2"/>
    <n v="48"/>
    <n v="1"/>
    <s v="2-48-1"/>
    <x v="0"/>
    <x v="0"/>
  </r>
  <r>
    <n v="1151"/>
    <n v="2"/>
    <n v="48"/>
    <n v="9"/>
    <s v="2-48-9"/>
    <x v="0"/>
    <x v="0"/>
  </r>
  <r>
    <n v="1152"/>
    <n v="2"/>
    <n v="48"/>
    <n v="16"/>
    <s v="2-48-16"/>
    <x v="0"/>
    <x v="0"/>
  </r>
  <r>
    <n v="1153"/>
    <n v="2"/>
    <n v="48"/>
    <n v="3"/>
    <s v="2-48-3"/>
    <x v="0"/>
    <x v="0"/>
  </r>
  <r>
    <n v="1154"/>
    <n v="2"/>
    <n v="49"/>
    <n v="22"/>
    <s v="2-49-22"/>
    <x v="0"/>
    <x v="0"/>
  </r>
  <r>
    <n v="1155"/>
    <n v="2"/>
    <n v="49"/>
    <n v="21"/>
    <s v="2-49-21"/>
    <x v="0"/>
    <x v="0"/>
  </r>
  <r>
    <n v="1156"/>
    <n v="2"/>
    <n v="49"/>
    <n v="14"/>
    <s v="2-49-14"/>
    <x v="0"/>
    <x v="1"/>
  </r>
  <r>
    <n v="1157"/>
    <n v="2"/>
    <n v="49"/>
    <n v="13"/>
    <s v="2-49-13"/>
    <x v="0"/>
    <x v="1"/>
  </r>
  <r>
    <n v="1158"/>
    <n v="2"/>
    <n v="49"/>
    <n v="9"/>
    <s v="2-49-9"/>
    <x v="0"/>
    <x v="1"/>
  </r>
  <r>
    <n v="1159"/>
    <n v="2"/>
    <n v="49"/>
    <n v="5"/>
    <s v="2-49-5"/>
    <x v="0"/>
    <x v="1"/>
  </r>
  <r>
    <n v="1160"/>
    <n v="2"/>
    <n v="49"/>
    <n v="3"/>
    <s v="2-49-3"/>
    <x v="0"/>
    <x v="0"/>
  </r>
  <r>
    <n v="1161"/>
    <n v="2"/>
    <n v="49"/>
    <n v="20"/>
    <s v="2-49-20"/>
    <x v="0"/>
    <x v="0"/>
  </r>
  <r>
    <n v="1162"/>
    <n v="2"/>
    <n v="49"/>
    <n v="19"/>
    <s v="2-49-19"/>
    <x v="0"/>
    <x v="1"/>
  </r>
  <r>
    <n v="1163"/>
    <n v="2"/>
    <n v="49"/>
    <n v="10"/>
    <s v="2-49-10"/>
    <x v="0"/>
    <x v="0"/>
  </r>
  <r>
    <n v="1164"/>
    <n v="2"/>
    <n v="49"/>
    <n v="6"/>
    <s v="2-49-6"/>
    <x v="0"/>
    <x v="1"/>
  </r>
  <r>
    <n v="1165"/>
    <n v="2"/>
    <n v="49"/>
    <n v="4"/>
    <s v="2-49-4"/>
    <x v="0"/>
    <x v="0"/>
  </r>
  <r>
    <n v="1166"/>
    <n v="2"/>
    <n v="49"/>
    <n v="23"/>
    <s v="2-49-23"/>
    <x v="0"/>
    <x v="0"/>
  </r>
  <r>
    <n v="1167"/>
    <n v="2"/>
    <n v="49"/>
    <n v="15"/>
    <s v="2-49-15"/>
    <x v="0"/>
    <x v="1"/>
  </r>
  <r>
    <n v="1168"/>
    <n v="2"/>
    <n v="49"/>
    <n v="11"/>
    <s v="2-49-11"/>
    <x v="0"/>
    <x v="0"/>
  </r>
  <r>
    <n v="1169"/>
    <n v="2"/>
    <n v="49"/>
    <n v="7"/>
    <s v="2-49-7"/>
    <x v="0"/>
    <x v="0"/>
  </r>
  <r>
    <n v="1170"/>
    <n v="2"/>
    <n v="49"/>
    <n v="2"/>
    <s v="2-49-2"/>
    <x v="0"/>
    <x v="0"/>
  </r>
  <r>
    <n v="1171"/>
    <n v="2"/>
    <n v="49"/>
    <n v="25"/>
    <s v="2-49-25"/>
    <x v="0"/>
    <x v="0"/>
  </r>
  <r>
    <n v="1172"/>
    <n v="2"/>
    <n v="49"/>
    <n v="12"/>
    <s v="2-49-12"/>
    <x v="0"/>
    <x v="0"/>
  </r>
  <r>
    <n v="1173"/>
    <n v="2"/>
    <n v="49"/>
    <n v="8"/>
    <s v="2-49-8"/>
    <x v="0"/>
    <x v="1"/>
  </r>
  <r>
    <n v="1174"/>
    <n v="2"/>
    <n v="49"/>
    <n v="24"/>
    <s v="2-49-24"/>
    <x v="0"/>
    <x v="0"/>
  </r>
  <r>
    <n v="1175"/>
    <n v="2"/>
    <n v="49"/>
    <n v="16"/>
    <s v="2-49-16"/>
    <x v="0"/>
    <x v="0"/>
  </r>
  <r>
    <n v="1176"/>
    <n v="2"/>
    <n v="49"/>
    <n v="17"/>
    <s v="2-49-17"/>
    <x v="0"/>
    <x v="0"/>
  </r>
  <r>
    <n v="1177"/>
    <n v="2"/>
    <n v="49"/>
    <n v="1"/>
    <s v="2-49-1"/>
    <x v="0"/>
    <x v="0"/>
  </r>
  <r>
    <n v="1178"/>
    <n v="2"/>
    <n v="49"/>
    <n v="18"/>
    <s v="2-49-18"/>
    <x v="0"/>
    <x v="0"/>
  </r>
  <r>
    <n v="1179"/>
    <n v="2"/>
    <n v="50"/>
    <n v="23"/>
    <s v="2-50-23"/>
    <x v="0"/>
    <x v="1"/>
  </r>
  <r>
    <n v="1180"/>
    <n v="2"/>
    <n v="50"/>
    <n v="16"/>
    <s v="2-50-16"/>
    <x v="0"/>
    <x v="0"/>
  </r>
  <r>
    <n v="1181"/>
    <n v="2"/>
    <n v="50"/>
    <n v="1"/>
    <s v="2-50-1"/>
    <x v="0"/>
    <x v="1"/>
  </r>
  <r>
    <n v="1182"/>
    <n v="2"/>
    <n v="50"/>
    <n v="22"/>
    <s v="2-50-22"/>
    <x v="0"/>
    <x v="1"/>
  </r>
  <r>
    <n v="1183"/>
    <n v="2"/>
    <n v="50"/>
    <n v="21"/>
    <s v="2-50-21"/>
    <x v="0"/>
    <x v="0"/>
  </r>
  <r>
    <n v="1184"/>
    <n v="2"/>
    <n v="50"/>
    <n v="14"/>
    <s v="2-50-14"/>
    <x v="0"/>
    <x v="1"/>
  </r>
  <r>
    <n v="1185"/>
    <n v="2"/>
    <n v="50"/>
    <n v="13"/>
    <s v="2-50-13"/>
    <x v="0"/>
    <x v="0"/>
  </r>
  <r>
    <n v="1186"/>
    <n v="2"/>
    <n v="50"/>
    <n v="6"/>
    <s v="2-50-6"/>
    <x v="0"/>
    <x v="1"/>
  </r>
  <r>
    <n v="1187"/>
    <n v="2"/>
    <n v="50"/>
    <n v="3"/>
    <s v="2-50-3"/>
    <x v="0"/>
    <x v="0"/>
  </r>
  <r>
    <n v="1188"/>
    <n v="2"/>
    <n v="50"/>
    <n v="18"/>
    <s v="2-50-18"/>
    <x v="0"/>
    <x v="0"/>
  </r>
  <r>
    <n v="1189"/>
    <n v="2"/>
    <n v="50"/>
    <n v="17"/>
    <s v="2-50-17"/>
    <x v="0"/>
    <x v="0"/>
  </r>
  <r>
    <n v="1190"/>
    <n v="2"/>
    <n v="50"/>
    <n v="11"/>
    <s v="2-50-11"/>
    <x v="0"/>
    <x v="0"/>
  </r>
  <r>
    <n v="1191"/>
    <n v="2"/>
    <n v="50"/>
    <n v="7"/>
    <s v="2-50-7"/>
    <x v="0"/>
    <x v="0"/>
  </r>
  <r>
    <n v="1192"/>
    <n v="2"/>
    <n v="50"/>
    <n v="2"/>
    <s v="2-50-2"/>
    <x v="0"/>
    <x v="0"/>
  </r>
  <r>
    <n v="1193"/>
    <n v="2"/>
    <n v="50"/>
    <n v="25"/>
    <s v="2-50-25"/>
    <x v="0"/>
    <x v="1"/>
  </r>
  <r>
    <n v="1194"/>
    <n v="2"/>
    <n v="50"/>
    <n v="20"/>
    <s v="2-50-20"/>
    <x v="0"/>
    <x v="0"/>
  </r>
  <r>
    <n v="1195"/>
    <n v="2"/>
    <n v="50"/>
    <n v="19"/>
    <s v="2-50-19"/>
    <x v="0"/>
    <x v="1"/>
  </r>
  <r>
    <n v="1196"/>
    <n v="2"/>
    <n v="50"/>
    <n v="10"/>
    <s v="2-50-10"/>
    <x v="0"/>
    <x v="0"/>
  </r>
  <r>
    <n v="1197"/>
    <n v="2"/>
    <n v="50"/>
    <n v="4"/>
    <s v="2-50-4"/>
    <x v="0"/>
    <x v="0"/>
  </r>
  <r>
    <n v="1198"/>
    <n v="2"/>
    <n v="50"/>
    <n v="12"/>
    <s v="2-50-12"/>
    <x v="0"/>
    <x v="0"/>
  </r>
  <r>
    <n v="1199"/>
    <n v="2"/>
    <n v="50"/>
    <n v="9"/>
    <s v="2-50-9"/>
    <x v="0"/>
    <x v="0"/>
  </r>
  <r>
    <n v="1200"/>
    <n v="2"/>
    <n v="50"/>
    <n v="15"/>
    <s v="2-50-15"/>
    <x v="0"/>
    <x v="0"/>
  </r>
  <r>
    <n v="1201"/>
    <n v="2"/>
    <n v="50"/>
    <n v="5"/>
    <s v="2-50-5"/>
    <x v="0"/>
    <x v="0"/>
  </r>
  <r>
    <n v="1202"/>
    <n v="2"/>
    <n v="50"/>
    <n v="24"/>
    <s v="2-50-24"/>
    <x v="0"/>
    <x v="0"/>
  </r>
  <r>
    <n v="1203"/>
    <n v="2"/>
    <n v="50"/>
    <n v="8"/>
    <s v="2-50-8"/>
    <x v="0"/>
    <x v="0"/>
  </r>
  <r>
    <n v="1204"/>
    <n v="2"/>
    <n v="51"/>
    <n v="22"/>
    <s v="2-51-22"/>
    <x v="0"/>
    <x v="1"/>
  </r>
  <r>
    <n v="1205"/>
    <n v="2"/>
    <n v="51"/>
    <n v="21"/>
    <s v="2-51-21"/>
    <x v="0"/>
    <x v="1"/>
  </r>
  <r>
    <n v="1206"/>
    <n v="2"/>
    <n v="51"/>
    <n v="17"/>
    <s v="2-51-17"/>
    <x v="0"/>
    <x v="1"/>
  </r>
  <r>
    <n v="1207"/>
    <n v="2"/>
    <n v="51"/>
    <n v="16"/>
    <s v="2-51-16"/>
    <x v="0"/>
    <x v="1"/>
  </r>
  <r>
    <n v="1208"/>
    <n v="2"/>
    <n v="51"/>
    <n v="9"/>
    <s v="2-51-9"/>
    <x v="0"/>
    <x v="0"/>
  </r>
  <r>
    <n v="1209"/>
    <n v="2"/>
    <n v="51"/>
    <n v="4"/>
    <s v="2-51-4"/>
    <x v="0"/>
    <x v="1"/>
  </r>
  <r>
    <n v="1210"/>
    <n v="2"/>
    <n v="51"/>
    <n v="3"/>
    <s v="2-51-3"/>
    <x v="0"/>
    <x v="0"/>
  </r>
  <r>
    <n v="1211"/>
    <n v="2"/>
    <n v="51"/>
    <n v="24"/>
    <s v="2-51-24"/>
    <x v="0"/>
    <x v="0"/>
  </r>
  <r>
    <n v="1212"/>
    <n v="2"/>
    <n v="51"/>
    <n v="23"/>
    <s v="2-51-23"/>
    <x v="0"/>
    <x v="0"/>
  </r>
  <r>
    <n v="1213"/>
    <n v="2"/>
    <n v="51"/>
    <n v="12"/>
    <s v="2-51-12"/>
    <x v="0"/>
    <x v="0"/>
  </r>
  <r>
    <n v="1214"/>
    <n v="2"/>
    <n v="51"/>
    <n v="8"/>
    <s v="2-51-8"/>
    <x v="0"/>
    <x v="0"/>
  </r>
  <r>
    <n v="1215"/>
    <n v="2"/>
    <n v="51"/>
    <n v="5"/>
    <s v="2-51-5"/>
    <x v="0"/>
    <x v="0"/>
  </r>
  <r>
    <n v="1216"/>
    <n v="2"/>
    <n v="51"/>
    <n v="25"/>
    <s v="2-51-25"/>
    <x v="0"/>
    <x v="0"/>
  </r>
  <r>
    <n v="1217"/>
    <n v="2"/>
    <n v="51"/>
    <n v="15"/>
    <s v="2-51-15"/>
    <x v="0"/>
    <x v="1"/>
  </r>
  <r>
    <n v="1218"/>
    <n v="2"/>
    <n v="51"/>
    <n v="14"/>
    <s v="2-51-14"/>
    <x v="0"/>
    <x v="0"/>
  </r>
  <r>
    <n v="1219"/>
    <n v="2"/>
    <n v="51"/>
    <n v="10"/>
    <s v="2-51-10"/>
    <x v="0"/>
    <x v="1"/>
  </r>
  <r>
    <n v="1220"/>
    <n v="2"/>
    <n v="51"/>
    <n v="6"/>
    <s v="2-51-6"/>
    <x v="0"/>
    <x v="0"/>
  </r>
  <r>
    <n v="1221"/>
    <n v="2"/>
    <n v="51"/>
    <n v="2"/>
    <s v="2-51-2"/>
    <x v="0"/>
    <x v="0"/>
  </r>
  <r>
    <n v="1222"/>
    <n v="2"/>
    <n v="51"/>
    <n v="20"/>
    <s v="2-51-20"/>
    <x v="0"/>
    <x v="0"/>
  </r>
  <r>
    <n v="1223"/>
    <n v="2"/>
    <n v="51"/>
    <n v="19"/>
    <s v="2-51-19"/>
    <x v="0"/>
    <x v="0"/>
  </r>
  <r>
    <n v="1224"/>
    <n v="2"/>
    <n v="51"/>
    <n v="11"/>
    <s v="2-51-11"/>
    <x v="0"/>
    <x v="1"/>
  </r>
  <r>
    <n v="1225"/>
    <n v="2"/>
    <n v="51"/>
    <n v="7"/>
    <s v="2-51-7"/>
    <x v="0"/>
    <x v="0"/>
  </r>
  <r>
    <n v="1226"/>
    <n v="2"/>
    <n v="51"/>
    <n v="13"/>
    <s v="2-51-13"/>
    <x v="0"/>
    <x v="0"/>
  </r>
  <r>
    <n v="1227"/>
    <n v="2"/>
    <n v="51"/>
    <n v="1"/>
    <s v="2-51-1"/>
    <x v="0"/>
    <x v="0"/>
  </r>
  <r>
    <n v="1228"/>
    <n v="2"/>
    <n v="51"/>
    <n v="18"/>
    <s v="2-51-18"/>
    <x v="0"/>
    <x v="0"/>
  </r>
  <r>
    <n v="1229"/>
    <n v="2"/>
    <n v="52"/>
    <n v="25"/>
    <s v="2-52-25"/>
    <x v="0"/>
    <x v="1"/>
  </r>
  <r>
    <n v="1230"/>
    <n v="2"/>
    <n v="52"/>
    <n v="16"/>
    <s v="2-52-16"/>
    <x v="0"/>
    <x v="0"/>
  </r>
  <r>
    <n v="1231"/>
    <n v="2"/>
    <n v="52"/>
    <n v="15"/>
    <s v="2-52-15"/>
    <x v="0"/>
    <x v="0"/>
  </r>
  <r>
    <n v="1232"/>
    <n v="2"/>
    <n v="52"/>
    <n v="9"/>
    <s v="2-52-9"/>
    <x v="0"/>
    <x v="0"/>
  </r>
  <r>
    <n v="1233"/>
    <n v="2"/>
    <n v="52"/>
    <n v="5"/>
    <s v="2-52-5"/>
    <x v="0"/>
    <x v="0"/>
  </r>
  <r>
    <n v="1234"/>
    <n v="2"/>
    <n v="52"/>
    <n v="2"/>
    <s v="2-52-2"/>
    <x v="0"/>
    <x v="1"/>
  </r>
  <r>
    <n v="1235"/>
    <n v="2"/>
    <n v="52"/>
    <n v="20"/>
    <s v="2-52-20"/>
    <x v="0"/>
    <x v="1"/>
  </r>
  <r>
    <n v="1236"/>
    <n v="2"/>
    <n v="52"/>
    <n v="19"/>
    <s v="2-52-19"/>
    <x v="0"/>
    <x v="0"/>
  </r>
  <r>
    <n v="1237"/>
    <n v="2"/>
    <n v="52"/>
    <n v="12"/>
    <s v="2-52-12"/>
    <x v="0"/>
    <x v="0"/>
  </r>
  <r>
    <n v="1238"/>
    <n v="2"/>
    <n v="52"/>
    <n v="6"/>
    <s v="2-52-6"/>
    <x v="0"/>
    <x v="0"/>
  </r>
  <r>
    <n v="1239"/>
    <n v="2"/>
    <n v="52"/>
    <n v="3"/>
    <s v="2-52-3"/>
    <x v="0"/>
    <x v="1"/>
  </r>
  <r>
    <n v="1240"/>
    <n v="2"/>
    <n v="52"/>
    <n v="18"/>
    <s v="2-52-18"/>
    <x v="0"/>
    <x v="1"/>
  </r>
  <r>
    <n v="1241"/>
    <n v="2"/>
    <n v="52"/>
    <n v="17"/>
    <s v="2-52-17"/>
    <x v="0"/>
    <x v="1"/>
  </r>
  <r>
    <n v="1242"/>
    <n v="2"/>
    <n v="52"/>
    <n v="11"/>
    <s v="2-52-11"/>
    <x v="0"/>
    <x v="1"/>
  </r>
  <r>
    <n v="1243"/>
    <n v="2"/>
    <n v="52"/>
    <n v="1"/>
    <s v="2-52-1"/>
    <x v="0"/>
    <x v="1"/>
  </r>
  <r>
    <n v="1244"/>
    <n v="2"/>
    <n v="52"/>
    <n v="24"/>
    <s v="2-52-24"/>
    <x v="0"/>
    <x v="0"/>
  </r>
  <r>
    <n v="1245"/>
    <n v="2"/>
    <n v="52"/>
    <n v="23"/>
    <s v="2-52-23"/>
    <x v="0"/>
    <x v="0"/>
  </r>
  <r>
    <n v="1246"/>
    <n v="2"/>
    <n v="52"/>
    <n v="14"/>
    <s v="2-52-14"/>
    <x v="0"/>
    <x v="0"/>
  </r>
  <r>
    <n v="1247"/>
    <n v="2"/>
    <n v="52"/>
    <n v="13"/>
    <s v="2-52-13"/>
    <x v="0"/>
    <x v="0"/>
  </r>
  <r>
    <n v="1248"/>
    <n v="2"/>
    <n v="52"/>
    <n v="10"/>
    <s v="2-52-10"/>
    <x v="0"/>
    <x v="1"/>
  </r>
  <r>
    <n v="1249"/>
    <n v="2"/>
    <n v="52"/>
    <n v="8"/>
    <s v="2-52-8"/>
    <x v="0"/>
    <x v="0"/>
  </r>
  <r>
    <n v="1250"/>
    <n v="2"/>
    <n v="52"/>
    <n v="4"/>
    <s v="2-52-4"/>
    <x v="0"/>
    <x v="0"/>
  </r>
  <r>
    <n v="1251"/>
    <n v="2"/>
    <n v="52"/>
    <n v="22"/>
    <s v="2-52-22"/>
    <x v="0"/>
    <x v="0"/>
  </r>
  <r>
    <n v="1252"/>
    <n v="2"/>
    <n v="52"/>
    <n v="7"/>
    <s v="2-52-7"/>
    <x v="0"/>
    <x v="0"/>
  </r>
  <r>
    <n v="1253"/>
    <n v="2"/>
    <n v="52"/>
    <n v="21"/>
    <s v="2-52-21"/>
    <x v="0"/>
    <x v="0"/>
  </r>
  <r>
    <n v="1254"/>
    <n v="2"/>
    <n v="53"/>
    <n v="16"/>
    <s v="2-53-16"/>
    <x v="0"/>
    <x v="0"/>
  </r>
  <r>
    <n v="1255"/>
    <n v="2"/>
    <n v="53"/>
    <n v="10"/>
    <s v="2-53-10"/>
    <x v="0"/>
    <x v="1"/>
  </r>
  <r>
    <n v="1256"/>
    <n v="2"/>
    <n v="53"/>
    <n v="5"/>
    <s v="2-53-5"/>
    <x v="0"/>
    <x v="0"/>
  </r>
  <r>
    <n v="1257"/>
    <n v="2"/>
    <n v="53"/>
    <n v="2"/>
    <s v="2-53-2"/>
    <x v="0"/>
    <x v="1"/>
  </r>
  <r>
    <n v="1258"/>
    <n v="2"/>
    <n v="53"/>
    <n v="23"/>
    <s v="2-53-23"/>
    <x v="0"/>
    <x v="0"/>
  </r>
  <r>
    <n v="1259"/>
    <n v="2"/>
    <n v="53"/>
    <n v="14"/>
    <s v="2-53-14"/>
    <x v="0"/>
    <x v="1"/>
  </r>
  <r>
    <n v="1260"/>
    <n v="2"/>
    <n v="53"/>
    <n v="13"/>
    <s v="2-53-13"/>
    <x v="0"/>
    <x v="0"/>
  </r>
  <r>
    <n v="1261"/>
    <n v="2"/>
    <n v="53"/>
    <n v="11"/>
    <s v="2-53-11"/>
    <x v="0"/>
    <x v="1"/>
  </r>
  <r>
    <n v="1262"/>
    <n v="2"/>
    <n v="53"/>
    <n v="6"/>
    <s v="2-53-6"/>
    <x v="0"/>
    <x v="0"/>
  </r>
  <r>
    <n v="1263"/>
    <n v="2"/>
    <n v="53"/>
    <n v="3"/>
    <s v="2-53-3"/>
    <x v="0"/>
    <x v="1"/>
  </r>
  <r>
    <n v="1264"/>
    <n v="2"/>
    <n v="53"/>
    <n v="20"/>
    <s v="2-53-20"/>
    <x v="0"/>
    <x v="0"/>
  </r>
  <r>
    <n v="1265"/>
    <n v="2"/>
    <n v="53"/>
    <n v="12"/>
    <s v="2-53-12"/>
    <x v="0"/>
    <x v="0"/>
  </r>
  <r>
    <n v="1266"/>
    <n v="2"/>
    <n v="53"/>
    <n v="7"/>
    <s v="2-53-7"/>
    <x v="0"/>
    <x v="0"/>
  </r>
  <r>
    <n v="1267"/>
    <n v="2"/>
    <n v="53"/>
    <n v="1"/>
    <s v="2-53-1"/>
    <x v="0"/>
    <x v="0"/>
  </r>
  <r>
    <n v="1268"/>
    <n v="2"/>
    <n v="53"/>
    <n v="22"/>
    <s v="2-53-22"/>
    <x v="0"/>
    <x v="1"/>
  </r>
  <r>
    <n v="1269"/>
    <n v="2"/>
    <n v="53"/>
    <n v="21"/>
    <s v="2-53-21"/>
    <x v="0"/>
    <x v="1"/>
  </r>
  <r>
    <n v="1270"/>
    <n v="2"/>
    <n v="53"/>
    <n v="17"/>
    <s v="2-53-17"/>
    <x v="0"/>
    <x v="1"/>
  </r>
  <r>
    <n v="1271"/>
    <n v="2"/>
    <n v="53"/>
    <n v="9"/>
    <s v="2-53-9"/>
    <x v="0"/>
    <x v="0"/>
  </r>
  <r>
    <n v="1272"/>
    <n v="2"/>
    <n v="53"/>
    <n v="8"/>
    <s v="2-53-8"/>
    <x v="0"/>
    <x v="1"/>
  </r>
  <r>
    <n v="1273"/>
    <n v="2"/>
    <n v="53"/>
    <n v="24"/>
    <s v="2-53-24"/>
    <x v="0"/>
    <x v="0"/>
  </r>
  <r>
    <n v="1274"/>
    <n v="2"/>
    <n v="53"/>
    <n v="18"/>
    <s v="2-53-18"/>
    <x v="0"/>
    <x v="0"/>
  </r>
  <r>
    <n v="1275"/>
    <n v="2"/>
    <n v="53"/>
    <n v="25"/>
    <s v="2-53-25"/>
    <x v="0"/>
    <x v="0"/>
  </r>
  <r>
    <n v="1276"/>
    <n v="2"/>
    <n v="53"/>
    <n v="4"/>
    <s v="2-53-4"/>
    <x v="0"/>
    <x v="0"/>
  </r>
  <r>
    <n v="1277"/>
    <n v="2"/>
    <n v="53"/>
    <n v="19"/>
    <s v="2-53-19"/>
    <x v="0"/>
    <x v="0"/>
  </r>
  <r>
    <n v="1278"/>
    <n v="2"/>
    <n v="53"/>
    <n v="15"/>
    <s v="2-53-15"/>
    <x v="0"/>
    <x v="0"/>
  </r>
  <r>
    <n v="1279"/>
    <n v="2"/>
    <n v="54"/>
    <n v="24"/>
    <s v="2-54-24"/>
    <x v="0"/>
    <x v="1"/>
  </r>
  <r>
    <n v="1280"/>
    <n v="2"/>
    <n v="54"/>
    <n v="23"/>
    <s v="2-54-23"/>
    <x v="0"/>
    <x v="1"/>
  </r>
  <r>
    <n v="1281"/>
    <n v="2"/>
    <n v="54"/>
    <n v="16"/>
    <s v="2-54-16"/>
    <x v="0"/>
    <x v="1"/>
  </r>
  <r>
    <n v="1282"/>
    <n v="2"/>
    <n v="54"/>
    <n v="9"/>
    <s v="2-54-9"/>
    <x v="0"/>
    <x v="0"/>
  </r>
  <r>
    <n v="1283"/>
    <n v="2"/>
    <n v="54"/>
    <n v="5"/>
    <s v="2-54-5"/>
    <x v="0"/>
    <x v="1"/>
  </r>
  <r>
    <n v="1284"/>
    <n v="2"/>
    <n v="54"/>
    <n v="3"/>
    <s v="2-54-3"/>
    <x v="0"/>
    <x v="1"/>
  </r>
  <r>
    <n v="1285"/>
    <n v="2"/>
    <n v="54"/>
    <n v="22"/>
    <s v="2-54-22"/>
    <x v="0"/>
    <x v="0"/>
  </r>
  <r>
    <n v="1286"/>
    <n v="2"/>
    <n v="54"/>
    <n v="21"/>
    <s v="2-54-21"/>
    <x v="0"/>
    <x v="0"/>
  </r>
  <r>
    <n v="1287"/>
    <n v="2"/>
    <n v="54"/>
    <n v="14"/>
    <s v="2-54-14"/>
    <x v="0"/>
    <x v="1"/>
  </r>
  <r>
    <n v="1288"/>
    <n v="2"/>
    <n v="54"/>
    <n v="13"/>
    <s v="2-54-13"/>
    <x v="0"/>
    <x v="0"/>
  </r>
  <r>
    <n v="1289"/>
    <n v="2"/>
    <n v="54"/>
    <n v="10"/>
    <s v="2-54-10"/>
    <x v="0"/>
    <x v="1"/>
  </r>
  <r>
    <n v="1290"/>
    <n v="2"/>
    <n v="54"/>
    <n v="1"/>
    <s v="2-54-1"/>
    <x v="0"/>
    <x v="1"/>
  </r>
  <r>
    <n v="1291"/>
    <n v="2"/>
    <n v="54"/>
    <n v="19"/>
    <s v="2-54-19"/>
    <x v="0"/>
    <x v="0"/>
  </r>
  <r>
    <n v="1292"/>
    <n v="2"/>
    <n v="54"/>
    <n v="12"/>
    <s v="2-54-12"/>
    <x v="0"/>
    <x v="1"/>
  </r>
  <r>
    <n v="1293"/>
    <n v="2"/>
    <n v="54"/>
    <n v="7"/>
    <s v="2-54-7"/>
    <x v="0"/>
    <x v="0"/>
  </r>
  <r>
    <n v="1294"/>
    <n v="2"/>
    <n v="54"/>
    <n v="2"/>
    <s v="2-54-2"/>
    <x v="0"/>
    <x v="0"/>
  </r>
  <r>
    <n v="1295"/>
    <n v="2"/>
    <n v="54"/>
    <n v="25"/>
    <s v="2-54-25"/>
    <x v="0"/>
    <x v="1"/>
  </r>
  <r>
    <n v="1296"/>
    <n v="2"/>
    <n v="54"/>
    <n v="18"/>
    <s v="2-54-18"/>
    <x v="0"/>
    <x v="0"/>
  </r>
  <r>
    <n v="1297"/>
    <n v="2"/>
    <n v="54"/>
    <n v="17"/>
    <s v="2-54-17"/>
    <x v="0"/>
    <x v="0"/>
  </r>
  <r>
    <n v="1298"/>
    <n v="2"/>
    <n v="54"/>
    <n v="11"/>
    <s v="2-54-11"/>
    <x v="0"/>
    <x v="0"/>
  </r>
  <r>
    <n v="1299"/>
    <n v="2"/>
    <n v="54"/>
    <n v="8"/>
    <s v="2-54-8"/>
    <x v="0"/>
    <x v="0"/>
  </r>
  <r>
    <n v="1300"/>
    <n v="2"/>
    <n v="54"/>
    <n v="6"/>
    <s v="2-54-6"/>
    <x v="0"/>
    <x v="0"/>
  </r>
  <r>
    <n v="1301"/>
    <n v="2"/>
    <n v="54"/>
    <n v="15"/>
    <s v="2-54-15"/>
    <x v="0"/>
    <x v="0"/>
  </r>
  <r>
    <n v="1302"/>
    <n v="2"/>
    <n v="54"/>
    <n v="4"/>
    <s v="2-54-4"/>
    <x v="0"/>
    <x v="0"/>
  </r>
  <r>
    <n v="1303"/>
    <n v="2"/>
    <n v="54"/>
    <n v="20"/>
    <s v="2-54-20"/>
    <x v="0"/>
    <x v="0"/>
  </r>
  <r>
    <n v="1304"/>
    <n v="2"/>
    <n v="55"/>
    <n v="21"/>
    <s v="2-55-21"/>
    <x v="0"/>
    <x v="0"/>
  </r>
  <r>
    <n v="1305"/>
    <n v="2"/>
    <n v="55"/>
    <n v="13"/>
    <s v="2-55-13"/>
    <x v="0"/>
    <x v="1"/>
  </r>
  <r>
    <n v="1306"/>
    <n v="2"/>
    <n v="55"/>
    <n v="9"/>
    <s v="2-55-9"/>
    <x v="0"/>
    <x v="0"/>
  </r>
  <r>
    <n v="1307"/>
    <n v="2"/>
    <n v="55"/>
    <n v="5"/>
    <s v="2-55-5"/>
    <x v="0"/>
    <x v="1"/>
  </r>
  <r>
    <n v="1308"/>
    <n v="2"/>
    <n v="55"/>
    <n v="1"/>
    <s v="2-55-1"/>
    <x v="0"/>
    <x v="1"/>
  </r>
  <r>
    <n v="1309"/>
    <n v="2"/>
    <n v="55"/>
    <n v="25"/>
    <s v="2-55-25"/>
    <x v="0"/>
    <x v="1"/>
  </r>
  <r>
    <n v="1310"/>
    <n v="2"/>
    <n v="55"/>
    <n v="17"/>
    <s v="2-55-17"/>
    <x v="0"/>
    <x v="1"/>
  </r>
  <r>
    <n v="1311"/>
    <n v="2"/>
    <n v="55"/>
    <n v="10"/>
    <s v="2-55-10"/>
    <x v="0"/>
    <x v="0"/>
  </r>
  <r>
    <n v="1312"/>
    <n v="2"/>
    <n v="55"/>
    <n v="6"/>
    <s v="2-55-6"/>
    <x v="0"/>
    <x v="0"/>
  </r>
  <r>
    <n v="1313"/>
    <n v="2"/>
    <n v="55"/>
    <n v="4"/>
    <s v="2-55-4"/>
    <x v="0"/>
    <x v="0"/>
  </r>
  <r>
    <n v="1314"/>
    <n v="2"/>
    <n v="55"/>
    <n v="20"/>
    <s v="2-55-20"/>
    <x v="0"/>
    <x v="0"/>
  </r>
  <r>
    <n v="1315"/>
    <n v="2"/>
    <n v="55"/>
    <n v="19"/>
    <s v="2-55-19"/>
    <x v="0"/>
    <x v="1"/>
  </r>
  <r>
    <n v="1316"/>
    <n v="2"/>
    <n v="55"/>
    <n v="2"/>
    <s v="2-55-2"/>
    <x v="0"/>
    <x v="0"/>
  </r>
  <r>
    <n v="1317"/>
    <n v="2"/>
    <n v="55"/>
    <n v="24"/>
    <s v="2-55-24"/>
    <x v="0"/>
    <x v="0"/>
  </r>
  <r>
    <n v="1318"/>
    <n v="2"/>
    <n v="55"/>
    <n v="16"/>
    <s v="2-55-16"/>
    <x v="0"/>
    <x v="1"/>
  </r>
  <r>
    <n v="1319"/>
    <n v="2"/>
    <n v="55"/>
    <n v="15"/>
    <s v="2-55-15"/>
    <x v="0"/>
    <x v="0"/>
  </r>
  <r>
    <n v="1320"/>
    <n v="2"/>
    <n v="55"/>
    <n v="12"/>
    <s v="2-55-12"/>
    <x v="0"/>
    <x v="1"/>
  </r>
  <r>
    <n v="1321"/>
    <n v="2"/>
    <n v="55"/>
    <n v="3"/>
    <s v="2-55-3"/>
    <x v="0"/>
    <x v="0"/>
  </r>
  <r>
    <n v="1322"/>
    <n v="2"/>
    <n v="55"/>
    <n v="18"/>
    <s v="2-55-18"/>
    <x v="0"/>
    <x v="0"/>
  </r>
  <r>
    <n v="1323"/>
    <n v="2"/>
    <n v="55"/>
    <n v="7"/>
    <s v="2-55-7"/>
    <x v="0"/>
    <x v="0"/>
  </r>
  <r>
    <n v="1324"/>
    <n v="2"/>
    <n v="55"/>
    <n v="22"/>
    <s v="2-55-22"/>
    <x v="0"/>
    <x v="0"/>
  </r>
  <r>
    <n v="1325"/>
    <n v="2"/>
    <n v="55"/>
    <n v="11"/>
    <s v="2-55-11"/>
    <x v="0"/>
    <x v="0"/>
  </r>
  <r>
    <n v="1326"/>
    <n v="2"/>
    <n v="55"/>
    <n v="23"/>
    <s v="2-55-23"/>
    <x v="0"/>
    <x v="0"/>
  </r>
  <r>
    <n v="1327"/>
    <n v="2"/>
    <n v="55"/>
    <n v="8"/>
    <s v="2-55-8"/>
    <x v="0"/>
    <x v="0"/>
  </r>
  <r>
    <n v="1328"/>
    <n v="2"/>
    <n v="55"/>
    <n v="14"/>
    <s v="2-55-14"/>
    <x v="0"/>
    <x v="0"/>
  </r>
  <r>
    <n v="1329"/>
    <n v="2"/>
    <n v="56"/>
    <n v="22"/>
    <s v="2-56-22"/>
    <x v="0"/>
    <x v="1"/>
  </r>
  <r>
    <n v="1330"/>
    <n v="2"/>
    <n v="56"/>
    <n v="21"/>
    <s v="2-56-21"/>
    <x v="0"/>
    <x v="0"/>
  </r>
  <r>
    <n v="1331"/>
    <n v="2"/>
    <n v="56"/>
    <n v="14"/>
    <s v="2-56-14"/>
    <x v="0"/>
    <x v="1"/>
  </r>
  <r>
    <n v="1332"/>
    <n v="2"/>
    <n v="56"/>
    <n v="13"/>
    <s v="2-56-13"/>
    <x v="0"/>
    <x v="1"/>
  </r>
  <r>
    <n v="1333"/>
    <n v="2"/>
    <n v="56"/>
    <n v="9"/>
    <s v="2-56-9"/>
    <x v="0"/>
    <x v="0"/>
  </r>
  <r>
    <n v="1334"/>
    <n v="2"/>
    <n v="56"/>
    <n v="5"/>
    <s v="2-56-5"/>
    <x v="0"/>
    <x v="1"/>
  </r>
  <r>
    <n v="1335"/>
    <n v="2"/>
    <n v="56"/>
    <n v="2"/>
    <s v="2-56-2"/>
    <x v="0"/>
    <x v="1"/>
  </r>
  <r>
    <n v="1336"/>
    <n v="2"/>
    <n v="56"/>
    <n v="24"/>
    <s v="2-56-24"/>
    <x v="0"/>
    <x v="0"/>
  </r>
  <r>
    <n v="1337"/>
    <n v="2"/>
    <n v="56"/>
    <n v="23"/>
    <s v="2-56-23"/>
    <x v="0"/>
    <x v="0"/>
  </r>
  <r>
    <n v="1338"/>
    <n v="2"/>
    <n v="56"/>
    <n v="18"/>
    <s v="2-56-18"/>
    <x v="0"/>
    <x v="1"/>
  </r>
  <r>
    <n v="1339"/>
    <n v="2"/>
    <n v="56"/>
    <n v="17"/>
    <s v="2-56-17"/>
    <x v="0"/>
    <x v="1"/>
  </r>
  <r>
    <n v="1340"/>
    <n v="2"/>
    <n v="56"/>
    <n v="11"/>
    <s v="2-56-11"/>
    <x v="0"/>
    <x v="0"/>
  </r>
  <r>
    <n v="1341"/>
    <n v="2"/>
    <n v="56"/>
    <n v="6"/>
    <s v="2-56-6"/>
    <x v="0"/>
    <x v="0"/>
  </r>
  <r>
    <n v="1342"/>
    <n v="2"/>
    <n v="56"/>
    <n v="3"/>
    <s v="2-56-3"/>
    <x v="0"/>
    <x v="0"/>
  </r>
  <r>
    <n v="1343"/>
    <n v="2"/>
    <n v="56"/>
    <n v="7"/>
    <s v="2-56-7"/>
    <x v="0"/>
    <x v="0"/>
  </r>
  <r>
    <n v="1344"/>
    <n v="2"/>
    <n v="56"/>
    <n v="4"/>
    <s v="2-56-4"/>
    <x v="0"/>
    <x v="0"/>
  </r>
  <r>
    <n v="1345"/>
    <n v="2"/>
    <n v="56"/>
    <n v="25"/>
    <s v="2-56-25"/>
    <x v="0"/>
    <x v="0"/>
  </r>
  <r>
    <n v="1346"/>
    <n v="2"/>
    <n v="56"/>
    <n v="20"/>
    <s v="2-56-20"/>
    <x v="0"/>
    <x v="0"/>
  </r>
  <r>
    <n v="1347"/>
    <n v="2"/>
    <n v="56"/>
    <n v="19"/>
    <s v="2-56-19"/>
    <x v="0"/>
    <x v="1"/>
  </r>
  <r>
    <n v="1348"/>
    <n v="2"/>
    <n v="56"/>
    <n v="12"/>
    <s v="2-56-12"/>
    <x v="0"/>
    <x v="0"/>
  </r>
  <r>
    <n v="1349"/>
    <n v="2"/>
    <n v="56"/>
    <n v="8"/>
    <s v="2-56-8"/>
    <x v="0"/>
    <x v="0"/>
  </r>
  <r>
    <n v="1350"/>
    <n v="2"/>
    <n v="56"/>
    <n v="10"/>
    <s v="2-56-10"/>
    <x v="0"/>
    <x v="0"/>
  </r>
  <r>
    <n v="1351"/>
    <n v="2"/>
    <n v="56"/>
    <n v="16"/>
    <s v="2-56-16"/>
    <x v="0"/>
    <x v="0"/>
  </r>
  <r>
    <n v="1352"/>
    <n v="2"/>
    <n v="56"/>
    <n v="1"/>
    <s v="2-56-1"/>
    <x v="0"/>
    <x v="0"/>
  </r>
  <r>
    <n v="1353"/>
    <n v="2"/>
    <n v="56"/>
    <n v="15"/>
    <s v="2-56-15"/>
    <x v="0"/>
    <x v="0"/>
  </r>
  <r>
    <n v="1354"/>
    <n v="2"/>
    <n v="57"/>
    <n v="13"/>
    <s v="2-57-13"/>
    <x v="0"/>
    <x v="0"/>
  </r>
  <r>
    <n v="1355"/>
    <n v="2"/>
    <n v="57"/>
    <n v="9"/>
    <s v="2-57-9"/>
    <x v="0"/>
    <x v="1"/>
  </r>
  <r>
    <n v="1356"/>
    <n v="2"/>
    <n v="57"/>
    <n v="5"/>
    <s v="2-57-5"/>
    <x v="0"/>
    <x v="0"/>
  </r>
  <r>
    <n v="1357"/>
    <n v="2"/>
    <n v="57"/>
    <n v="4"/>
    <s v="2-57-4"/>
    <x v="0"/>
    <x v="1"/>
  </r>
  <r>
    <n v="1358"/>
    <n v="2"/>
    <n v="57"/>
    <n v="23"/>
    <s v="2-57-23"/>
    <x v="0"/>
    <x v="1"/>
  </r>
  <r>
    <n v="1359"/>
    <n v="2"/>
    <n v="57"/>
    <n v="20"/>
    <s v="2-57-20"/>
    <x v="0"/>
    <x v="0"/>
  </r>
  <r>
    <n v="1360"/>
    <n v="2"/>
    <n v="57"/>
    <n v="19"/>
    <s v="2-57-19"/>
    <x v="0"/>
    <x v="1"/>
  </r>
  <r>
    <n v="1361"/>
    <n v="2"/>
    <n v="57"/>
    <n v="12"/>
    <s v="2-57-12"/>
    <x v="0"/>
    <x v="1"/>
  </r>
  <r>
    <n v="1362"/>
    <n v="2"/>
    <n v="57"/>
    <n v="6"/>
    <s v="2-57-6"/>
    <x v="0"/>
    <x v="1"/>
  </r>
  <r>
    <n v="1363"/>
    <n v="2"/>
    <n v="57"/>
    <n v="2"/>
    <s v="2-57-2"/>
    <x v="0"/>
    <x v="0"/>
  </r>
  <r>
    <n v="1364"/>
    <n v="2"/>
    <n v="57"/>
    <n v="22"/>
    <s v="2-57-22"/>
    <x v="0"/>
    <x v="1"/>
  </r>
  <r>
    <n v="1365"/>
    <n v="2"/>
    <n v="57"/>
    <n v="21"/>
    <s v="2-57-21"/>
    <x v="0"/>
    <x v="0"/>
  </r>
  <r>
    <n v="1366"/>
    <n v="2"/>
    <n v="57"/>
    <n v="18"/>
    <s v="2-57-18"/>
    <x v="0"/>
    <x v="1"/>
  </r>
  <r>
    <n v="1367"/>
    <n v="2"/>
    <n v="57"/>
    <n v="17"/>
    <s v="2-57-17"/>
    <x v="0"/>
    <x v="0"/>
  </r>
  <r>
    <n v="1368"/>
    <n v="2"/>
    <n v="57"/>
    <n v="11"/>
    <s v="2-57-11"/>
    <x v="0"/>
    <x v="1"/>
  </r>
  <r>
    <n v="1369"/>
    <n v="2"/>
    <n v="57"/>
    <n v="7"/>
    <s v="2-57-7"/>
    <x v="0"/>
    <x v="1"/>
  </r>
  <r>
    <n v="1370"/>
    <n v="2"/>
    <n v="57"/>
    <n v="3"/>
    <s v="2-57-3"/>
    <x v="0"/>
    <x v="0"/>
  </r>
  <r>
    <n v="1371"/>
    <n v="2"/>
    <n v="57"/>
    <n v="16"/>
    <s v="2-57-16"/>
    <x v="0"/>
    <x v="0"/>
  </r>
  <r>
    <n v="1372"/>
    <n v="2"/>
    <n v="57"/>
    <n v="15"/>
    <s v="2-57-15"/>
    <x v="0"/>
    <x v="0"/>
  </r>
  <r>
    <n v="1373"/>
    <n v="2"/>
    <n v="57"/>
    <n v="10"/>
    <s v="2-57-10"/>
    <x v="0"/>
    <x v="1"/>
  </r>
  <r>
    <n v="1374"/>
    <n v="2"/>
    <n v="57"/>
    <n v="8"/>
    <s v="2-57-8"/>
    <x v="0"/>
    <x v="1"/>
  </r>
  <r>
    <n v="1375"/>
    <n v="2"/>
    <n v="57"/>
    <n v="14"/>
    <s v="2-57-14"/>
    <x v="0"/>
    <x v="0"/>
  </r>
  <r>
    <n v="1376"/>
    <n v="2"/>
    <n v="57"/>
    <n v="1"/>
    <s v="2-57-1"/>
    <x v="0"/>
    <x v="0"/>
  </r>
  <r>
    <n v="1377"/>
    <n v="2"/>
    <n v="57"/>
    <n v="25"/>
    <s v="2-57-25"/>
    <x v="0"/>
    <x v="0"/>
  </r>
  <r>
    <n v="1378"/>
    <n v="2"/>
    <n v="57"/>
    <n v="24"/>
    <s v="2-57-24"/>
    <x v="0"/>
    <x v="0"/>
  </r>
  <r>
    <n v="1379"/>
    <n v="2"/>
    <n v="58"/>
    <n v="22"/>
    <s v="2-58-22"/>
    <x v="0"/>
    <x v="1"/>
  </r>
  <r>
    <n v="1380"/>
    <n v="2"/>
    <n v="58"/>
    <n v="21"/>
    <s v="2-58-21"/>
    <x v="0"/>
    <x v="1"/>
  </r>
  <r>
    <n v="1381"/>
    <n v="2"/>
    <n v="58"/>
    <n v="14"/>
    <s v="2-58-14"/>
    <x v="0"/>
    <x v="0"/>
  </r>
  <r>
    <n v="1382"/>
    <n v="2"/>
    <n v="58"/>
    <n v="13"/>
    <s v="2-58-13"/>
    <x v="0"/>
    <x v="1"/>
  </r>
  <r>
    <n v="1383"/>
    <n v="2"/>
    <n v="58"/>
    <n v="9"/>
    <s v="2-58-9"/>
    <x v="0"/>
    <x v="1"/>
  </r>
  <r>
    <n v="1384"/>
    <n v="2"/>
    <n v="58"/>
    <n v="5"/>
    <s v="2-58-5"/>
    <x v="0"/>
    <x v="1"/>
  </r>
  <r>
    <n v="1385"/>
    <n v="2"/>
    <n v="58"/>
    <n v="1"/>
    <s v="2-58-1"/>
    <x v="0"/>
    <x v="1"/>
  </r>
  <r>
    <n v="1386"/>
    <n v="2"/>
    <n v="58"/>
    <n v="24"/>
    <s v="2-58-24"/>
    <x v="0"/>
    <x v="0"/>
  </r>
  <r>
    <n v="1387"/>
    <n v="2"/>
    <n v="58"/>
    <n v="23"/>
    <s v="2-58-23"/>
    <x v="0"/>
    <x v="0"/>
  </r>
  <r>
    <n v="1388"/>
    <n v="2"/>
    <n v="58"/>
    <n v="18"/>
    <s v="2-58-18"/>
    <x v="0"/>
    <x v="0"/>
  </r>
  <r>
    <n v="1389"/>
    <n v="2"/>
    <n v="58"/>
    <n v="17"/>
    <s v="2-58-17"/>
    <x v="0"/>
    <x v="1"/>
  </r>
  <r>
    <n v="1390"/>
    <n v="2"/>
    <n v="58"/>
    <n v="11"/>
    <s v="2-58-11"/>
    <x v="0"/>
    <x v="1"/>
  </r>
  <r>
    <n v="1391"/>
    <n v="2"/>
    <n v="58"/>
    <n v="6"/>
    <s v="2-58-6"/>
    <x v="0"/>
    <x v="0"/>
  </r>
  <r>
    <n v="1392"/>
    <n v="2"/>
    <n v="58"/>
    <n v="4"/>
    <s v="2-58-4"/>
    <x v="0"/>
    <x v="1"/>
  </r>
  <r>
    <n v="1393"/>
    <n v="2"/>
    <n v="58"/>
    <n v="25"/>
    <s v="2-58-25"/>
    <x v="0"/>
    <x v="1"/>
  </r>
  <r>
    <n v="1394"/>
    <n v="2"/>
    <n v="58"/>
    <n v="15"/>
    <s v="2-58-15"/>
    <x v="0"/>
    <x v="1"/>
  </r>
  <r>
    <n v="1395"/>
    <n v="2"/>
    <n v="58"/>
    <n v="10"/>
    <s v="2-58-10"/>
    <x v="0"/>
    <x v="1"/>
  </r>
  <r>
    <n v="1396"/>
    <n v="2"/>
    <n v="58"/>
    <n v="7"/>
    <s v="2-58-7"/>
    <x v="0"/>
    <x v="1"/>
  </r>
  <r>
    <n v="1397"/>
    <n v="2"/>
    <n v="58"/>
    <n v="3"/>
    <s v="2-58-3"/>
    <x v="0"/>
    <x v="1"/>
  </r>
  <r>
    <n v="1398"/>
    <n v="2"/>
    <n v="58"/>
    <n v="20"/>
    <s v="2-58-20"/>
    <x v="0"/>
    <x v="1"/>
  </r>
  <r>
    <n v="1399"/>
    <n v="2"/>
    <n v="58"/>
    <n v="19"/>
    <s v="2-58-19"/>
    <x v="0"/>
    <x v="0"/>
  </r>
  <r>
    <n v="1400"/>
    <n v="2"/>
    <n v="58"/>
    <n v="12"/>
    <s v="2-58-12"/>
    <x v="0"/>
    <x v="1"/>
  </r>
  <r>
    <n v="1401"/>
    <n v="2"/>
    <n v="58"/>
    <n v="8"/>
    <s v="2-58-8"/>
    <x v="0"/>
    <x v="1"/>
  </r>
  <r>
    <n v="1402"/>
    <n v="2"/>
    <n v="58"/>
    <n v="2"/>
    <s v="2-58-2"/>
    <x v="0"/>
    <x v="0"/>
  </r>
  <r>
    <n v="1403"/>
    <n v="2"/>
    <n v="58"/>
    <n v="16"/>
    <s v="2-58-16"/>
    <x v="0"/>
    <x v="0"/>
  </r>
  <r>
    <n v="1404"/>
    <n v="2"/>
    <n v="59"/>
    <n v="24"/>
    <s v="2-59-24"/>
    <x v="0"/>
    <x v="0"/>
  </r>
  <r>
    <n v="1405"/>
    <n v="2"/>
    <n v="59"/>
    <n v="23"/>
    <s v="2-59-23"/>
    <x v="0"/>
    <x v="0"/>
  </r>
  <r>
    <n v="1406"/>
    <n v="2"/>
    <n v="59"/>
    <n v="14"/>
    <s v="2-59-14"/>
    <x v="0"/>
    <x v="0"/>
  </r>
  <r>
    <n v="1407"/>
    <n v="2"/>
    <n v="59"/>
    <n v="13"/>
    <s v="2-59-13"/>
    <x v="0"/>
    <x v="0"/>
  </r>
  <r>
    <n v="1408"/>
    <n v="2"/>
    <n v="59"/>
    <n v="9"/>
    <s v="2-59-9"/>
    <x v="0"/>
    <x v="1"/>
  </r>
  <r>
    <n v="1409"/>
    <n v="2"/>
    <n v="59"/>
    <n v="5"/>
    <s v="2-59-5"/>
    <x v="0"/>
    <x v="0"/>
  </r>
  <r>
    <n v="1410"/>
    <n v="2"/>
    <n v="59"/>
    <n v="2"/>
    <s v="2-59-2"/>
    <x v="0"/>
    <x v="1"/>
  </r>
  <r>
    <n v="1411"/>
    <n v="2"/>
    <n v="59"/>
    <n v="21"/>
    <s v="2-59-21"/>
    <x v="0"/>
    <x v="0"/>
  </r>
  <r>
    <n v="1412"/>
    <n v="2"/>
    <n v="59"/>
    <n v="16"/>
    <s v="2-59-16"/>
    <x v="0"/>
    <x v="1"/>
  </r>
  <r>
    <n v="1413"/>
    <n v="2"/>
    <n v="59"/>
    <n v="10"/>
    <s v="2-59-10"/>
    <x v="0"/>
    <x v="1"/>
  </r>
  <r>
    <n v="1414"/>
    <n v="2"/>
    <n v="59"/>
    <n v="6"/>
    <s v="2-59-6"/>
    <x v="0"/>
    <x v="1"/>
  </r>
  <r>
    <n v="1415"/>
    <n v="2"/>
    <n v="59"/>
    <n v="3"/>
    <s v="2-59-3"/>
    <x v="0"/>
    <x v="0"/>
  </r>
  <r>
    <n v="1416"/>
    <n v="2"/>
    <n v="59"/>
    <n v="25"/>
    <s v="2-59-25"/>
    <x v="0"/>
    <x v="1"/>
  </r>
  <r>
    <n v="1417"/>
    <n v="2"/>
    <n v="59"/>
    <n v="18"/>
    <s v="2-59-18"/>
    <x v="0"/>
    <x v="0"/>
  </r>
  <r>
    <n v="1418"/>
    <n v="2"/>
    <n v="59"/>
    <n v="17"/>
    <s v="2-59-17"/>
    <x v="0"/>
    <x v="1"/>
  </r>
  <r>
    <n v="1419"/>
    <n v="2"/>
    <n v="59"/>
    <n v="11"/>
    <s v="2-59-11"/>
    <x v="0"/>
    <x v="1"/>
  </r>
  <r>
    <n v="1420"/>
    <n v="2"/>
    <n v="59"/>
    <n v="4"/>
    <s v="2-59-4"/>
    <x v="0"/>
    <x v="0"/>
  </r>
  <r>
    <n v="1421"/>
    <n v="2"/>
    <n v="59"/>
    <n v="20"/>
    <s v="2-59-20"/>
    <x v="0"/>
    <x v="0"/>
  </r>
  <r>
    <n v="1422"/>
    <n v="2"/>
    <n v="59"/>
    <n v="19"/>
    <s v="2-59-19"/>
    <x v="0"/>
    <x v="0"/>
  </r>
  <r>
    <n v="1423"/>
    <n v="2"/>
    <n v="59"/>
    <n v="12"/>
    <s v="2-59-12"/>
    <x v="0"/>
    <x v="0"/>
  </r>
  <r>
    <n v="1424"/>
    <n v="2"/>
    <n v="59"/>
    <n v="8"/>
    <s v="2-59-8"/>
    <x v="0"/>
    <x v="1"/>
  </r>
  <r>
    <n v="1425"/>
    <n v="2"/>
    <n v="59"/>
    <n v="1"/>
    <s v="2-59-1"/>
    <x v="0"/>
    <x v="0"/>
  </r>
  <r>
    <n v="1426"/>
    <n v="2"/>
    <n v="59"/>
    <n v="22"/>
    <s v="2-59-22"/>
    <x v="0"/>
    <x v="0"/>
  </r>
  <r>
    <n v="1427"/>
    <n v="2"/>
    <n v="59"/>
    <n v="15"/>
    <s v="2-59-15"/>
    <x v="0"/>
    <x v="0"/>
  </r>
  <r>
    <n v="1428"/>
    <n v="2"/>
    <n v="59"/>
    <n v="7"/>
    <s v="2-59-7"/>
    <x v="0"/>
    <x v="0"/>
  </r>
  <r>
    <n v="1429"/>
    <n v="2"/>
    <n v="60"/>
    <n v="25"/>
    <s v="2-60-25"/>
    <x v="0"/>
    <x v="0"/>
  </r>
  <r>
    <n v="1430"/>
    <n v="2"/>
    <n v="60"/>
    <n v="18"/>
    <s v="2-60-18"/>
    <x v="0"/>
    <x v="0"/>
  </r>
  <r>
    <n v="1431"/>
    <n v="2"/>
    <n v="60"/>
    <n v="17"/>
    <s v="2-60-17"/>
    <x v="0"/>
    <x v="0"/>
  </r>
  <r>
    <n v="1432"/>
    <n v="2"/>
    <n v="60"/>
    <n v="10"/>
    <s v="2-60-10"/>
    <x v="0"/>
    <x v="1"/>
  </r>
  <r>
    <n v="1433"/>
    <n v="2"/>
    <n v="60"/>
    <n v="5"/>
    <s v="2-60-5"/>
    <x v="0"/>
    <x v="0"/>
  </r>
  <r>
    <n v="1434"/>
    <n v="2"/>
    <n v="60"/>
    <n v="1"/>
    <s v="2-60-1"/>
    <x v="0"/>
    <x v="1"/>
  </r>
  <r>
    <n v="1435"/>
    <n v="2"/>
    <n v="60"/>
    <n v="11"/>
    <s v="2-60-11"/>
    <x v="0"/>
    <x v="1"/>
  </r>
  <r>
    <n v="1436"/>
    <n v="2"/>
    <n v="60"/>
    <n v="6"/>
    <s v="2-60-6"/>
    <x v="0"/>
    <x v="1"/>
  </r>
  <r>
    <n v="1437"/>
    <n v="2"/>
    <n v="60"/>
    <n v="4"/>
    <s v="2-60-4"/>
    <x v="0"/>
    <x v="0"/>
  </r>
  <r>
    <n v="1438"/>
    <n v="2"/>
    <n v="60"/>
    <n v="22"/>
    <s v="2-60-22"/>
    <x v="0"/>
    <x v="0"/>
  </r>
  <r>
    <n v="1439"/>
    <n v="2"/>
    <n v="60"/>
    <n v="21"/>
    <s v="2-60-21"/>
    <x v="0"/>
    <x v="1"/>
  </r>
  <r>
    <n v="1440"/>
    <n v="2"/>
    <n v="60"/>
    <n v="14"/>
    <s v="2-60-14"/>
    <x v="0"/>
    <x v="0"/>
  </r>
  <r>
    <n v="1441"/>
    <n v="2"/>
    <n v="60"/>
    <n v="13"/>
    <s v="2-60-13"/>
    <x v="0"/>
    <x v="0"/>
  </r>
  <r>
    <n v="1442"/>
    <n v="2"/>
    <n v="60"/>
    <n v="9"/>
    <s v="2-60-9"/>
    <x v="0"/>
    <x v="1"/>
  </r>
  <r>
    <n v="1443"/>
    <n v="2"/>
    <n v="60"/>
    <n v="7"/>
    <s v="2-60-7"/>
    <x v="0"/>
    <x v="1"/>
  </r>
  <r>
    <n v="1444"/>
    <n v="2"/>
    <n v="60"/>
    <n v="3"/>
    <s v="2-60-3"/>
    <x v="0"/>
    <x v="0"/>
  </r>
  <r>
    <n v="1445"/>
    <n v="2"/>
    <n v="60"/>
    <n v="24"/>
    <s v="2-60-24"/>
    <x v="0"/>
    <x v="0"/>
  </r>
  <r>
    <n v="1446"/>
    <n v="2"/>
    <n v="60"/>
    <n v="23"/>
    <s v="2-60-23"/>
    <x v="0"/>
    <x v="0"/>
  </r>
  <r>
    <n v="1447"/>
    <n v="2"/>
    <n v="60"/>
    <n v="20"/>
    <s v="2-60-20"/>
    <x v="0"/>
    <x v="1"/>
  </r>
  <r>
    <n v="1448"/>
    <n v="2"/>
    <n v="60"/>
    <n v="19"/>
    <s v="2-60-19"/>
    <x v="0"/>
    <x v="1"/>
  </r>
  <r>
    <n v="1449"/>
    <n v="2"/>
    <n v="60"/>
    <n v="12"/>
    <s v="2-60-12"/>
    <x v="0"/>
    <x v="1"/>
  </r>
  <r>
    <n v="1450"/>
    <n v="2"/>
    <n v="60"/>
    <n v="8"/>
    <s v="2-60-8"/>
    <x v="0"/>
    <x v="1"/>
  </r>
  <r>
    <n v="1451"/>
    <n v="2"/>
    <n v="60"/>
    <n v="2"/>
    <s v="2-60-2"/>
    <x v="0"/>
    <x v="0"/>
  </r>
  <r>
    <n v="1452"/>
    <n v="2"/>
    <n v="60"/>
    <n v="16"/>
    <s v="2-60-16"/>
    <x v="0"/>
    <x v="0"/>
  </r>
  <r>
    <n v="1453"/>
    <n v="2"/>
    <n v="60"/>
    <n v="15"/>
    <s v="2-60-15"/>
    <x v="0"/>
    <x v="0"/>
  </r>
  <r>
    <n v="1454"/>
    <n v="2"/>
    <n v="61"/>
    <n v="20"/>
    <s v="2-61-20"/>
    <x v="0"/>
    <x v="0"/>
  </r>
  <r>
    <n v="1455"/>
    <n v="2"/>
    <n v="61"/>
    <n v="19"/>
    <s v="2-61-19"/>
    <x v="0"/>
    <x v="0"/>
  </r>
  <r>
    <n v="1456"/>
    <n v="2"/>
    <n v="61"/>
    <n v="5"/>
    <s v="2-61-5"/>
    <x v="0"/>
    <x v="1"/>
  </r>
  <r>
    <n v="1457"/>
    <n v="2"/>
    <n v="61"/>
    <n v="1"/>
    <s v="2-61-1"/>
    <x v="0"/>
    <x v="1"/>
  </r>
  <r>
    <n v="1458"/>
    <n v="2"/>
    <n v="61"/>
    <n v="25"/>
    <s v="2-61-25"/>
    <x v="0"/>
    <x v="0"/>
  </r>
  <r>
    <n v="1459"/>
    <n v="2"/>
    <n v="61"/>
    <n v="18"/>
    <s v="2-61-18"/>
    <x v="0"/>
    <x v="1"/>
  </r>
  <r>
    <n v="1460"/>
    <n v="2"/>
    <n v="61"/>
    <n v="17"/>
    <s v="2-61-17"/>
    <x v="0"/>
    <x v="0"/>
  </r>
  <r>
    <n v="1461"/>
    <n v="2"/>
    <n v="61"/>
    <n v="12"/>
    <s v="2-61-12"/>
    <x v="0"/>
    <x v="0"/>
  </r>
  <r>
    <n v="1462"/>
    <n v="2"/>
    <n v="61"/>
    <n v="2"/>
    <s v="2-61-2"/>
    <x v="0"/>
    <x v="1"/>
  </r>
  <r>
    <n v="1463"/>
    <n v="2"/>
    <n v="61"/>
    <n v="22"/>
    <s v="2-61-22"/>
    <x v="0"/>
    <x v="0"/>
  </r>
  <r>
    <n v="1464"/>
    <n v="2"/>
    <n v="61"/>
    <n v="21"/>
    <s v="2-61-21"/>
    <x v="0"/>
    <x v="0"/>
  </r>
  <r>
    <n v="1465"/>
    <n v="2"/>
    <n v="61"/>
    <n v="14"/>
    <s v="2-61-14"/>
    <x v="0"/>
    <x v="1"/>
  </r>
  <r>
    <n v="1466"/>
    <n v="2"/>
    <n v="61"/>
    <n v="13"/>
    <s v="2-61-13"/>
    <x v="0"/>
    <x v="1"/>
  </r>
  <r>
    <n v="1467"/>
    <n v="2"/>
    <n v="61"/>
    <n v="10"/>
    <s v="2-61-10"/>
    <x v="0"/>
    <x v="1"/>
  </r>
  <r>
    <n v="1468"/>
    <n v="2"/>
    <n v="61"/>
    <n v="7"/>
    <s v="2-61-7"/>
    <x v="0"/>
    <x v="1"/>
  </r>
  <r>
    <n v="1469"/>
    <n v="2"/>
    <n v="61"/>
    <n v="3"/>
    <s v="2-61-3"/>
    <x v="0"/>
    <x v="1"/>
  </r>
  <r>
    <n v="1470"/>
    <n v="2"/>
    <n v="61"/>
    <n v="24"/>
    <s v="2-61-24"/>
    <x v="0"/>
    <x v="0"/>
  </r>
  <r>
    <n v="1471"/>
    <n v="2"/>
    <n v="61"/>
    <n v="23"/>
    <s v="2-61-23"/>
    <x v="0"/>
    <x v="0"/>
  </r>
  <r>
    <n v="1472"/>
    <n v="2"/>
    <n v="61"/>
    <n v="16"/>
    <s v="2-61-16"/>
    <x v="0"/>
    <x v="1"/>
  </r>
  <r>
    <n v="1473"/>
    <n v="2"/>
    <n v="61"/>
    <n v="15"/>
    <s v="2-61-15"/>
    <x v="0"/>
    <x v="1"/>
  </r>
  <r>
    <n v="1474"/>
    <n v="2"/>
    <n v="61"/>
    <n v="11"/>
    <s v="2-61-11"/>
    <x v="0"/>
    <x v="0"/>
  </r>
  <r>
    <n v="1475"/>
    <n v="2"/>
    <n v="61"/>
    <n v="8"/>
    <s v="2-61-8"/>
    <x v="0"/>
    <x v="1"/>
  </r>
  <r>
    <n v="1476"/>
    <n v="2"/>
    <n v="61"/>
    <n v="4"/>
    <s v="2-61-4"/>
    <x v="0"/>
    <x v="0"/>
  </r>
  <r>
    <n v="1477"/>
    <n v="2"/>
    <n v="61"/>
    <n v="9"/>
    <s v="2-61-9"/>
    <x v="0"/>
    <x v="0"/>
  </r>
  <r>
    <n v="1478"/>
    <n v="2"/>
    <n v="61"/>
    <n v="6"/>
    <s v="2-61-6"/>
    <x v="0"/>
    <x v="0"/>
  </r>
  <r>
    <n v="1479"/>
    <n v="2"/>
    <n v="62"/>
    <n v="25"/>
    <s v="2-62-25"/>
    <x v="0"/>
    <x v="1"/>
  </r>
  <r>
    <n v="1480"/>
    <n v="2"/>
    <n v="62"/>
    <n v="14"/>
    <s v="2-62-14"/>
    <x v="0"/>
    <x v="0"/>
  </r>
  <r>
    <n v="1481"/>
    <n v="2"/>
    <n v="62"/>
    <n v="9"/>
    <s v="2-62-9"/>
    <x v="0"/>
    <x v="1"/>
  </r>
  <r>
    <n v="1482"/>
    <n v="2"/>
    <n v="62"/>
    <n v="5"/>
    <s v="2-62-5"/>
    <x v="0"/>
    <x v="1"/>
  </r>
  <r>
    <n v="1483"/>
    <n v="2"/>
    <n v="62"/>
    <n v="4"/>
    <s v="2-62-4"/>
    <x v="0"/>
    <x v="1"/>
  </r>
  <r>
    <n v="1484"/>
    <n v="2"/>
    <n v="62"/>
    <n v="22"/>
    <s v="2-62-22"/>
    <x v="0"/>
    <x v="0"/>
  </r>
  <r>
    <n v="1485"/>
    <n v="2"/>
    <n v="62"/>
    <n v="21"/>
    <s v="2-62-21"/>
    <x v="0"/>
    <x v="0"/>
  </r>
  <r>
    <n v="1486"/>
    <n v="2"/>
    <n v="62"/>
    <n v="16"/>
    <s v="2-62-16"/>
    <x v="0"/>
    <x v="1"/>
  </r>
  <r>
    <n v="1487"/>
    <n v="2"/>
    <n v="62"/>
    <n v="15"/>
    <s v="2-62-15"/>
    <x v="0"/>
    <x v="1"/>
  </r>
  <r>
    <n v="1488"/>
    <n v="2"/>
    <n v="62"/>
    <n v="10"/>
    <s v="2-62-10"/>
    <x v="0"/>
    <x v="1"/>
  </r>
  <r>
    <n v="1489"/>
    <n v="2"/>
    <n v="62"/>
    <n v="6"/>
    <s v="2-62-6"/>
    <x v="0"/>
    <x v="1"/>
  </r>
  <r>
    <n v="1490"/>
    <n v="2"/>
    <n v="62"/>
    <n v="2"/>
    <s v="2-62-2"/>
    <x v="0"/>
    <x v="0"/>
  </r>
  <r>
    <n v="1491"/>
    <n v="2"/>
    <n v="62"/>
    <n v="17"/>
    <s v="2-62-17"/>
    <x v="0"/>
    <x v="1"/>
  </r>
  <r>
    <n v="1492"/>
    <n v="2"/>
    <n v="62"/>
    <n v="11"/>
    <s v="2-62-11"/>
    <x v="0"/>
    <x v="1"/>
  </r>
  <r>
    <n v="1493"/>
    <n v="2"/>
    <n v="62"/>
    <n v="7"/>
    <s v="2-62-7"/>
    <x v="0"/>
    <x v="0"/>
  </r>
  <r>
    <n v="1494"/>
    <n v="2"/>
    <n v="62"/>
    <n v="20"/>
    <s v="2-62-20"/>
    <x v="0"/>
    <x v="0"/>
  </r>
  <r>
    <n v="1495"/>
    <n v="2"/>
    <n v="62"/>
    <n v="19"/>
    <s v="2-62-19"/>
    <x v="0"/>
    <x v="0"/>
  </r>
  <r>
    <n v="1496"/>
    <n v="2"/>
    <n v="62"/>
    <n v="12"/>
    <s v="2-62-12"/>
    <x v="0"/>
    <x v="0"/>
  </r>
  <r>
    <n v="1497"/>
    <n v="2"/>
    <n v="62"/>
    <n v="8"/>
    <s v="2-62-8"/>
    <x v="0"/>
    <x v="0"/>
  </r>
  <r>
    <n v="1498"/>
    <n v="2"/>
    <n v="62"/>
    <n v="1"/>
    <s v="2-62-1"/>
    <x v="0"/>
    <x v="0"/>
  </r>
  <r>
    <n v="1499"/>
    <n v="2"/>
    <n v="62"/>
    <n v="24"/>
    <s v="2-62-24"/>
    <x v="0"/>
    <x v="0"/>
  </r>
  <r>
    <n v="1500"/>
    <n v="2"/>
    <n v="62"/>
    <n v="18"/>
    <s v="2-62-18"/>
    <x v="0"/>
    <x v="0"/>
  </r>
  <r>
    <n v="1501"/>
    <n v="2"/>
    <n v="62"/>
    <n v="23"/>
    <s v="2-62-23"/>
    <x v="0"/>
    <x v="0"/>
  </r>
  <r>
    <n v="1502"/>
    <n v="2"/>
    <n v="62"/>
    <n v="3"/>
    <s v="2-62-3"/>
    <x v="0"/>
    <x v="0"/>
  </r>
  <r>
    <n v="1503"/>
    <n v="2"/>
    <n v="62"/>
    <n v="13"/>
    <s v="2-62-13"/>
    <x v="0"/>
    <x v="0"/>
  </r>
  <r>
    <n v="1504"/>
    <n v="2"/>
    <n v="63"/>
    <n v="24"/>
    <s v="2-63-24"/>
    <x v="0"/>
    <x v="1"/>
  </r>
  <r>
    <n v="1505"/>
    <n v="2"/>
    <n v="63"/>
    <n v="23"/>
    <s v="2-63-23"/>
    <x v="0"/>
    <x v="1"/>
  </r>
  <r>
    <n v="1506"/>
    <n v="2"/>
    <n v="63"/>
    <n v="16"/>
    <s v="2-63-16"/>
    <x v="0"/>
    <x v="0"/>
  </r>
  <r>
    <n v="1507"/>
    <n v="2"/>
    <n v="63"/>
    <n v="15"/>
    <s v="2-63-15"/>
    <x v="0"/>
    <x v="0"/>
  </r>
  <r>
    <n v="1508"/>
    <n v="2"/>
    <n v="63"/>
    <n v="11"/>
    <s v="2-63-11"/>
    <x v="0"/>
    <x v="1"/>
  </r>
  <r>
    <n v="1509"/>
    <n v="2"/>
    <n v="63"/>
    <n v="3"/>
    <s v="2-63-3"/>
    <x v="0"/>
    <x v="1"/>
  </r>
  <r>
    <n v="1510"/>
    <n v="2"/>
    <n v="63"/>
    <n v="22"/>
    <s v="2-63-22"/>
    <x v="0"/>
    <x v="1"/>
  </r>
  <r>
    <n v="1511"/>
    <n v="2"/>
    <n v="63"/>
    <n v="21"/>
    <s v="2-63-21"/>
    <x v="0"/>
    <x v="0"/>
  </r>
  <r>
    <n v="1512"/>
    <n v="2"/>
    <n v="63"/>
    <n v="18"/>
    <s v="2-63-18"/>
    <x v="0"/>
    <x v="0"/>
  </r>
  <r>
    <n v="1513"/>
    <n v="2"/>
    <n v="63"/>
    <n v="17"/>
    <s v="2-63-17"/>
    <x v="0"/>
    <x v="0"/>
  </r>
  <r>
    <n v="1514"/>
    <n v="2"/>
    <n v="63"/>
    <n v="10"/>
    <s v="2-63-10"/>
    <x v="0"/>
    <x v="1"/>
  </r>
  <r>
    <n v="1515"/>
    <n v="2"/>
    <n v="63"/>
    <n v="4"/>
    <s v="2-63-4"/>
    <x v="0"/>
    <x v="1"/>
  </r>
  <r>
    <n v="1516"/>
    <n v="2"/>
    <n v="63"/>
    <n v="25"/>
    <s v="2-63-25"/>
    <x v="0"/>
    <x v="0"/>
  </r>
  <r>
    <n v="1517"/>
    <n v="2"/>
    <n v="63"/>
    <n v="14"/>
    <s v="2-63-14"/>
    <x v="0"/>
    <x v="0"/>
  </r>
  <r>
    <n v="1518"/>
    <n v="2"/>
    <n v="63"/>
    <n v="13"/>
    <s v="2-63-13"/>
    <x v="0"/>
    <x v="0"/>
  </r>
  <r>
    <n v="1519"/>
    <n v="2"/>
    <n v="63"/>
    <n v="9"/>
    <s v="2-63-9"/>
    <x v="0"/>
    <x v="1"/>
  </r>
  <r>
    <n v="1520"/>
    <n v="2"/>
    <n v="63"/>
    <n v="7"/>
    <s v="2-63-7"/>
    <x v="0"/>
    <x v="1"/>
  </r>
  <r>
    <n v="1521"/>
    <n v="2"/>
    <n v="63"/>
    <n v="1"/>
    <s v="2-63-1"/>
    <x v="0"/>
    <x v="1"/>
  </r>
  <r>
    <n v="1522"/>
    <n v="2"/>
    <n v="63"/>
    <n v="20"/>
    <s v="2-63-20"/>
    <x v="0"/>
    <x v="0"/>
  </r>
  <r>
    <n v="1523"/>
    <n v="2"/>
    <n v="63"/>
    <n v="12"/>
    <s v="2-63-12"/>
    <x v="0"/>
    <x v="1"/>
  </r>
  <r>
    <n v="1524"/>
    <n v="2"/>
    <n v="63"/>
    <n v="19"/>
    <s v="2-63-19"/>
    <x v="0"/>
    <x v="0"/>
  </r>
  <r>
    <n v="1525"/>
    <n v="2"/>
    <n v="63"/>
    <n v="5"/>
    <s v="2-63-5"/>
    <x v="0"/>
    <x v="0"/>
  </r>
  <r>
    <n v="1526"/>
    <n v="2"/>
    <n v="63"/>
    <n v="8"/>
    <s v="2-63-8"/>
    <x v="0"/>
    <x v="0"/>
  </r>
  <r>
    <n v="1527"/>
    <n v="2"/>
    <n v="63"/>
    <n v="6"/>
    <s v="2-63-6"/>
    <x v="0"/>
    <x v="0"/>
  </r>
  <r>
    <n v="1528"/>
    <n v="2"/>
    <n v="63"/>
    <n v="2"/>
    <s v="2-63-2"/>
    <x v="0"/>
    <x v="0"/>
  </r>
  <r>
    <n v="1529"/>
    <n v="2"/>
    <n v="64"/>
    <n v="22"/>
    <s v="2-64-22"/>
    <x v="0"/>
    <x v="0"/>
  </r>
  <r>
    <n v="1530"/>
    <n v="2"/>
    <n v="64"/>
    <n v="21"/>
    <s v="2-64-21"/>
    <x v="0"/>
    <x v="0"/>
  </r>
  <r>
    <n v="1531"/>
    <n v="2"/>
    <n v="64"/>
    <n v="14"/>
    <s v="2-64-14"/>
    <x v="0"/>
    <x v="0"/>
  </r>
  <r>
    <n v="1532"/>
    <n v="2"/>
    <n v="64"/>
    <n v="13"/>
    <s v="2-64-13"/>
    <x v="0"/>
    <x v="1"/>
  </r>
  <r>
    <n v="1533"/>
    <n v="2"/>
    <n v="64"/>
    <n v="24"/>
    <s v="2-64-24"/>
    <x v="0"/>
    <x v="0"/>
  </r>
  <r>
    <n v="1534"/>
    <n v="2"/>
    <n v="64"/>
    <n v="23"/>
    <s v="2-64-23"/>
    <x v="0"/>
    <x v="1"/>
  </r>
  <r>
    <n v="1535"/>
    <n v="2"/>
    <n v="64"/>
    <n v="15"/>
    <s v="2-64-15"/>
    <x v="0"/>
    <x v="0"/>
  </r>
  <r>
    <n v="1536"/>
    <n v="2"/>
    <n v="64"/>
    <n v="10"/>
    <s v="2-64-10"/>
    <x v="0"/>
    <x v="0"/>
  </r>
  <r>
    <n v="1537"/>
    <n v="2"/>
    <n v="64"/>
    <n v="6"/>
    <s v="2-64-6"/>
    <x v="0"/>
    <x v="0"/>
  </r>
  <r>
    <n v="1538"/>
    <n v="2"/>
    <n v="64"/>
    <n v="18"/>
    <s v="2-64-18"/>
    <x v="0"/>
    <x v="1"/>
  </r>
  <r>
    <n v="1539"/>
    <n v="2"/>
    <n v="64"/>
    <n v="12"/>
    <s v="2-64-12"/>
    <x v="0"/>
    <x v="1"/>
  </r>
  <r>
    <n v="1540"/>
    <n v="2"/>
    <n v="64"/>
    <n v="7"/>
    <s v="2-64-7"/>
    <x v="0"/>
    <x v="0"/>
  </r>
  <r>
    <n v="1541"/>
    <n v="2"/>
    <n v="64"/>
    <n v="26"/>
    <s v="2-64-26"/>
    <x v="0"/>
    <x v="0"/>
  </r>
  <r>
    <n v="1542"/>
    <n v="2"/>
    <n v="64"/>
    <n v="25"/>
    <s v="2-64-25"/>
    <x v="0"/>
    <x v="0"/>
  </r>
  <r>
    <n v="1543"/>
    <n v="2"/>
    <n v="64"/>
    <n v="20"/>
    <s v="2-64-20"/>
    <x v="0"/>
    <x v="0"/>
  </r>
  <r>
    <n v="1544"/>
    <n v="2"/>
    <n v="64"/>
    <n v="19"/>
    <s v="2-64-19"/>
    <x v="0"/>
    <x v="1"/>
  </r>
  <r>
    <n v="1545"/>
    <n v="2"/>
    <n v="64"/>
    <n v="11"/>
    <s v="2-64-11"/>
    <x v="0"/>
    <x v="0"/>
  </r>
  <r>
    <n v="1546"/>
    <n v="2"/>
    <n v="64"/>
    <n v="8"/>
    <s v="2-64-8"/>
    <x v="0"/>
    <x v="1"/>
  </r>
  <r>
    <n v="1547"/>
    <n v="2"/>
    <n v="64"/>
    <n v="1"/>
    <s v="2-64-1"/>
    <x v="0"/>
    <x v="0"/>
  </r>
  <r>
    <n v="1548"/>
    <n v="2"/>
    <n v="64"/>
    <n v="9"/>
    <s v="2-64-9"/>
    <x v="0"/>
    <x v="0"/>
  </r>
  <r>
    <n v="1549"/>
    <n v="2"/>
    <n v="64"/>
    <n v="3"/>
    <s v="2-64-3"/>
    <x v="0"/>
    <x v="1"/>
  </r>
  <r>
    <n v="1550"/>
    <n v="2"/>
    <n v="64"/>
    <n v="16"/>
    <s v="2-64-16"/>
    <x v="0"/>
    <x v="0"/>
  </r>
  <r>
    <n v="1551"/>
    <n v="2"/>
    <n v="64"/>
    <n v="5"/>
    <s v="2-64-5"/>
    <x v="0"/>
    <x v="1"/>
  </r>
  <r>
    <n v="1552"/>
    <n v="2"/>
    <n v="64"/>
    <n v="17"/>
    <s v="2-64-17"/>
    <x v="0"/>
    <x v="0"/>
  </r>
  <r>
    <n v="1553"/>
    <n v="2"/>
    <n v="64"/>
    <n v="4"/>
    <s v="2-64-4"/>
    <x v="0"/>
    <x v="0"/>
  </r>
  <r>
    <n v="1554"/>
    <n v="2"/>
    <n v="64"/>
    <n v="2"/>
    <s v="2-64-2"/>
    <x v="0"/>
    <x v="0"/>
  </r>
  <r>
    <n v="1555"/>
    <n v="2"/>
    <n v="65"/>
    <n v="14"/>
    <s v="2-65-14"/>
    <x v="0"/>
    <x v="0"/>
  </r>
  <r>
    <n v="1556"/>
    <n v="2"/>
    <n v="65"/>
    <n v="13"/>
    <s v="2-65-13"/>
    <x v="0"/>
    <x v="0"/>
  </r>
  <r>
    <n v="1557"/>
    <n v="2"/>
    <n v="65"/>
    <n v="9"/>
    <s v="2-65-9"/>
    <x v="0"/>
    <x v="0"/>
  </r>
  <r>
    <n v="1558"/>
    <n v="2"/>
    <n v="65"/>
    <n v="5"/>
    <s v="2-65-5"/>
    <x v="0"/>
    <x v="0"/>
  </r>
  <r>
    <n v="1559"/>
    <n v="2"/>
    <n v="65"/>
    <n v="4"/>
    <s v="2-65-4"/>
    <x v="0"/>
    <x v="1"/>
  </r>
  <r>
    <n v="1560"/>
    <n v="2"/>
    <n v="65"/>
    <n v="24"/>
    <s v="2-65-24"/>
    <x v="0"/>
    <x v="1"/>
  </r>
  <r>
    <n v="1561"/>
    <n v="2"/>
    <n v="65"/>
    <n v="23"/>
    <s v="2-65-23"/>
    <x v="0"/>
    <x v="1"/>
  </r>
  <r>
    <n v="1562"/>
    <n v="2"/>
    <n v="65"/>
    <n v="16"/>
    <s v="2-65-16"/>
    <x v="0"/>
    <x v="1"/>
  </r>
  <r>
    <n v="1563"/>
    <n v="2"/>
    <n v="65"/>
    <n v="15"/>
    <s v="2-65-15"/>
    <x v="0"/>
    <x v="1"/>
  </r>
  <r>
    <n v="1564"/>
    <n v="2"/>
    <n v="65"/>
    <n v="10"/>
    <s v="2-65-10"/>
    <x v="0"/>
    <x v="1"/>
  </r>
  <r>
    <n v="1565"/>
    <n v="2"/>
    <n v="65"/>
    <n v="6"/>
    <s v="2-65-6"/>
    <x v="0"/>
    <x v="0"/>
  </r>
  <r>
    <n v="1566"/>
    <n v="2"/>
    <n v="65"/>
    <n v="2"/>
    <s v="2-65-2"/>
    <x v="0"/>
    <x v="0"/>
  </r>
  <r>
    <n v="1567"/>
    <n v="2"/>
    <n v="65"/>
    <n v="22"/>
    <s v="2-65-22"/>
    <x v="0"/>
    <x v="1"/>
  </r>
  <r>
    <n v="1568"/>
    <n v="2"/>
    <n v="65"/>
    <n v="21"/>
    <s v="2-65-21"/>
    <x v="0"/>
    <x v="1"/>
  </r>
  <r>
    <n v="1569"/>
    <n v="2"/>
    <n v="65"/>
    <n v="18"/>
    <s v="2-65-18"/>
    <x v="0"/>
    <x v="1"/>
  </r>
  <r>
    <n v="1570"/>
    <n v="2"/>
    <n v="65"/>
    <n v="17"/>
    <s v="2-65-17"/>
    <x v="0"/>
    <x v="1"/>
  </r>
  <r>
    <n v="1571"/>
    <n v="2"/>
    <n v="65"/>
    <n v="11"/>
    <s v="2-65-11"/>
    <x v="0"/>
    <x v="0"/>
  </r>
  <r>
    <n v="1572"/>
    <n v="2"/>
    <n v="65"/>
    <n v="7"/>
    <s v="2-65-7"/>
    <x v="0"/>
    <x v="0"/>
  </r>
  <r>
    <n v="1573"/>
    <n v="2"/>
    <n v="65"/>
    <n v="1"/>
    <s v="2-65-1"/>
    <x v="0"/>
    <x v="1"/>
  </r>
  <r>
    <n v="1574"/>
    <n v="2"/>
    <n v="65"/>
    <n v="20"/>
    <s v="2-65-20"/>
    <x v="0"/>
    <x v="1"/>
  </r>
  <r>
    <n v="1575"/>
    <n v="2"/>
    <n v="65"/>
    <n v="19"/>
    <s v="2-65-19"/>
    <x v="0"/>
    <x v="1"/>
  </r>
  <r>
    <n v="1576"/>
    <n v="2"/>
    <n v="65"/>
    <n v="12"/>
    <s v="2-65-12"/>
    <x v="0"/>
    <x v="0"/>
  </r>
  <r>
    <n v="1577"/>
    <n v="2"/>
    <n v="65"/>
    <n v="8"/>
    <s v="2-65-8"/>
    <x v="0"/>
    <x v="0"/>
  </r>
  <r>
    <n v="1578"/>
    <n v="2"/>
    <n v="65"/>
    <n v="3"/>
    <s v="2-65-3"/>
    <x v="0"/>
    <x v="0"/>
  </r>
  <r>
    <n v="1579"/>
    <n v="2"/>
    <n v="65"/>
    <n v="25"/>
    <s v="2-65-25"/>
    <x v="0"/>
    <x v="0"/>
  </r>
  <r>
    <n v="1580"/>
    <n v="2"/>
    <n v="66"/>
    <n v="20"/>
    <s v="2-66-20"/>
    <x v="0"/>
    <x v="0"/>
  </r>
  <r>
    <n v="1581"/>
    <n v="2"/>
    <n v="66"/>
    <n v="19"/>
    <s v="2-66-19"/>
    <x v="0"/>
    <x v="0"/>
  </r>
  <r>
    <n v="1582"/>
    <n v="2"/>
    <n v="66"/>
    <n v="10"/>
    <s v="2-66-10"/>
    <x v="0"/>
    <x v="0"/>
  </r>
  <r>
    <n v="1583"/>
    <n v="2"/>
    <n v="66"/>
    <n v="5"/>
    <s v="2-66-5"/>
    <x v="0"/>
    <x v="0"/>
  </r>
  <r>
    <n v="1584"/>
    <n v="2"/>
    <n v="66"/>
    <n v="2"/>
    <s v="2-66-2"/>
    <x v="0"/>
    <x v="1"/>
  </r>
  <r>
    <n v="1585"/>
    <n v="2"/>
    <n v="66"/>
    <n v="22"/>
    <s v="2-66-22"/>
    <x v="0"/>
    <x v="0"/>
  </r>
  <r>
    <n v="1586"/>
    <n v="2"/>
    <n v="66"/>
    <n v="21"/>
    <s v="2-66-21"/>
    <x v="0"/>
    <x v="0"/>
  </r>
  <r>
    <n v="1587"/>
    <n v="2"/>
    <n v="66"/>
    <n v="14"/>
    <s v="2-66-14"/>
    <x v="0"/>
    <x v="1"/>
  </r>
  <r>
    <n v="1588"/>
    <n v="2"/>
    <n v="66"/>
    <n v="13"/>
    <s v="2-66-13"/>
    <x v="0"/>
    <x v="1"/>
  </r>
  <r>
    <n v="1589"/>
    <n v="2"/>
    <n v="66"/>
    <n v="9"/>
    <s v="2-66-9"/>
    <x v="0"/>
    <x v="1"/>
  </r>
  <r>
    <n v="1590"/>
    <n v="2"/>
    <n v="66"/>
    <n v="6"/>
    <s v="2-66-6"/>
    <x v="0"/>
    <x v="1"/>
  </r>
  <r>
    <n v="1591"/>
    <n v="2"/>
    <n v="66"/>
    <n v="3"/>
    <s v="2-66-3"/>
    <x v="0"/>
    <x v="1"/>
  </r>
  <r>
    <n v="1592"/>
    <n v="2"/>
    <n v="66"/>
    <n v="16"/>
    <s v="2-66-16"/>
    <x v="0"/>
    <x v="0"/>
  </r>
  <r>
    <n v="1593"/>
    <n v="2"/>
    <n v="66"/>
    <n v="15"/>
    <s v="2-66-15"/>
    <x v="0"/>
    <x v="1"/>
  </r>
  <r>
    <n v="1594"/>
    <n v="2"/>
    <n v="66"/>
    <n v="11"/>
    <s v="2-66-11"/>
    <x v="0"/>
    <x v="0"/>
  </r>
  <r>
    <n v="1595"/>
    <n v="2"/>
    <n v="66"/>
    <n v="7"/>
    <s v="2-66-7"/>
    <x v="0"/>
    <x v="0"/>
  </r>
  <r>
    <n v="1596"/>
    <n v="2"/>
    <n v="66"/>
    <n v="23"/>
    <s v="2-66-23"/>
    <x v="0"/>
    <x v="1"/>
  </r>
  <r>
    <n v="1597"/>
    <n v="2"/>
    <n v="66"/>
    <n v="18"/>
    <s v="2-66-18"/>
    <x v="0"/>
    <x v="1"/>
  </r>
  <r>
    <n v="1598"/>
    <n v="2"/>
    <n v="66"/>
    <n v="17"/>
    <s v="2-66-17"/>
    <x v="0"/>
    <x v="1"/>
  </r>
  <r>
    <n v="1599"/>
    <n v="2"/>
    <n v="66"/>
    <n v="12"/>
    <s v="2-66-12"/>
    <x v="0"/>
    <x v="1"/>
  </r>
  <r>
    <n v="1600"/>
    <n v="2"/>
    <n v="66"/>
    <n v="8"/>
    <s v="2-66-8"/>
    <x v="0"/>
    <x v="1"/>
  </r>
  <r>
    <n v="1601"/>
    <n v="2"/>
    <n v="66"/>
    <n v="4"/>
    <s v="2-66-4"/>
    <x v="0"/>
    <x v="1"/>
  </r>
  <r>
    <n v="1602"/>
    <n v="2"/>
    <n v="66"/>
    <n v="24"/>
    <s v="2-66-24"/>
    <x v="0"/>
    <x v="0"/>
  </r>
  <r>
    <n v="1603"/>
    <n v="2"/>
    <n v="66"/>
    <n v="1"/>
    <s v="2-66-1"/>
    <x v="0"/>
    <x v="0"/>
  </r>
  <r>
    <n v="1604"/>
    <n v="2"/>
    <n v="66"/>
    <n v="25"/>
    <s v="2-66-25"/>
    <x v="0"/>
    <x v="0"/>
  </r>
  <r>
    <n v="1605"/>
    <n v="2"/>
    <n v="67"/>
    <n v="14"/>
    <s v="2-67-14"/>
    <x v="0"/>
    <x v="0"/>
  </r>
  <r>
    <n v="1606"/>
    <n v="2"/>
    <n v="67"/>
    <n v="13"/>
    <s v="2-67-13"/>
    <x v="0"/>
    <x v="0"/>
  </r>
  <r>
    <n v="1607"/>
    <n v="2"/>
    <n v="67"/>
    <n v="9"/>
    <s v="2-67-9"/>
    <x v="0"/>
    <x v="1"/>
  </r>
  <r>
    <n v="1608"/>
    <n v="2"/>
    <n v="67"/>
    <n v="2"/>
    <s v="2-67-2"/>
    <x v="0"/>
    <x v="1"/>
  </r>
  <r>
    <n v="1609"/>
    <n v="2"/>
    <n v="67"/>
    <n v="22"/>
    <s v="2-67-22"/>
    <x v="0"/>
    <x v="0"/>
  </r>
  <r>
    <n v="1610"/>
    <n v="2"/>
    <n v="67"/>
    <n v="21"/>
    <s v="2-67-21"/>
    <x v="0"/>
    <x v="1"/>
  </r>
  <r>
    <n v="1611"/>
    <n v="2"/>
    <n v="67"/>
    <n v="16"/>
    <s v="2-67-16"/>
    <x v="0"/>
    <x v="1"/>
  </r>
  <r>
    <n v="1612"/>
    <n v="2"/>
    <n v="67"/>
    <n v="15"/>
    <s v="2-67-15"/>
    <x v="0"/>
    <x v="1"/>
  </r>
  <r>
    <n v="1613"/>
    <n v="2"/>
    <n v="67"/>
    <n v="11"/>
    <s v="2-67-11"/>
    <x v="0"/>
    <x v="1"/>
  </r>
  <r>
    <n v="1614"/>
    <n v="2"/>
    <n v="67"/>
    <n v="24"/>
    <s v="2-67-24"/>
    <x v="0"/>
    <x v="1"/>
  </r>
  <r>
    <n v="1615"/>
    <n v="2"/>
    <n v="67"/>
    <n v="23"/>
    <s v="2-67-23"/>
    <x v="0"/>
    <x v="0"/>
  </r>
  <r>
    <n v="1616"/>
    <n v="2"/>
    <n v="67"/>
    <n v="18"/>
    <s v="2-67-18"/>
    <x v="0"/>
    <x v="1"/>
  </r>
  <r>
    <n v="1617"/>
    <n v="2"/>
    <n v="67"/>
    <n v="17"/>
    <s v="2-67-17"/>
    <x v="0"/>
    <x v="1"/>
  </r>
  <r>
    <n v="1618"/>
    <n v="2"/>
    <n v="67"/>
    <n v="12"/>
    <s v="2-67-12"/>
    <x v="0"/>
    <x v="1"/>
  </r>
  <r>
    <n v="1619"/>
    <n v="2"/>
    <n v="67"/>
    <n v="7"/>
    <s v="2-67-7"/>
    <x v="0"/>
    <x v="0"/>
  </r>
  <r>
    <n v="1620"/>
    <n v="2"/>
    <n v="67"/>
    <n v="25"/>
    <s v="2-67-25"/>
    <x v="0"/>
    <x v="1"/>
  </r>
  <r>
    <n v="1621"/>
    <n v="2"/>
    <n v="67"/>
    <n v="20"/>
    <s v="2-67-20"/>
    <x v="0"/>
    <x v="1"/>
  </r>
  <r>
    <n v="1622"/>
    <n v="2"/>
    <n v="67"/>
    <n v="19"/>
    <s v="2-67-19"/>
    <x v="0"/>
    <x v="1"/>
  </r>
  <r>
    <n v="1623"/>
    <n v="2"/>
    <n v="67"/>
    <n v="10"/>
    <s v="2-67-10"/>
    <x v="0"/>
    <x v="0"/>
  </r>
  <r>
    <n v="1624"/>
    <n v="2"/>
    <n v="67"/>
    <n v="8"/>
    <s v="2-67-8"/>
    <x v="0"/>
    <x v="1"/>
  </r>
  <r>
    <n v="1625"/>
    <n v="2"/>
    <n v="67"/>
    <n v="1"/>
    <s v="2-67-1"/>
    <x v="0"/>
    <x v="0"/>
  </r>
  <r>
    <n v="1626"/>
    <n v="2"/>
    <n v="67"/>
    <n v="4"/>
    <s v="2-67-4"/>
    <x v="0"/>
    <x v="0"/>
  </r>
  <r>
    <n v="1627"/>
    <n v="2"/>
    <n v="67"/>
    <n v="3"/>
    <s v="2-67-3"/>
    <x v="0"/>
    <x v="0"/>
  </r>
  <r>
    <n v="1628"/>
    <n v="2"/>
    <n v="67"/>
    <n v="5"/>
    <s v="2-67-5"/>
    <x v="0"/>
    <x v="0"/>
  </r>
  <r>
    <n v="1629"/>
    <n v="2"/>
    <n v="67"/>
    <n v="6"/>
    <s v="2-67-6"/>
    <x v="0"/>
    <x v="0"/>
  </r>
  <r>
    <n v="1630"/>
    <n v="2"/>
    <n v="68"/>
    <n v="22"/>
    <s v="2-68-22"/>
    <x v="0"/>
    <x v="1"/>
  </r>
  <r>
    <n v="1631"/>
    <n v="2"/>
    <n v="68"/>
    <n v="21"/>
    <s v="2-68-21"/>
    <x v="0"/>
    <x v="0"/>
  </r>
  <r>
    <n v="1632"/>
    <n v="2"/>
    <n v="68"/>
    <n v="14"/>
    <s v="2-68-14"/>
    <x v="0"/>
    <x v="0"/>
  </r>
  <r>
    <n v="1633"/>
    <n v="2"/>
    <n v="68"/>
    <n v="13"/>
    <s v="2-68-13"/>
    <x v="0"/>
    <x v="0"/>
  </r>
  <r>
    <n v="1634"/>
    <n v="2"/>
    <n v="68"/>
    <n v="9"/>
    <s v="2-68-9"/>
    <x v="0"/>
    <x v="0"/>
  </r>
  <r>
    <n v="1635"/>
    <n v="2"/>
    <n v="68"/>
    <n v="2"/>
    <s v="2-68-2"/>
    <x v="0"/>
    <x v="0"/>
  </r>
  <r>
    <n v="1636"/>
    <n v="2"/>
    <n v="68"/>
    <n v="24"/>
    <s v="2-68-24"/>
    <x v="0"/>
    <x v="1"/>
  </r>
  <r>
    <n v="1637"/>
    <n v="2"/>
    <n v="68"/>
    <n v="23"/>
    <s v="2-68-23"/>
    <x v="0"/>
    <x v="0"/>
  </r>
  <r>
    <n v="1638"/>
    <n v="2"/>
    <n v="68"/>
    <n v="16"/>
    <s v="2-68-16"/>
    <x v="0"/>
    <x v="0"/>
  </r>
  <r>
    <n v="1639"/>
    <n v="2"/>
    <n v="68"/>
    <n v="3"/>
    <s v="2-68-3"/>
    <x v="0"/>
    <x v="0"/>
  </r>
  <r>
    <n v="1640"/>
    <n v="2"/>
    <n v="68"/>
    <n v="20"/>
    <s v="2-68-20"/>
    <x v="0"/>
    <x v="0"/>
  </r>
  <r>
    <n v="1641"/>
    <n v="2"/>
    <n v="68"/>
    <n v="19"/>
    <s v="2-68-19"/>
    <x v="0"/>
    <x v="0"/>
  </r>
  <r>
    <n v="1642"/>
    <n v="2"/>
    <n v="68"/>
    <n v="12"/>
    <s v="2-68-12"/>
    <x v="0"/>
    <x v="0"/>
  </r>
  <r>
    <n v="1643"/>
    <n v="2"/>
    <n v="68"/>
    <n v="7"/>
    <s v="2-68-7"/>
    <x v="0"/>
    <x v="0"/>
  </r>
  <r>
    <n v="1644"/>
    <n v="2"/>
    <n v="68"/>
    <n v="4"/>
    <s v="2-68-4"/>
    <x v="0"/>
    <x v="0"/>
  </r>
  <r>
    <n v="1645"/>
    <n v="2"/>
    <n v="68"/>
    <n v="25"/>
    <s v="2-68-25"/>
    <x v="0"/>
    <x v="0"/>
  </r>
  <r>
    <n v="1646"/>
    <n v="2"/>
    <n v="68"/>
    <n v="18"/>
    <s v="2-68-18"/>
    <x v="0"/>
    <x v="0"/>
  </r>
  <r>
    <n v="1647"/>
    <n v="2"/>
    <n v="68"/>
    <n v="17"/>
    <s v="2-68-17"/>
    <x v="0"/>
    <x v="0"/>
  </r>
  <r>
    <n v="1648"/>
    <n v="2"/>
    <n v="68"/>
    <n v="8"/>
    <s v="2-68-8"/>
    <x v="0"/>
    <x v="0"/>
  </r>
  <r>
    <n v="1649"/>
    <n v="2"/>
    <n v="68"/>
    <n v="1"/>
    <s v="2-68-1"/>
    <x v="0"/>
    <x v="0"/>
  </r>
  <r>
    <n v="1650"/>
    <n v="2"/>
    <n v="68"/>
    <n v="15"/>
    <s v="2-68-15"/>
    <x v="0"/>
    <x v="0"/>
  </r>
  <r>
    <n v="1651"/>
    <n v="2"/>
    <n v="68"/>
    <n v="5"/>
    <s v="2-68-5"/>
    <x v="0"/>
    <x v="1"/>
  </r>
  <r>
    <n v="1652"/>
    <n v="2"/>
    <n v="68"/>
    <n v="11"/>
    <s v="2-68-11"/>
    <x v="0"/>
    <x v="0"/>
  </r>
  <r>
    <n v="1653"/>
    <n v="2"/>
    <n v="68"/>
    <n v="10"/>
    <s v="2-68-10"/>
    <x v="0"/>
    <x v="0"/>
  </r>
  <r>
    <n v="1654"/>
    <n v="2"/>
    <n v="68"/>
    <n v="6"/>
    <s v="2-68-6"/>
    <x v="0"/>
    <x v="0"/>
  </r>
  <r>
    <n v="1655"/>
    <n v="2"/>
    <n v="69"/>
    <n v="22"/>
    <s v="2-69-22"/>
    <x v="0"/>
    <x v="0"/>
  </r>
  <r>
    <n v="1656"/>
    <n v="2"/>
    <n v="69"/>
    <n v="21"/>
    <s v="2-69-21"/>
    <x v="0"/>
    <x v="1"/>
  </r>
  <r>
    <n v="1657"/>
    <n v="2"/>
    <n v="69"/>
    <n v="14"/>
    <s v="2-69-14"/>
    <x v="0"/>
    <x v="1"/>
  </r>
  <r>
    <n v="1658"/>
    <n v="2"/>
    <n v="69"/>
    <n v="13"/>
    <s v="2-69-13"/>
    <x v="0"/>
    <x v="0"/>
  </r>
  <r>
    <n v="1659"/>
    <n v="2"/>
    <n v="69"/>
    <n v="9"/>
    <s v="2-69-9"/>
    <x v="0"/>
    <x v="1"/>
  </r>
  <r>
    <n v="1660"/>
    <n v="2"/>
    <n v="69"/>
    <n v="5"/>
    <s v="2-69-5"/>
    <x v="0"/>
    <x v="0"/>
  </r>
  <r>
    <n v="1661"/>
    <n v="2"/>
    <n v="69"/>
    <n v="4"/>
    <s v="2-69-4"/>
    <x v="0"/>
    <x v="0"/>
  </r>
  <r>
    <n v="1662"/>
    <n v="2"/>
    <n v="69"/>
    <n v="19"/>
    <s v="2-69-19"/>
    <x v="0"/>
    <x v="0"/>
  </r>
  <r>
    <n v="1663"/>
    <n v="2"/>
    <n v="69"/>
    <n v="12"/>
    <s v="2-69-12"/>
    <x v="0"/>
    <x v="1"/>
  </r>
  <r>
    <n v="1664"/>
    <n v="2"/>
    <n v="69"/>
    <n v="6"/>
    <s v="2-69-6"/>
    <x v="0"/>
    <x v="0"/>
  </r>
  <r>
    <n v="1665"/>
    <n v="2"/>
    <n v="69"/>
    <n v="3"/>
    <s v="2-69-3"/>
    <x v="0"/>
    <x v="0"/>
  </r>
  <r>
    <n v="1666"/>
    <n v="2"/>
    <n v="69"/>
    <n v="16"/>
    <s v="2-69-16"/>
    <x v="0"/>
    <x v="0"/>
  </r>
  <r>
    <n v="1667"/>
    <n v="2"/>
    <n v="69"/>
    <n v="15"/>
    <s v="2-69-15"/>
    <x v="0"/>
    <x v="0"/>
  </r>
  <r>
    <n v="1668"/>
    <n v="2"/>
    <n v="69"/>
    <n v="10"/>
    <s v="2-69-10"/>
    <x v="0"/>
    <x v="0"/>
  </r>
  <r>
    <n v="1669"/>
    <n v="2"/>
    <n v="69"/>
    <n v="7"/>
    <s v="2-69-7"/>
    <x v="0"/>
    <x v="1"/>
  </r>
  <r>
    <n v="1670"/>
    <n v="2"/>
    <n v="69"/>
    <n v="2"/>
    <s v="2-69-2"/>
    <x v="0"/>
    <x v="0"/>
  </r>
  <r>
    <n v="1671"/>
    <n v="2"/>
    <n v="69"/>
    <n v="24"/>
    <s v="2-69-24"/>
    <x v="0"/>
    <x v="0"/>
  </r>
  <r>
    <n v="1672"/>
    <n v="2"/>
    <n v="69"/>
    <n v="23"/>
    <s v="2-69-23"/>
    <x v="0"/>
    <x v="1"/>
  </r>
  <r>
    <n v="1673"/>
    <n v="2"/>
    <n v="69"/>
    <n v="18"/>
    <s v="2-69-18"/>
    <x v="0"/>
    <x v="1"/>
  </r>
  <r>
    <n v="1674"/>
    <n v="2"/>
    <n v="69"/>
    <n v="17"/>
    <s v="2-69-17"/>
    <x v="0"/>
    <x v="1"/>
  </r>
  <r>
    <n v="1675"/>
    <n v="2"/>
    <n v="69"/>
    <n v="11"/>
    <s v="2-69-11"/>
    <x v="0"/>
    <x v="0"/>
  </r>
  <r>
    <n v="1676"/>
    <n v="2"/>
    <n v="69"/>
    <n v="8"/>
    <s v="2-69-8"/>
    <x v="0"/>
    <x v="0"/>
  </r>
  <r>
    <n v="1677"/>
    <n v="2"/>
    <n v="69"/>
    <n v="1"/>
    <s v="2-69-1"/>
    <x v="0"/>
    <x v="0"/>
  </r>
  <r>
    <n v="1678"/>
    <n v="2"/>
    <n v="69"/>
    <n v="25"/>
    <s v="2-69-25"/>
    <x v="0"/>
    <x v="0"/>
  </r>
  <r>
    <n v="1679"/>
    <n v="2"/>
    <n v="69"/>
    <n v="20"/>
    <s v="2-69-20"/>
    <x v="0"/>
    <x v="0"/>
  </r>
  <r>
    <n v="1680"/>
    <n v="2"/>
    <n v="70"/>
    <n v="22"/>
    <s v="2-70-22"/>
    <x v="0"/>
    <x v="1"/>
  </r>
  <r>
    <n v="1681"/>
    <n v="2"/>
    <n v="70"/>
    <n v="21"/>
    <s v="2-70-21"/>
    <x v="0"/>
    <x v="1"/>
  </r>
  <r>
    <n v="1682"/>
    <n v="2"/>
    <n v="70"/>
    <n v="14"/>
    <s v="2-70-14"/>
    <x v="0"/>
    <x v="0"/>
  </r>
  <r>
    <n v="1683"/>
    <n v="2"/>
    <n v="70"/>
    <n v="13"/>
    <s v="2-70-13"/>
    <x v="0"/>
    <x v="1"/>
  </r>
  <r>
    <n v="1684"/>
    <n v="2"/>
    <n v="70"/>
    <n v="9"/>
    <s v="2-70-9"/>
    <x v="0"/>
    <x v="0"/>
  </r>
  <r>
    <n v="1685"/>
    <n v="2"/>
    <n v="70"/>
    <n v="5"/>
    <s v="2-70-5"/>
    <x v="0"/>
    <x v="0"/>
  </r>
  <r>
    <n v="1686"/>
    <n v="2"/>
    <n v="70"/>
    <n v="2"/>
    <s v="2-70-2"/>
    <x v="0"/>
    <x v="1"/>
  </r>
  <r>
    <n v="1687"/>
    <n v="2"/>
    <n v="70"/>
    <n v="20"/>
    <s v="2-70-20"/>
    <x v="0"/>
    <x v="0"/>
  </r>
  <r>
    <n v="1688"/>
    <n v="2"/>
    <n v="70"/>
    <n v="10"/>
    <s v="2-70-10"/>
    <x v="0"/>
    <x v="0"/>
  </r>
  <r>
    <n v="1689"/>
    <n v="2"/>
    <n v="70"/>
    <n v="6"/>
    <s v="2-70-6"/>
    <x v="0"/>
    <x v="0"/>
  </r>
  <r>
    <n v="1690"/>
    <n v="2"/>
    <n v="70"/>
    <n v="4"/>
    <s v="2-70-4"/>
    <x v="0"/>
    <x v="0"/>
  </r>
  <r>
    <n v="1691"/>
    <n v="2"/>
    <n v="70"/>
    <n v="25"/>
    <s v="2-70-25"/>
    <x v="0"/>
    <x v="1"/>
  </r>
  <r>
    <n v="1692"/>
    <n v="2"/>
    <n v="70"/>
    <n v="18"/>
    <s v="2-70-18"/>
    <x v="0"/>
    <x v="0"/>
  </r>
  <r>
    <n v="1693"/>
    <n v="2"/>
    <n v="70"/>
    <n v="12"/>
    <s v="2-70-12"/>
    <x v="0"/>
    <x v="1"/>
  </r>
  <r>
    <n v="1694"/>
    <n v="2"/>
    <n v="70"/>
    <n v="1"/>
    <s v="2-70-1"/>
    <x v="0"/>
    <x v="0"/>
  </r>
  <r>
    <n v="1695"/>
    <n v="2"/>
    <n v="70"/>
    <n v="24"/>
    <s v="2-70-24"/>
    <x v="0"/>
    <x v="1"/>
  </r>
  <r>
    <n v="1696"/>
    <n v="2"/>
    <n v="70"/>
    <n v="23"/>
    <s v="2-70-23"/>
    <x v="0"/>
    <x v="1"/>
  </r>
  <r>
    <n v="1697"/>
    <n v="2"/>
    <n v="70"/>
    <n v="16"/>
    <s v="2-70-16"/>
    <x v="0"/>
    <x v="0"/>
  </r>
  <r>
    <n v="1698"/>
    <n v="2"/>
    <n v="70"/>
    <n v="15"/>
    <s v="2-70-15"/>
    <x v="0"/>
    <x v="0"/>
  </r>
  <r>
    <n v="1699"/>
    <n v="2"/>
    <n v="70"/>
    <n v="11"/>
    <s v="2-70-11"/>
    <x v="0"/>
    <x v="1"/>
  </r>
  <r>
    <n v="1700"/>
    <n v="2"/>
    <n v="70"/>
    <n v="8"/>
    <s v="2-70-8"/>
    <x v="0"/>
    <x v="0"/>
  </r>
  <r>
    <n v="1701"/>
    <n v="2"/>
    <n v="70"/>
    <n v="3"/>
    <s v="2-70-3"/>
    <x v="0"/>
    <x v="0"/>
  </r>
  <r>
    <n v="1702"/>
    <n v="2"/>
    <n v="70"/>
    <n v="17"/>
    <s v="2-70-17"/>
    <x v="0"/>
    <x v="0"/>
  </r>
  <r>
    <n v="1703"/>
    <n v="2"/>
    <n v="70"/>
    <n v="19"/>
    <s v="2-70-19"/>
    <x v="0"/>
    <x v="0"/>
  </r>
  <r>
    <n v="1704"/>
    <n v="2"/>
    <n v="70"/>
    <n v="7"/>
    <s v="2-70-7"/>
    <x v="0"/>
    <x v="0"/>
  </r>
  <r>
    <n v="1705"/>
    <n v="2"/>
    <n v="71"/>
    <n v="22"/>
    <s v="2-71-22"/>
    <x v="0"/>
    <x v="1"/>
  </r>
  <r>
    <n v="1706"/>
    <n v="2"/>
    <n v="71"/>
    <n v="21"/>
    <s v="2-71-21"/>
    <x v="0"/>
    <x v="1"/>
  </r>
  <r>
    <n v="1707"/>
    <n v="2"/>
    <n v="71"/>
    <n v="14"/>
    <s v="2-71-14"/>
    <x v="0"/>
    <x v="1"/>
  </r>
  <r>
    <n v="1708"/>
    <n v="2"/>
    <n v="71"/>
    <n v="13"/>
    <s v="2-71-13"/>
    <x v="0"/>
    <x v="0"/>
  </r>
  <r>
    <n v="1709"/>
    <n v="2"/>
    <n v="71"/>
    <n v="10"/>
    <s v="2-71-10"/>
    <x v="0"/>
    <x v="1"/>
  </r>
  <r>
    <n v="1710"/>
    <n v="2"/>
    <n v="71"/>
    <n v="3"/>
    <s v="2-71-3"/>
    <x v="0"/>
    <x v="1"/>
  </r>
  <r>
    <n v="1711"/>
    <n v="2"/>
    <n v="71"/>
    <n v="24"/>
    <s v="2-71-24"/>
    <x v="0"/>
    <x v="0"/>
  </r>
  <r>
    <n v="1712"/>
    <n v="2"/>
    <n v="71"/>
    <n v="23"/>
    <s v="2-71-23"/>
    <x v="0"/>
    <x v="1"/>
  </r>
  <r>
    <n v="1713"/>
    <n v="2"/>
    <n v="71"/>
    <n v="16"/>
    <s v="2-71-16"/>
    <x v="0"/>
    <x v="0"/>
  </r>
  <r>
    <n v="1714"/>
    <n v="2"/>
    <n v="71"/>
    <n v="15"/>
    <s v="2-71-15"/>
    <x v="0"/>
    <x v="1"/>
  </r>
  <r>
    <n v="1715"/>
    <n v="2"/>
    <n v="71"/>
    <n v="9"/>
    <s v="2-71-9"/>
    <x v="0"/>
    <x v="1"/>
  </r>
  <r>
    <n v="1716"/>
    <n v="2"/>
    <n v="71"/>
    <n v="6"/>
    <s v="2-71-6"/>
    <x v="0"/>
    <x v="1"/>
  </r>
  <r>
    <n v="1717"/>
    <n v="2"/>
    <n v="71"/>
    <n v="25"/>
    <s v="2-71-25"/>
    <x v="0"/>
    <x v="0"/>
  </r>
  <r>
    <n v="1718"/>
    <n v="2"/>
    <n v="71"/>
    <n v="18"/>
    <s v="2-71-18"/>
    <x v="0"/>
    <x v="0"/>
  </r>
  <r>
    <n v="1719"/>
    <n v="2"/>
    <n v="71"/>
    <n v="17"/>
    <s v="2-71-17"/>
    <x v="0"/>
    <x v="0"/>
  </r>
  <r>
    <n v="1720"/>
    <n v="2"/>
    <n v="71"/>
    <n v="11"/>
    <s v="2-71-11"/>
    <x v="0"/>
    <x v="0"/>
  </r>
  <r>
    <n v="1721"/>
    <n v="2"/>
    <n v="71"/>
    <n v="7"/>
    <s v="2-71-7"/>
    <x v="0"/>
    <x v="0"/>
  </r>
  <r>
    <n v="1722"/>
    <n v="2"/>
    <n v="71"/>
    <n v="20"/>
    <s v="2-71-20"/>
    <x v="0"/>
    <x v="1"/>
  </r>
  <r>
    <n v="1723"/>
    <n v="2"/>
    <n v="71"/>
    <n v="19"/>
    <s v="2-71-19"/>
    <x v="0"/>
    <x v="0"/>
  </r>
  <r>
    <n v="1724"/>
    <n v="2"/>
    <n v="71"/>
    <n v="12"/>
    <s v="2-71-12"/>
    <x v="0"/>
    <x v="0"/>
  </r>
  <r>
    <n v="1725"/>
    <n v="2"/>
    <n v="71"/>
    <n v="8"/>
    <s v="2-71-8"/>
    <x v="0"/>
    <x v="0"/>
  </r>
  <r>
    <n v="1726"/>
    <n v="2"/>
    <n v="71"/>
    <n v="1"/>
    <s v="2-71-1"/>
    <x v="0"/>
    <x v="0"/>
  </r>
  <r>
    <n v="1727"/>
    <n v="2"/>
    <n v="71"/>
    <n v="2"/>
    <s v="2-71-2"/>
    <x v="0"/>
    <x v="0"/>
  </r>
  <r>
    <n v="1728"/>
    <n v="2"/>
    <n v="71"/>
    <n v="4"/>
    <s v="2-71-4"/>
    <x v="0"/>
    <x v="0"/>
  </r>
  <r>
    <n v="1729"/>
    <n v="2"/>
    <n v="71"/>
    <n v="5"/>
    <s v="2-71-5"/>
    <x v="0"/>
    <x v="0"/>
  </r>
  <r>
    <n v="1730"/>
    <n v="2"/>
    <n v="72"/>
    <n v="25"/>
    <s v="2-72-25"/>
    <x v="0"/>
    <x v="1"/>
  </r>
  <r>
    <n v="1731"/>
    <n v="2"/>
    <n v="72"/>
    <n v="18"/>
    <s v="2-72-18"/>
    <x v="0"/>
    <x v="0"/>
  </r>
  <r>
    <n v="1732"/>
    <n v="2"/>
    <n v="72"/>
    <n v="17"/>
    <s v="2-72-17"/>
    <x v="0"/>
    <x v="0"/>
  </r>
  <r>
    <n v="1733"/>
    <n v="2"/>
    <n v="72"/>
    <n v="12"/>
    <s v="2-72-12"/>
    <x v="0"/>
    <x v="0"/>
  </r>
  <r>
    <n v="1734"/>
    <n v="2"/>
    <n v="72"/>
    <n v="5"/>
    <s v="2-72-5"/>
    <x v="0"/>
    <x v="0"/>
  </r>
  <r>
    <n v="1735"/>
    <n v="2"/>
    <n v="72"/>
    <n v="4"/>
    <s v="2-72-4"/>
    <x v="0"/>
    <x v="0"/>
  </r>
  <r>
    <n v="1736"/>
    <n v="2"/>
    <n v="72"/>
    <n v="19"/>
    <s v="2-72-19"/>
    <x v="0"/>
    <x v="1"/>
  </r>
  <r>
    <n v="1737"/>
    <n v="2"/>
    <n v="72"/>
    <n v="11"/>
    <s v="2-72-11"/>
    <x v="0"/>
    <x v="0"/>
  </r>
  <r>
    <n v="1738"/>
    <n v="2"/>
    <n v="72"/>
    <n v="6"/>
    <s v="2-72-6"/>
    <x v="0"/>
    <x v="0"/>
  </r>
  <r>
    <n v="1739"/>
    <n v="2"/>
    <n v="72"/>
    <n v="2"/>
    <s v="2-72-2"/>
    <x v="0"/>
    <x v="0"/>
  </r>
  <r>
    <n v="1740"/>
    <n v="2"/>
    <n v="72"/>
    <n v="24"/>
    <s v="2-72-24"/>
    <x v="0"/>
    <x v="1"/>
  </r>
  <r>
    <n v="1741"/>
    <n v="2"/>
    <n v="72"/>
    <n v="23"/>
    <s v="2-72-23"/>
    <x v="0"/>
    <x v="0"/>
  </r>
  <r>
    <n v="1742"/>
    <n v="2"/>
    <n v="72"/>
    <n v="14"/>
    <s v="2-72-14"/>
    <x v="0"/>
    <x v="0"/>
  </r>
  <r>
    <n v="1743"/>
    <n v="2"/>
    <n v="72"/>
    <n v="13"/>
    <s v="2-72-13"/>
    <x v="0"/>
    <x v="0"/>
  </r>
  <r>
    <n v="1744"/>
    <n v="2"/>
    <n v="72"/>
    <n v="9"/>
    <s v="2-72-9"/>
    <x v="0"/>
    <x v="1"/>
  </r>
  <r>
    <n v="1745"/>
    <n v="2"/>
    <n v="72"/>
    <n v="7"/>
    <s v="2-72-7"/>
    <x v="0"/>
    <x v="1"/>
  </r>
  <r>
    <n v="1746"/>
    <n v="2"/>
    <n v="72"/>
    <n v="1"/>
    <s v="2-72-1"/>
    <x v="0"/>
    <x v="0"/>
  </r>
  <r>
    <n v="1747"/>
    <n v="2"/>
    <n v="72"/>
    <n v="22"/>
    <s v="2-72-22"/>
    <x v="0"/>
    <x v="0"/>
  </r>
  <r>
    <n v="1748"/>
    <n v="2"/>
    <n v="72"/>
    <n v="16"/>
    <s v="2-72-16"/>
    <x v="0"/>
    <x v="1"/>
  </r>
  <r>
    <n v="1749"/>
    <n v="2"/>
    <n v="72"/>
    <n v="15"/>
    <s v="2-72-15"/>
    <x v="0"/>
    <x v="1"/>
  </r>
  <r>
    <n v="1750"/>
    <n v="2"/>
    <n v="72"/>
    <n v="10"/>
    <s v="2-72-10"/>
    <x v="0"/>
    <x v="1"/>
  </r>
  <r>
    <n v="1751"/>
    <n v="2"/>
    <n v="72"/>
    <n v="8"/>
    <s v="2-72-8"/>
    <x v="0"/>
    <x v="1"/>
  </r>
  <r>
    <n v="1752"/>
    <n v="2"/>
    <n v="72"/>
    <n v="3"/>
    <s v="2-72-3"/>
    <x v="0"/>
    <x v="0"/>
  </r>
  <r>
    <n v="1753"/>
    <n v="2"/>
    <n v="72"/>
    <n v="21"/>
    <s v="2-72-21"/>
    <x v="0"/>
    <x v="0"/>
  </r>
  <r>
    <n v="1754"/>
    <n v="2"/>
    <n v="72"/>
    <n v="20"/>
    <s v="2-72-20"/>
    <x v="0"/>
    <x v="0"/>
  </r>
  <r>
    <n v="1755"/>
    <n v="2"/>
    <n v="73"/>
    <n v="18"/>
    <s v="2-73-18"/>
    <x v="0"/>
    <x v="0"/>
  </r>
  <r>
    <n v="1756"/>
    <n v="2"/>
    <n v="73"/>
    <n v="5"/>
    <s v="2-73-5"/>
    <x v="0"/>
    <x v="0"/>
  </r>
  <r>
    <n v="1757"/>
    <n v="2"/>
    <n v="73"/>
    <n v="4"/>
    <s v="2-73-4"/>
    <x v="0"/>
    <x v="1"/>
  </r>
  <r>
    <n v="1758"/>
    <n v="2"/>
    <n v="73"/>
    <n v="21"/>
    <s v="2-73-21"/>
    <x v="0"/>
    <x v="0"/>
  </r>
  <r>
    <n v="1759"/>
    <n v="2"/>
    <n v="73"/>
    <n v="14"/>
    <s v="2-73-14"/>
    <x v="0"/>
    <x v="1"/>
  </r>
  <r>
    <n v="1760"/>
    <n v="2"/>
    <n v="73"/>
    <n v="13"/>
    <s v="2-73-13"/>
    <x v="0"/>
    <x v="1"/>
  </r>
  <r>
    <n v="1761"/>
    <n v="2"/>
    <n v="73"/>
    <n v="11"/>
    <s v="2-73-11"/>
    <x v="0"/>
    <x v="1"/>
  </r>
  <r>
    <n v="1762"/>
    <n v="2"/>
    <n v="73"/>
    <n v="6"/>
    <s v="2-73-6"/>
    <x v="0"/>
    <x v="1"/>
  </r>
  <r>
    <n v="1763"/>
    <n v="2"/>
    <n v="73"/>
    <n v="1"/>
    <s v="2-73-1"/>
    <x v="0"/>
    <x v="1"/>
  </r>
  <r>
    <n v="1764"/>
    <n v="2"/>
    <n v="73"/>
    <n v="25"/>
    <s v="2-73-25"/>
    <x v="0"/>
    <x v="1"/>
  </r>
  <r>
    <n v="1765"/>
    <n v="2"/>
    <n v="73"/>
    <n v="15"/>
    <s v="2-73-15"/>
    <x v="0"/>
    <x v="1"/>
  </r>
  <r>
    <n v="1766"/>
    <n v="2"/>
    <n v="73"/>
    <n v="9"/>
    <s v="2-73-9"/>
    <x v="0"/>
    <x v="0"/>
  </r>
  <r>
    <n v="1767"/>
    <n v="2"/>
    <n v="73"/>
    <n v="7"/>
    <s v="2-73-7"/>
    <x v="0"/>
    <x v="1"/>
  </r>
  <r>
    <n v="1768"/>
    <n v="2"/>
    <n v="73"/>
    <n v="2"/>
    <s v="2-73-2"/>
    <x v="0"/>
    <x v="1"/>
  </r>
  <r>
    <n v="1769"/>
    <n v="2"/>
    <n v="73"/>
    <n v="20"/>
    <s v="2-73-20"/>
    <x v="0"/>
    <x v="1"/>
  </r>
  <r>
    <n v="1770"/>
    <n v="2"/>
    <n v="73"/>
    <n v="19"/>
    <s v="2-73-19"/>
    <x v="0"/>
    <x v="1"/>
  </r>
  <r>
    <n v="1771"/>
    <n v="2"/>
    <n v="73"/>
    <n v="12"/>
    <s v="2-73-12"/>
    <x v="0"/>
    <x v="1"/>
  </r>
  <r>
    <n v="1772"/>
    <n v="2"/>
    <n v="73"/>
    <n v="8"/>
    <s v="2-73-8"/>
    <x v="0"/>
    <x v="1"/>
  </r>
  <r>
    <n v="1773"/>
    <n v="2"/>
    <n v="73"/>
    <n v="3"/>
    <s v="2-73-3"/>
    <x v="0"/>
    <x v="1"/>
  </r>
  <r>
    <n v="1774"/>
    <n v="2"/>
    <n v="73"/>
    <n v="23"/>
    <s v="2-73-23"/>
    <x v="0"/>
    <x v="0"/>
  </r>
  <r>
    <n v="1775"/>
    <n v="2"/>
    <n v="73"/>
    <n v="16"/>
    <s v="2-73-16"/>
    <x v="0"/>
    <x v="0"/>
  </r>
  <r>
    <n v="1776"/>
    <n v="2"/>
    <n v="73"/>
    <n v="24"/>
    <s v="2-73-24"/>
    <x v="0"/>
    <x v="0"/>
  </r>
  <r>
    <n v="1777"/>
    <n v="2"/>
    <n v="73"/>
    <n v="22"/>
    <s v="2-73-22"/>
    <x v="0"/>
    <x v="0"/>
  </r>
  <r>
    <n v="1778"/>
    <n v="2"/>
    <n v="73"/>
    <n v="10"/>
    <s v="2-73-10"/>
    <x v="0"/>
    <x v="0"/>
  </r>
  <r>
    <n v="1779"/>
    <n v="2"/>
    <n v="73"/>
    <n v="17"/>
    <s v="2-73-17"/>
    <x v="0"/>
    <x v="0"/>
  </r>
  <r>
    <n v="1780"/>
    <n v="2"/>
    <n v="74"/>
    <n v="25"/>
    <s v="2-74-25"/>
    <x v="0"/>
    <x v="1"/>
  </r>
  <r>
    <n v="1781"/>
    <n v="2"/>
    <n v="74"/>
    <n v="14"/>
    <s v="2-74-14"/>
    <x v="0"/>
    <x v="0"/>
  </r>
  <r>
    <n v="1782"/>
    <n v="2"/>
    <n v="74"/>
    <n v="13"/>
    <s v="2-74-13"/>
    <x v="0"/>
    <x v="1"/>
  </r>
  <r>
    <n v="1783"/>
    <n v="2"/>
    <n v="74"/>
    <n v="9"/>
    <s v="2-74-9"/>
    <x v="0"/>
    <x v="0"/>
  </r>
  <r>
    <n v="1784"/>
    <n v="2"/>
    <n v="74"/>
    <n v="5"/>
    <s v="2-74-5"/>
    <x v="0"/>
    <x v="1"/>
  </r>
  <r>
    <n v="1785"/>
    <n v="2"/>
    <n v="74"/>
    <n v="1"/>
    <s v="2-74-1"/>
    <x v="0"/>
    <x v="1"/>
  </r>
  <r>
    <n v="1786"/>
    <n v="2"/>
    <n v="74"/>
    <n v="4"/>
    <s v="2-74-4"/>
    <x v="0"/>
    <x v="0"/>
  </r>
  <r>
    <n v="1787"/>
    <n v="2"/>
    <n v="74"/>
    <n v="22"/>
    <s v="2-74-22"/>
    <x v="0"/>
    <x v="1"/>
  </r>
  <r>
    <n v="1788"/>
    <n v="2"/>
    <n v="74"/>
    <n v="21"/>
    <s v="2-74-21"/>
    <x v="0"/>
    <x v="0"/>
  </r>
  <r>
    <n v="1789"/>
    <n v="2"/>
    <n v="74"/>
    <n v="16"/>
    <s v="2-74-16"/>
    <x v="0"/>
    <x v="1"/>
  </r>
  <r>
    <n v="1790"/>
    <n v="2"/>
    <n v="74"/>
    <n v="15"/>
    <s v="2-74-15"/>
    <x v="0"/>
    <x v="1"/>
  </r>
  <r>
    <n v="1791"/>
    <n v="2"/>
    <n v="74"/>
    <n v="7"/>
    <s v="2-74-7"/>
    <x v="0"/>
    <x v="1"/>
  </r>
  <r>
    <n v="1792"/>
    <n v="2"/>
    <n v="74"/>
    <n v="2"/>
    <s v="2-74-2"/>
    <x v="0"/>
    <x v="0"/>
  </r>
  <r>
    <n v="1793"/>
    <n v="2"/>
    <n v="74"/>
    <n v="24"/>
    <s v="2-74-24"/>
    <x v="0"/>
    <x v="1"/>
  </r>
  <r>
    <n v="1794"/>
    <n v="2"/>
    <n v="74"/>
    <n v="23"/>
    <s v="2-74-23"/>
    <x v="0"/>
    <x v="0"/>
  </r>
  <r>
    <n v="1795"/>
    <n v="2"/>
    <n v="74"/>
    <n v="18"/>
    <s v="2-74-18"/>
    <x v="0"/>
    <x v="1"/>
  </r>
  <r>
    <n v="1796"/>
    <n v="2"/>
    <n v="74"/>
    <n v="17"/>
    <s v="2-74-17"/>
    <x v="0"/>
    <x v="1"/>
  </r>
  <r>
    <n v="1797"/>
    <n v="2"/>
    <n v="74"/>
    <n v="12"/>
    <s v="2-74-12"/>
    <x v="0"/>
    <x v="1"/>
  </r>
  <r>
    <n v="1798"/>
    <n v="2"/>
    <n v="74"/>
    <n v="8"/>
    <s v="2-74-8"/>
    <x v="0"/>
    <x v="0"/>
  </r>
  <r>
    <n v="1799"/>
    <n v="2"/>
    <n v="74"/>
    <n v="3"/>
    <s v="2-74-3"/>
    <x v="0"/>
    <x v="0"/>
  </r>
  <r>
    <n v="1800"/>
    <n v="2"/>
    <n v="74"/>
    <n v="20"/>
    <s v="2-74-20"/>
    <x v="0"/>
    <x v="0"/>
  </r>
  <r>
    <n v="1801"/>
    <n v="2"/>
    <n v="74"/>
    <n v="11"/>
    <s v="2-74-11"/>
    <x v="0"/>
    <x v="0"/>
  </r>
  <r>
    <n v="1802"/>
    <n v="2"/>
    <n v="74"/>
    <n v="19"/>
    <s v="2-74-19"/>
    <x v="0"/>
    <x v="0"/>
  </r>
  <r>
    <n v="1803"/>
    <n v="2"/>
    <n v="74"/>
    <n v="10"/>
    <s v="2-74-10"/>
    <x v="0"/>
    <x v="0"/>
  </r>
  <r>
    <n v="1804"/>
    <n v="2"/>
    <n v="74"/>
    <n v="6"/>
    <s v="2-74-6"/>
    <x v="0"/>
    <x v="0"/>
  </r>
  <r>
    <n v="1805"/>
    <n v="2"/>
    <n v="75"/>
    <n v="22"/>
    <s v="2-75-22"/>
    <x v="0"/>
    <x v="1"/>
  </r>
  <r>
    <n v="1806"/>
    <n v="2"/>
    <n v="75"/>
    <n v="21"/>
    <s v="2-75-21"/>
    <x v="0"/>
    <x v="0"/>
  </r>
  <r>
    <n v="1807"/>
    <n v="2"/>
    <n v="75"/>
    <n v="9"/>
    <s v="2-75-9"/>
    <x v="0"/>
    <x v="0"/>
  </r>
  <r>
    <n v="1808"/>
    <n v="2"/>
    <n v="75"/>
    <n v="5"/>
    <s v="2-75-5"/>
    <x v="0"/>
    <x v="1"/>
  </r>
  <r>
    <n v="1809"/>
    <n v="2"/>
    <n v="75"/>
    <n v="1"/>
    <s v="2-75-1"/>
    <x v="0"/>
    <x v="1"/>
  </r>
  <r>
    <n v="1810"/>
    <n v="2"/>
    <n v="75"/>
    <n v="25"/>
    <s v="2-75-25"/>
    <x v="0"/>
    <x v="1"/>
  </r>
  <r>
    <n v="1811"/>
    <n v="2"/>
    <n v="75"/>
    <n v="16"/>
    <s v="2-75-16"/>
    <x v="0"/>
    <x v="1"/>
  </r>
  <r>
    <n v="1812"/>
    <n v="2"/>
    <n v="75"/>
    <n v="15"/>
    <s v="2-75-15"/>
    <x v="0"/>
    <x v="1"/>
  </r>
  <r>
    <n v="1813"/>
    <n v="2"/>
    <n v="75"/>
    <n v="10"/>
    <s v="2-75-10"/>
    <x v="0"/>
    <x v="0"/>
  </r>
  <r>
    <n v="1814"/>
    <n v="2"/>
    <n v="75"/>
    <n v="6"/>
    <s v="2-75-6"/>
    <x v="0"/>
    <x v="1"/>
  </r>
  <r>
    <n v="1815"/>
    <n v="2"/>
    <n v="75"/>
    <n v="3"/>
    <s v="2-75-3"/>
    <x v="0"/>
    <x v="1"/>
  </r>
  <r>
    <n v="1816"/>
    <n v="2"/>
    <n v="75"/>
    <n v="20"/>
    <s v="2-75-20"/>
    <x v="0"/>
    <x v="1"/>
  </r>
  <r>
    <n v="1817"/>
    <n v="2"/>
    <n v="75"/>
    <n v="19"/>
    <s v="2-75-19"/>
    <x v="0"/>
    <x v="1"/>
  </r>
  <r>
    <n v="1818"/>
    <n v="2"/>
    <n v="75"/>
    <n v="12"/>
    <s v="2-75-12"/>
    <x v="0"/>
    <x v="0"/>
  </r>
  <r>
    <n v="1819"/>
    <n v="2"/>
    <n v="75"/>
    <n v="7"/>
    <s v="2-75-7"/>
    <x v="0"/>
    <x v="0"/>
  </r>
  <r>
    <n v="1820"/>
    <n v="2"/>
    <n v="75"/>
    <n v="24"/>
    <s v="2-75-24"/>
    <x v="0"/>
    <x v="1"/>
  </r>
  <r>
    <n v="1821"/>
    <n v="2"/>
    <n v="75"/>
    <n v="23"/>
    <s v="2-75-23"/>
    <x v="0"/>
    <x v="1"/>
  </r>
  <r>
    <n v="1822"/>
    <n v="2"/>
    <n v="75"/>
    <n v="18"/>
    <s v="2-75-18"/>
    <x v="0"/>
    <x v="0"/>
  </r>
  <r>
    <n v="1823"/>
    <n v="2"/>
    <n v="75"/>
    <n v="17"/>
    <s v="2-75-17"/>
    <x v="0"/>
    <x v="0"/>
  </r>
  <r>
    <n v="1824"/>
    <n v="2"/>
    <n v="75"/>
    <n v="11"/>
    <s v="2-75-11"/>
    <x v="0"/>
    <x v="0"/>
  </r>
  <r>
    <n v="1825"/>
    <n v="2"/>
    <n v="75"/>
    <n v="8"/>
    <s v="2-75-8"/>
    <x v="0"/>
    <x v="1"/>
  </r>
  <r>
    <n v="1826"/>
    <n v="2"/>
    <n v="75"/>
    <n v="2"/>
    <s v="2-75-2"/>
    <x v="0"/>
    <x v="0"/>
  </r>
  <r>
    <n v="1827"/>
    <n v="2"/>
    <n v="75"/>
    <n v="14"/>
    <s v="2-75-14"/>
    <x v="0"/>
    <x v="0"/>
  </r>
  <r>
    <n v="1828"/>
    <n v="2"/>
    <n v="75"/>
    <n v="13"/>
    <s v="2-75-13"/>
    <x v="0"/>
    <x v="0"/>
  </r>
  <r>
    <n v="1829"/>
    <n v="2"/>
    <n v="75"/>
    <n v="4"/>
    <s v="2-75-4"/>
    <x v="0"/>
    <x v="0"/>
  </r>
  <r>
    <n v="1830"/>
    <n v="2"/>
    <n v="76"/>
    <n v="21"/>
    <s v="2-76-21"/>
    <x v="0"/>
    <x v="1"/>
  </r>
  <r>
    <n v="1831"/>
    <n v="2"/>
    <n v="76"/>
    <n v="14"/>
    <s v="2-76-14"/>
    <x v="0"/>
    <x v="0"/>
  </r>
  <r>
    <n v="1832"/>
    <n v="2"/>
    <n v="76"/>
    <n v="13"/>
    <s v="2-76-13"/>
    <x v="0"/>
    <x v="0"/>
  </r>
  <r>
    <n v="1833"/>
    <n v="2"/>
    <n v="76"/>
    <n v="9"/>
    <s v="2-76-9"/>
    <x v="0"/>
    <x v="1"/>
  </r>
  <r>
    <n v="1834"/>
    <n v="2"/>
    <n v="76"/>
    <n v="5"/>
    <s v="2-76-5"/>
    <x v="0"/>
    <x v="1"/>
  </r>
  <r>
    <n v="1835"/>
    <n v="2"/>
    <n v="76"/>
    <n v="4"/>
    <s v="2-76-4"/>
    <x v="0"/>
    <x v="1"/>
  </r>
  <r>
    <n v="1836"/>
    <n v="2"/>
    <n v="76"/>
    <n v="25"/>
    <s v="2-76-25"/>
    <x v="0"/>
    <x v="1"/>
  </r>
  <r>
    <n v="1837"/>
    <n v="2"/>
    <n v="76"/>
    <n v="18"/>
    <s v="2-76-18"/>
    <x v="0"/>
    <x v="0"/>
  </r>
  <r>
    <n v="1838"/>
    <n v="2"/>
    <n v="76"/>
    <n v="17"/>
    <s v="2-76-17"/>
    <x v="0"/>
    <x v="0"/>
  </r>
  <r>
    <n v="1839"/>
    <n v="2"/>
    <n v="76"/>
    <n v="10"/>
    <s v="2-76-10"/>
    <x v="0"/>
    <x v="1"/>
  </r>
  <r>
    <n v="1840"/>
    <n v="2"/>
    <n v="76"/>
    <n v="6"/>
    <s v="2-76-6"/>
    <x v="0"/>
    <x v="1"/>
  </r>
  <r>
    <n v="1841"/>
    <n v="2"/>
    <n v="76"/>
    <n v="3"/>
    <s v="2-76-3"/>
    <x v="0"/>
    <x v="1"/>
  </r>
  <r>
    <n v="1842"/>
    <n v="2"/>
    <n v="76"/>
    <n v="20"/>
    <s v="2-76-20"/>
    <x v="0"/>
    <x v="0"/>
  </r>
  <r>
    <n v="1843"/>
    <n v="2"/>
    <n v="76"/>
    <n v="12"/>
    <s v="2-76-12"/>
    <x v="0"/>
    <x v="0"/>
  </r>
  <r>
    <n v="1844"/>
    <n v="2"/>
    <n v="76"/>
    <n v="2"/>
    <s v="2-76-2"/>
    <x v="0"/>
    <x v="1"/>
  </r>
  <r>
    <n v="1845"/>
    <n v="2"/>
    <n v="76"/>
    <n v="24"/>
    <s v="2-76-24"/>
    <x v="0"/>
    <x v="1"/>
  </r>
  <r>
    <n v="1846"/>
    <n v="2"/>
    <n v="76"/>
    <n v="23"/>
    <s v="2-76-23"/>
    <x v="0"/>
    <x v="1"/>
  </r>
  <r>
    <n v="1847"/>
    <n v="2"/>
    <n v="76"/>
    <n v="16"/>
    <s v="2-76-16"/>
    <x v="0"/>
    <x v="0"/>
  </r>
  <r>
    <n v="1848"/>
    <n v="2"/>
    <n v="76"/>
    <n v="15"/>
    <s v="2-76-15"/>
    <x v="0"/>
    <x v="0"/>
  </r>
  <r>
    <n v="1849"/>
    <n v="2"/>
    <n v="76"/>
    <n v="11"/>
    <s v="2-76-11"/>
    <x v="0"/>
    <x v="0"/>
  </r>
  <r>
    <n v="1850"/>
    <n v="2"/>
    <n v="76"/>
    <n v="8"/>
    <s v="2-76-8"/>
    <x v="0"/>
    <x v="1"/>
  </r>
  <r>
    <n v="1851"/>
    <n v="2"/>
    <n v="76"/>
    <n v="1"/>
    <s v="2-76-1"/>
    <x v="0"/>
    <x v="0"/>
  </r>
  <r>
    <n v="1852"/>
    <n v="2"/>
    <n v="76"/>
    <n v="19"/>
    <s v="2-76-19"/>
    <x v="0"/>
    <x v="0"/>
  </r>
  <r>
    <n v="1853"/>
    <n v="2"/>
    <n v="76"/>
    <n v="7"/>
    <s v="2-76-7"/>
    <x v="0"/>
    <x v="0"/>
  </r>
  <r>
    <n v="1854"/>
    <n v="2"/>
    <n v="76"/>
    <n v="22"/>
    <s v="2-76-22"/>
    <x v="0"/>
    <x v="0"/>
  </r>
  <r>
    <n v="1855"/>
    <n v="2"/>
    <n v="77"/>
    <n v="22"/>
    <s v="2-77-22"/>
    <x v="0"/>
    <x v="0"/>
  </r>
  <r>
    <n v="1856"/>
    <n v="2"/>
    <n v="77"/>
    <n v="21"/>
    <s v="2-77-21"/>
    <x v="0"/>
    <x v="0"/>
  </r>
  <r>
    <n v="1857"/>
    <n v="2"/>
    <n v="77"/>
    <n v="14"/>
    <s v="2-77-14"/>
    <x v="0"/>
    <x v="0"/>
  </r>
  <r>
    <n v="1858"/>
    <n v="2"/>
    <n v="77"/>
    <n v="13"/>
    <s v="2-77-13"/>
    <x v="0"/>
    <x v="1"/>
  </r>
  <r>
    <n v="1859"/>
    <n v="2"/>
    <n v="77"/>
    <n v="5"/>
    <s v="2-77-5"/>
    <x v="0"/>
    <x v="0"/>
  </r>
  <r>
    <n v="1860"/>
    <n v="2"/>
    <n v="77"/>
    <n v="1"/>
    <s v="2-77-1"/>
    <x v="0"/>
    <x v="1"/>
  </r>
  <r>
    <n v="1861"/>
    <n v="2"/>
    <n v="77"/>
    <n v="19"/>
    <s v="2-77-19"/>
    <x v="0"/>
    <x v="0"/>
  </r>
  <r>
    <n v="1862"/>
    <n v="2"/>
    <n v="77"/>
    <n v="11"/>
    <s v="2-77-11"/>
    <x v="0"/>
    <x v="0"/>
  </r>
  <r>
    <n v="1863"/>
    <n v="2"/>
    <n v="77"/>
    <n v="6"/>
    <s v="2-77-6"/>
    <x v="0"/>
    <x v="0"/>
  </r>
  <r>
    <n v="1864"/>
    <n v="2"/>
    <n v="77"/>
    <n v="15"/>
    <s v="2-77-15"/>
    <x v="0"/>
    <x v="0"/>
  </r>
  <r>
    <n v="1865"/>
    <n v="2"/>
    <n v="77"/>
    <n v="7"/>
    <s v="2-77-7"/>
    <x v="0"/>
    <x v="0"/>
  </r>
  <r>
    <n v="1866"/>
    <n v="2"/>
    <n v="77"/>
    <n v="4"/>
    <s v="2-77-4"/>
    <x v="0"/>
    <x v="0"/>
  </r>
  <r>
    <n v="1867"/>
    <n v="2"/>
    <n v="77"/>
    <n v="24"/>
    <s v="2-77-24"/>
    <x v="0"/>
    <x v="1"/>
  </r>
  <r>
    <n v="1868"/>
    <n v="2"/>
    <n v="77"/>
    <n v="23"/>
    <s v="2-77-23"/>
    <x v="0"/>
    <x v="0"/>
  </r>
  <r>
    <n v="1869"/>
    <n v="2"/>
    <n v="77"/>
    <n v="18"/>
    <s v="2-77-18"/>
    <x v="0"/>
    <x v="1"/>
  </r>
  <r>
    <n v="1870"/>
    <n v="2"/>
    <n v="77"/>
    <n v="17"/>
    <s v="2-77-17"/>
    <x v="0"/>
    <x v="0"/>
  </r>
  <r>
    <n v="1871"/>
    <n v="2"/>
    <n v="77"/>
    <n v="12"/>
    <s v="2-77-12"/>
    <x v="0"/>
    <x v="0"/>
  </r>
  <r>
    <n v="1872"/>
    <n v="2"/>
    <n v="77"/>
    <n v="2"/>
    <s v="2-77-2"/>
    <x v="0"/>
    <x v="0"/>
  </r>
  <r>
    <n v="1873"/>
    <n v="2"/>
    <n v="77"/>
    <n v="16"/>
    <s v="2-77-16"/>
    <x v="0"/>
    <x v="0"/>
  </r>
  <r>
    <n v="1874"/>
    <n v="2"/>
    <n v="77"/>
    <n v="8"/>
    <s v="2-77-8"/>
    <x v="0"/>
    <x v="0"/>
  </r>
  <r>
    <n v="1875"/>
    <n v="2"/>
    <n v="77"/>
    <n v="20"/>
    <s v="2-77-20"/>
    <x v="0"/>
    <x v="0"/>
  </r>
  <r>
    <n v="1876"/>
    <n v="2"/>
    <n v="77"/>
    <n v="10"/>
    <s v="2-77-10"/>
    <x v="0"/>
    <x v="0"/>
  </r>
  <r>
    <n v="1877"/>
    <n v="2"/>
    <n v="77"/>
    <n v="25"/>
    <s v="2-77-25"/>
    <x v="0"/>
    <x v="0"/>
  </r>
  <r>
    <n v="1878"/>
    <n v="2"/>
    <n v="77"/>
    <n v="3"/>
    <s v="2-77-3"/>
    <x v="0"/>
    <x v="0"/>
  </r>
  <r>
    <n v="1879"/>
    <n v="2"/>
    <n v="77"/>
    <n v="9"/>
    <s v="2-77-9"/>
    <x v="0"/>
    <x v="0"/>
  </r>
  <r>
    <n v="1880"/>
    <n v="2"/>
    <n v="78"/>
    <n v="24"/>
    <s v="2-78-24"/>
    <x v="0"/>
    <x v="0"/>
  </r>
  <r>
    <n v="1881"/>
    <n v="2"/>
    <n v="78"/>
    <n v="23"/>
    <s v="2-78-23"/>
    <x v="0"/>
    <x v="1"/>
  </r>
  <r>
    <n v="1882"/>
    <n v="2"/>
    <n v="78"/>
    <n v="14"/>
    <s v="2-78-14"/>
    <x v="0"/>
    <x v="0"/>
  </r>
  <r>
    <n v="1883"/>
    <n v="2"/>
    <n v="78"/>
    <n v="13"/>
    <s v="2-78-13"/>
    <x v="0"/>
    <x v="0"/>
  </r>
  <r>
    <n v="1884"/>
    <n v="2"/>
    <n v="78"/>
    <n v="5"/>
    <s v="2-78-5"/>
    <x v="0"/>
    <x v="1"/>
  </r>
  <r>
    <n v="1885"/>
    <n v="2"/>
    <n v="78"/>
    <n v="3"/>
    <s v="2-78-3"/>
    <x v="0"/>
    <x v="1"/>
  </r>
  <r>
    <n v="1886"/>
    <n v="2"/>
    <n v="78"/>
    <n v="16"/>
    <s v="2-78-16"/>
    <x v="0"/>
    <x v="0"/>
  </r>
  <r>
    <n v="1887"/>
    <n v="2"/>
    <n v="78"/>
    <n v="15"/>
    <s v="2-78-15"/>
    <x v="0"/>
    <x v="0"/>
  </r>
  <r>
    <n v="1888"/>
    <n v="2"/>
    <n v="78"/>
    <n v="10"/>
    <s v="2-78-10"/>
    <x v="0"/>
    <x v="0"/>
  </r>
  <r>
    <n v="1889"/>
    <n v="2"/>
    <n v="78"/>
    <n v="6"/>
    <s v="2-78-6"/>
    <x v="0"/>
    <x v="0"/>
  </r>
  <r>
    <n v="1890"/>
    <n v="2"/>
    <n v="78"/>
    <n v="4"/>
    <s v="2-78-4"/>
    <x v="0"/>
    <x v="1"/>
  </r>
  <r>
    <n v="1891"/>
    <n v="2"/>
    <n v="78"/>
    <n v="22"/>
    <s v="2-78-22"/>
    <x v="0"/>
    <x v="1"/>
  </r>
  <r>
    <n v="1892"/>
    <n v="2"/>
    <n v="78"/>
    <n v="21"/>
    <s v="2-78-21"/>
    <x v="0"/>
    <x v="0"/>
  </r>
  <r>
    <n v="1893"/>
    <n v="2"/>
    <n v="78"/>
    <n v="18"/>
    <s v="2-78-18"/>
    <x v="0"/>
    <x v="1"/>
  </r>
  <r>
    <n v="1894"/>
    <n v="2"/>
    <n v="78"/>
    <n v="17"/>
    <s v="2-78-17"/>
    <x v="0"/>
    <x v="1"/>
  </r>
  <r>
    <n v="1895"/>
    <n v="2"/>
    <n v="78"/>
    <n v="11"/>
    <s v="2-78-11"/>
    <x v="0"/>
    <x v="1"/>
  </r>
  <r>
    <n v="1896"/>
    <n v="2"/>
    <n v="78"/>
    <n v="25"/>
    <s v="2-78-25"/>
    <x v="0"/>
    <x v="1"/>
  </r>
  <r>
    <n v="1897"/>
    <n v="2"/>
    <n v="78"/>
    <n v="1"/>
    <s v="2-78-1"/>
    <x v="0"/>
    <x v="0"/>
  </r>
  <r>
    <n v="1898"/>
    <n v="2"/>
    <n v="78"/>
    <n v="12"/>
    <s v="2-78-12"/>
    <x v="0"/>
    <x v="0"/>
  </r>
  <r>
    <n v="1899"/>
    <n v="2"/>
    <n v="78"/>
    <n v="9"/>
    <s v="2-78-9"/>
    <x v="0"/>
    <x v="0"/>
  </r>
  <r>
    <n v="1900"/>
    <n v="2"/>
    <n v="78"/>
    <n v="19"/>
    <s v="2-78-19"/>
    <x v="0"/>
    <x v="1"/>
  </r>
  <r>
    <n v="1901"/>
    <n v="2"/>
    <n v="78"/>
    <n v="7"/>
    <s v="2-78-7"/>
    <x v="0"/>
    <x v="0"/>
  </r>
  <r>
    <n v="1902"/>
    <n v="2"/>
    <n v="78"/>
    <n v="20"/>
    <s v="2-78-20"/>
    <x v="0"/>
    <x v="0"/>
  </r>
  <r>
    <n v="1903"/>
    <n v="2"/>
    <n v="78"/>
    <n v="8"/>
    <s v="2-78-8"/>
    <x v="0"/>
    <x v="0"/>
  </r>
  <r>
    <n v="1904"/>
    <n v="2"/>
    <n v="78"/>
    <n v="2"/>
    <s v="2-78-2"/>
    <x v="0"/>
    <x v="0"/>
  </r>
  <r>
    <n v="1905"/>
    <n v="2"/>
    <n v="79"/>
    <n v="22"/>
    <s v="2-79-22"/>
    <x v="0"/>
    <x v="0"/>
  </r>
  <r>
    <n v="1906"/>
    <n v="2"/>
    <n v="79"/>
    <n v="21"/>
    <s v="2-79-21"/>
    <x v="0"/>
    <x v="0"/>
  </r>
  <r>
    <n v="1907"/>
    <n v="2"/>
    <n v="79"/>
    <n v="14"/>
    <s v="2-79-14"/>
    <x v="0"/>
    <x v="0"/>
  </r>
  <r>
    <n v="1908"/>
    <n v="2"/>
    <n v="79"/>
    <n v="13"/>
    <s v="2-79-13"/>
    <x v="0"/>
    <x v="0"/>
  </r>
  <r>
    <n v="1909"/>
    <n v="2"/>
    <n v="79"/>
    <n v="11"/>
    <s v="2-79-11"/>
    <x v="0"/>
    <x v="1"/>
  </r>
  <r>
    <n v="1910"/>
    <n v="2"/>
    <n v="79"/>
    <n v="5"/>
    <s v="2-79-5"/>
    <x v="0"/>
    <x v="0"/>
  </r>
  <r>
    <n v="1911"/>
    <n v="2"/>
    <n v="79"/>
    <n v="3"/>
    <s v="2-79-3"/>
    <x v="0"/>
    <x v="1"/>
  </r>
  <r>
    <n v="1912"/>
    <n v="2"/>
    <n v="79"/>
    <n v="24"/>
    <s v="2-79-24"/>
    <x v="0"/>
    <x v="0"/>
  </r>
  <r>
    <n v="1913"/>
    <n v="2"/>
    <n v="79"/>
    <n v="23"/>
    <s v="2-79-23"/>
    <x v="0"/>
    <x v="0"/>
  </r>
  <r>
    <n v="1914"/>
    <n v="2"/>
    <n v="79"/>
    <n v="20"/>
    <s v="2-79-20"/>
    <x v="0"/>
    <x v="0"/>
  </r>
  <r>
    <n v="1915"/>
    <n v="2"/>
    <n v="79"/>
    <n v="19"/>
    <s v="2-79-19"/>
    <x v="0"/>
    <x v="1"/>
  </r>
  <r>
    <n v="1916"/>
    <n v="2"/>
    <n v="79"/>
    <n v="10"/>
    <s v="2-79-10"/>
    <x v="0"/>
    <x v="0"/>
  </r>
  <r>
    <n v="1917"/>
    <n v="2"/>
    <n v="79"/>
    <n v="2"/>
    <s v="2-79-2"/>
    <x v="0"/>
    <x v="1"/>
  </r>
  <r>
    <n v="1918"/>
    <n v="2"/>
    <n v="79"/>
    <n v="18"/>
    <s v="2-79-18"/>
    <x v="0"/>
    <x v="0"/>
  </r>
  <r>
    <n v="1919"/>
    <n v="2"/>
    <n v="79"/>
    <n v="17"/>
    <s v="2-79-17"/>
    <x v="0"/>
    <x v="0"/>
  </r>
  <r>
    <n v="1920"/>
    <n v="2"/>
    <n v="79"/>
    <n v="7"/>
    <s v="2-79-7"/>
    <x v="0"/>
    <x v="0"/>
  </r>
  <r>
    <n v="1921"/>
    <n v="2"/>
    <n v="79"/>
    <n v="1"/>
    <s v="2-79-1"/>
    <x v="0"/>
    <x v="1"/>
  </r>
  <r>
    <n v="1922"/>
    <n v="2"/>
    <n v="79"/>
    <n v="25"/>
    <s v="2-79-25"/>
    <x v="0"/>
    <x v="1"/>
  </r>
  <r>
    <n v="1923"/>
    <n v="2"/>
    <n v="79"/>
    <n v="16"/>
    <s v="2-79-16"/>
    <x v="0"/>
    <x v="0"/>
  </r>
  <r>
    <n v="1924"/>
    <n v="2"/>
    <n v="79"/>
    <n v="15"/>
    <s v="2-79-15"/>
    <x v="0"/>
    <x v="1"/>
  </r>
  <r>
    <n v="1925"/>
    <n v="2"/>
    <n v="79"/>
    <n v="9"/>
    <s v="2-79-9"/>
    <x v="0"/>
    <x v="0"/>
  </r>
  <r>
    <n v="1926"/>
    <n v="2"/>
    <n v="79"/>
    <n v="8"/>
    <s v="2-79-8"/>
    <x v="0"/>
    <x v="1"/>
  </r>
  <r>
    <n v="1927"/>
    <n v="2"/>
    <n v="79"/>
    <n v="4"/>
    <s v="2-79-4"/>
    <x v="0"/>
    <x v="1"/>
  </r>
  <r>
    <n v="1928"/>
    <n v="2"/>
    <n v="79"/>
    <n v="6"/>
    <s v="2-79-6"/>
    <x v="0"/>
    <x v="0"/>
  </r>
  <r>
    <n v="1929"/>
    <n v="2"/>
    <n v="79"/>
    <n v="12"/>
    <s v="2-79-12"/>
    <x v="0"/>
    <x v="0"/>
  </r>
  <r>
    <n v="1930"/>
    <n v="2"/>
    <n v="80"/>
    <n v="25"/>
    <s v="2-80-25"/>
    <x v="0"/>
    <x v="1"/>
  </r>
  <r>
    <n v="1931"/>
    <n v="2"/>
    <n v="80"/>
    <n v="16"/>
    <s v="2-80-16"/>
    <x v="0"/>
    <x v="0"/>
  </r>
  <r>
    <n v="1932"/>
    <n v="2"/>
    <n v="80"/>
    <n v="15"/>
    <s v="2-80-15"/>
    <x v="0"/>
    <x v="0"/>
  </r>
  <r>
    <n v="1933"/>
    <n v="2"/>
    <n v="80"/>
    <n v="12"/>
    <s v="2-80-12"/>
    <x v="0"/>
    <x v="1"/>
  </r>
  <r>
    <n v="1934"/>
    <n v="2"/>
    <n v="80"/>
    <n v="5"/>
    <s v="2-80-5"/>
    <x v="0"/>
    <x v="0"/>
  </r>
  <r>
    <n v="1935"/>
    <n v="2"/>
    <n v="80"/>
    <n v="4"/>
    <s v="2-80-4"/>
    <x v="0"/>
    <x v="0"/>
  </r>
  <r>
    <n v="1936"/>
    <n v="2"/>
    <n v="80"/>
    <n v="22"/>
    <s v="2-80-22"/>
    <x v="0"/>
    <x v="0"/>
  </r>
  <r>
    <n v="1937"/>
    <n v="2"/>
    <n v="80"/>
    <n v="14"/>
    <s v="2-80-14"/>
    <x v="0"/>
    <x v="1"/>
  </r>
  <r>
    <n v="1938"/>
    <n v="2"/>
    <n v="80"/>
    <n v="13"/>
    <s v="2-80-13"/>
    <x v="0"/>
    <x v="1"/>
  </r>
  <r>
    <n v="1939"/>
    <n v="2"/>
    <n v="80"/>
    <n v="10"/>
    <s v="2-80-10"/>
    <x v="0"/>
    <x v="1"/>
  </r>
  <r>
    <n v="1940"/>
    <n v="2"/>
    <n v="80"/>
    <n v="6"/>
    <s v="2-80-6"/>
    <x v="0"/>
    <x v="1"/>
  </r>
  <r>
    <n v="1941"/>
    <n v="2"/>
    <n v="80"/>
    <n v="1"/>
    <s v="2-80-1"/>
    <x v="0"/>
    <x v="0"/>
  </r>
  <r>
    <n v="1942"/>
    <n v="2"/>
    <n v="80"/>
    <n v="24"/>
    <s v="2-80-24"/>
    <x v="0"/>
    <x v="1"/>
  </r>
  <r>
    <n v="1943"/>
    <n v="2"/>
    <n v="80"/>
    <n v="23"/>
    <s v="2-80-23"/>
    <x v="0"/>
    <x v="0"/>
  </r>
  <r>
    <n v="1944"/>
    <n v="2"/>
    <n v="80"/>
    <n v="18"/>
    <s v="2-80-18"/>
    <x v="0"/>
    <x v="1"/>
  </r>
  <r>
    <n v="1945"/>
    <n v="2"/>
    <n v="80"/>
    <n v="17"/>
    <s v="2-80-17"/>
    <x v="0"/>
    <x v="1"/>
  </r>
  <r>
    <n v="1946"/>
    <n v="2"/>
    <n v="80"/>
    <n v="9"/>
    <s v="2-80-9"/>
    <x v="0"/>
    <x v="0"/>
  </r>
  <r>
    <n v="1947"/>
    <n v="2"/>
    <n v="80"/>
    <n v="7"/>
    <s v="2-80-7"/>
    <x v="0"/>
    <x v="1"/>
  </r>
  <r>
    <n v="1948"/>
    <n v="2"/>
    <n v="80"/>
    <n v="2"/>
    <s v="2-80-2"/>
    <x v="0"/>
    <x v="0"/>
  </r>
  <r>
    <n v="1949"/>
    <n v="2"/>
    <n v="80"/>
    <n v="19"/>
    <s v="2-80-19"/>
    <x v="0"/>
    <x v="0"/>
  </r>
  <r>
    <n v="1950"/>
    <n v="2"/>
    <n v="80"/>
    <n v="8"/>
    <s v="2-80-8"/>
    <x v="0"/>
    <x v="1"/>
  </r>
  <r>
    <n v="1951"/>
    <n v="2"/>
    <n v="80"/>
    <n v="3"/>
    <s v="2-80-3"/>
    <x v="0"/>
    <x v="0"/>
  </r>
  <r>
    <n v="1952"/>
    <n v="2"/>
    <n v="80"/>
    <n v="21"/>
    <s v="2-80-21"/>
    <x v="0"/>
    <x v="0"/>
  </r>
  <r>
    <n v="1953"/>
    <n v="2"/>
    <n v="80"/>
    <n v="20"/>
    <s v="2-80-20"/>
    <x v="0"/>
    <x v="0"/>
  </r>
  <r>
    <n v="1954"/>
    <n v="2"/>
    <n v="80"/>
    <n v="11"/>
    <s v="2-80-11"/>
    <x v="0"/>
    <x v="0"/>
  </r>
  <r>
    <n v="1955"/>
    <n v="2"/>
    <n v="81"/>
    <n v="22"/>
    <s v="2-81-22"/>
    <x v="0"/>
    <x v="0"/>
  </r>
  <r>
    <n v="1956"/>
    <n v="2"/>
    <n v="81"/>
    <n v="21"/>
    <s v="2-81-21"/>
    <x v="0"/>
    <x v="0"/>
  </r>
  <r>
    <n v="1957"/>
    <n v="2"/>
    <n v="81"/>
    <n v="9"/>
    <s v="2-81-9"/>
    <x v="0"/>
    <x v="0"/>
  </r>
  <r>
    <n v="1958"/>
    <n v="2"/>
    <n v="81"/>
    <n v="5"/>
    <s v="2-81-5"/>
    <x v="0"/>
    <x v="1"/>
  </r>
  <r>
    <n v="1959"/>
    <n v="2"/>
    <n v="81"/>
    <n v="3"/>
    <s v="2-81-3"/>
    <x v="0"/>
    <x v="1"/>
  </r>
  <r>
    <n v="1960"/>
    <n v="2"/>
    <n v="81"/>
    <n v="11"/>
    <s v="2-81-11"/>
    <x v="0"/>
    <x v="0"/>
  </r>
  <r>
    <n v="1961"/>
    <n v="2"/>
    <n v="81"/>
    <n v="6"/>
    <s v="2-81-6"/>
    <x v="0"/>
    <x v="0"/>
  </r>
  <r>
    <n v="1962"/>
    <n v="2"/>
    <n v="81"/>
    <n v="1"/>
    <s v="2-81-1"/>
    <x v="0"/>
    <x v="1"/>
  </r>
  <r>
    <n v="1963"/>
    <n v="2"/>
    <n v="81"/>
    <n v="24"/>
    <s v="2-81-24"/>
    <x v="0"/>
    <x v="0"/>
  </r>
  <r>
    <n v="1964"/>
    <n v="2"/>
    <n v="81"/>
    <n v="16"/>
    <s v="2-81-16"/>
    <x v="0"/>
    <x v="1"/>
  </r>
  <r>
    <n v="1965"/>
    <n v="2"/>
    <n v="81"/>
    <n v="10"/>
    <s v="2-81-10"/>
    <x v="0"/>
    <x v="0"/>
  </r>
  <r>
    <n v="1966"/>
    <n v="2"/>
    <n v="81"/>
    <n v="7"/>
    <s v="2-81-7"/>
    <x v="0"/>
    <x v="1"/>
  </r>
  <r>
    <n v="1967"/>
    <n v="2"/>
    <n v="81"/>
    <n v="2"/>
    <s v="2-81-2"/>
    <x v="0"/>
    <x v="0"/>
  </r>
  <r>
    <n v="1968"/>
    <n v="2"/>
    <n v="81"/>
    <n v="25"/>
    <s v="2-81-25"/>
    <x v="0"/>
    <x v="0"/>
  </r>
  <r>
    <n v="1969"/>
    <n v="2"/>
    <n v="81"/>
    <n v="12"/>
    <s v="2-81-12"/>
    <x v="0"/>
    <x v="0"/>
  </r>
  <r>
    <n v="1970"/>
    <n v="2"/>
    <n v="81"/>
    <n v="8"/>
    <s v="2-81-8"/>
    <x v="0"/>
    <x v="0"/>
  </r>
  <r>
    <n v="1971"/>
    <n v="2"/>
    <n v="81"/>
    <n v="4"/>
    <s v="2-81-4"/>
    <x v="0"/>
    <x v="0"/>
  </r>
  <r>
    <n v="1972"/>
    <n v="2"/>
    <n v="81"/>
    <n v="18"/>
    <s v="2-81-18"/>
    <x v="0"/>
    <x v="0"/>
  </r>
  <r>
    <n v="1973"/>
    <n v="2"/>
    <n v="81"/>
    <n v="13"/>
    <s v="2-81-13"/>
    <x v="0"/>
    <x v="0"/>
  </r>
  <r>
    <n v="1974"/>
    <n v="2"/>
    <n v="81"/>
    <n v="19"/>
    <s v="2-81-19"/>
    <x v="0"/>
    <x v="0"/>
  </r>
  <r>
    <n v="1975"/>
    <n v="2"/>
    <n v="81"/>
    <n v="15"/>
    <s v="2-81-15"/>
    <x v="0"/>
    <x v="0"/>
  </r>
  <r>
    <n v="1976"/>
    <n v="2"/>
    <n v="81"/>
    <n v="20"/>
    <s v="2-81-20"/>
    <x v="0"/>
    <x v="0"/>
  </r>
  <r>
    <n v="1977"/>
    <n v="2"/>
    <n v="81"/>
    <n v="14"/>
    <s v="2-81-14"/>
    <x v="0"/>
    <x v="0"/>
  </r>
  <r>
    <n v="1978"/>
    <n v="2"/>
    <n v="81"/>
    <n v="23"/>
    <s v="2-81-23"/>
    <x v="0"/>
    <x v="0"/>
  </r>
  <r>
    <n v="1979"/>
    <n v="2"/>
    <n v="81"/>
    <n v="17"/>
    <s v="2-81-17"/>
    <x v="0"/>
    <x v="0"/>
  </r>
  <r>
    <n v="1980"/>
    <n v="2"/>
    <n v="82"/>
    <n v="21"/>
    <s v="2-82-21"/>
    <x v="0"/>
    <x v="0"/>
  </r>
  <r>
    <n v="1981"/>
    <n v="2"/>
    <n v="82"/>
    <n v="20"/>
    <s v="2-82-20"/>
    <x v="0"/>
    <x v="1"/>
  </r>
  <r>
    <n v="1982"/>
    <n v="2"/>
    <n v="82"/>
    <n v="17"/>
    <s v="2-82-17"/>
    <x v="0"/>
    <x v="1"/>
  </r>
  <r>
    <n v="1983"/>
    <n v="2"/>
    <n v="82"/>
    <n v="16"/>
    <s v="2-82-16"/>
    <x v="0"/>
    <x v="1"/>
  </r>
  <r>
    <n v="1984"/>
    <n v="2"/>
    <n v="82"/>
    <n v="11"/>
    <s v="2-82-11"/>
    <x v="0"/>
    <x v="1"/>
  </r>
  <r>
    <n v="1985"/>
    <n v="2"/>
    <n v="82"/>
    <n v="10"/>
    <s v="2-82-10"/>
    <x v="0"/>
    <x v="0"/>
  </r>
  <r>
    <n v="1986"/>
    <n v="2"/>
    <n v="82"/>
    <n v="7"/>
    <s v="2-82-7"/>
    <x v="0"/>
    <x v="1"/>
  </r>
  <r>
    <n v="1987"/>
    <n v="2"/>
    <n v="82"/>
    <n v="4"/>
    <s v="2-82-4"/>
    <x v="0"/>
    <x v="0"/>
  </r>
  <r>
    <n v="1988"/>
    <n v="2"/>
    <n v="82"/>
    <n v="1"/>
    <s v="2-82-1"/>
    <x v="0"/>
    <x v="0"/>
  </r>
  <r>
    <n v="1989"/>
    <n v="2"/>
    <n v="82"/>
    <n v="19"/>
    <s v="2-82-19"/>
    <x v="0"/>
    <x v="1"/>
  </r>
  <r>
    <n v="1990"/>
    <n v="2"/>
    <n v="82"/>
    <n v="18"/>
    <s v="2-82-18"/>
    <x v="0"/>
    <x v="0"/>
  </r>
  <r>
    <n v="1991"/>
    <n v="2"/>
    <n v="82"/>
    <n v="13"/>
    <s v="2-82-13"/>
    <x v="0"/>
    <x v="1"/>
  </r>
  <r>
    <n v="1992"/>
    <n v="2"/>
    <n v="82"/>
    <n v="12"/>
    <s v="2-82-12"/>
    <x v="0"/>
    <x v="1"/>
  </r>
  <r>
    <n v="1993"/>
    <n v="2"/>
    <n v="82"/>
    <n v="8"/>
    <s v="2-82-8"/>
    <x v="0"/>
    <x v="1"/>
  </r>
  <r>
    <n v="1994"/>
    <n v="2"/>
    <n v="82"/>
    <n v="5"/>
    <s v="2-82-5"/>
    <x v="0"/>
    <x v="1"/>
  </r>
  <r>
    <n v="1995"/>
    <n v="2"/>
    <n v="82"/>
    <n v="3"/>
    <s v="2-82-3"/>
    <x v="0"/>
    <x v="1"/>
  </r>
  <r>
    <n v="1996"/>
    <n v="2"/>
    <n v="82"/>
    <n v="15"/>
    <s v="2-82-15"/>
    <x v="0"/>
    <x v="1"/>
  </r>
  <r>
    <n v="1997"/>
    <n v="2"/>
    <n v="82"/>
    <n v="14"/>
    <s v="2-82-14"/>
    <x v="0"/>
    <x v="0"/>
  </r>
  <r>
    <n v="1998"/>
    <n v="2"/>
    <n v="82"/>
    <n v="9"/>
    <s v="2-82-9"/>
    <x v="0"/>
    <x v="0"/>
  </r>
  <r>
    <n v="1999"/>
    <n v="2"/>
    <n v="82"/>
    <n v="2"/>
    <s v="2-82-2"/>
    <x v="0"/>
    <x v="0"/>
  </r>
  <r>
    <n v="2000"/>
    <n v="2"/>
    <n v="82"/>
    <n v="25"/>
    <s v="2-82-25"/>
    <x v="0"/>
    <x v="0"/>
  </r>
  <r>
    <n v="2001"/>
    <n v="2"/>
    <n v="82"/>
    <n v="22"/>
    <s v="2-82-22"/>
    <x v="0"/>
    <x v="1"/>
  </r>
  <r>
    <n v="2002"/>
    <n v="2"/>
    <n v="82"/>
    <n v="24"/>
    <s v="2-82-24"/>
    <x v="0"/>
    <x v="0"/>
  </r>
  <r>
    <n v="2003"/>
    <n v="2"/>
    <n v="82"/>
    <n v="6"/>
    <s v="2-82-6"/>
    <x v="0"/>
    <x v="0"/>
  </r>
  <r>
    <n v="2004"/>
    <n v="2"/>
    <n v="82"/>
    <n v="23"/>
    <s v="2-82-23"/>
    <x v="0"/>
    <x v="0"/>
  </r>
  <r>
    <n v="2005"/>
    <n v="2"/>
    <n v="83"/>
    <n v="22"/>
    <s v="2-83-22"/>
    <x v="0"/>
    <x v="1"/>
  </r>
  <r>
    <n v="2006"/>
    <n v="2"/>
    <n v="83"/>
    <n v="21"/>
    <s v="2-83-21"/>
    <x v="0"/>
    <x v="0"/>
  </r>
  <r>
    <n v="2007"/>
    <n v="2"/>
    <n v="83"/>
    <n v="16"/>
    <s v="2-83-16"/>
    <x v="0"/>
    <x v="1"/>
  </r>
  <r>
    <n v="2008"/>
    <n v="2"/>
    <n v="83"/>
    <n v="15"/>
    <s v="2-83-15"/>
    <x v="0"/>
    <x v="1"/>
  </r>
  <r>
    <n v="2009"/>
    <n v="2"/>
    <n v="83"/>
    <n v="5"/>
    <s v="2-83-5"/>
    <x v="0"/>
    <x v="0"/>
  </r>
  <r>
    <n v="2010"/>
    <n v="2"/>
    <n v="83"/>
    <n v="3"/>
    <s v="2-83-3"/>
    <x v="0"/>
    <x v="1"/>
  </r>
  <r>
    <n v="2011"/>
    <n v="2"/>
    <n v="83"/>
    <n v="24"/>
    <s v="2-83-24"/>
    <x v="0"/>
    <x v="0"/>
  </r>
  <r>
    <n v="2012"/>
    <n v="2"/>
    <n v="83"/>
    <n v="14"/>
    <s v="2-83-14"/>
    <x v="0"/>
    <x v="1"/>
  </r>
  <r>
    <n v="2013"/>
    <n v="2"/>
    <n v="83"/>
    <n v="13"/>
    <s v="2-83-13"/>
    <x v="0"/>
    <x v="0"/>
  </r>
  <r>
    <n v="2014"/>
    <n v="2"/>
    <n v="83"/>
    <n v="10"/>
    <s v="2-83-10"/>
    <x v="0"/>
    <x v="0"/>
  </r>
  <r>
    <n v="2015"/>
    <n v="2"/>
    <n v="83"/>
    <n v="2"/>
    <s v="2-83-2"/>
    <x v="0"/>
    <x v="0"/>
  </r>
  <r>
    <n v="2016"/>
    <n v="2"/>
    <n v="83"/>
    <n v="25"/>
    <s v="2-83-25"/>
    <x v="0"/>
    <x v="0"/>
  </r>
  <r>
    <n v="2017"/>
    <n v="2"/>
    <n v="83"/>
    <n v="18"/>
    <s v="2-83-18"/>
    <x v="0"/>
    <x v="1"/>
  </r>
  <r>
    <n v="2018"/>
    <n v="2"/>
    <n v="83"/>
    <n v="17"/>
    <s v="2-83-17"/>
    <x v="0"/>
    <x v="0"/>
  </r>
  <r>
    <n v="2019"/>
    <n v="2"/>
    <n v="83"/>
    <n v="11"/>
    <s v="2-83-11"/>
    <x v="0"/>
    <x v="0"/>
  </r>
  <r>
    <n v="2020"/>
    <n v="2"/>
    <n v="83"/>
    <n v="7"/>
    <s v="2-83-7"/>
    <x v="0"/>
    <x v="1"/>
  </r>
  <r>
    <n v="2021"/>
    <n v="2"/>
    <n v="83"/>
    <n v="4"/>
    <s v="2-83-4"/>
    <x v="0"/>
    <x v="1"/>
  </r>
  <r>
    <n v="2022"/>
    <n v="2"/>
    <n v="83"/>
    <n v="19"/>
    <s v="2-83-19"/>
    <x v="0"/>
    <x v="1"/>
  </r>
  <r>
    <n v="2023"/>
    <n v="2"/>
    <n v="83"/>
    <n v="12"/>
    <s v="2-83-12"/>
    <x v="0"/>
    <x v="0"/>
  </r>
  <r>
    <n v="2024"/>
    <n v="2"/>
    <n v="83"/>
    <n v="8"/>
    <s v="2-83-8"/>
    <x v="0"/>
    <x v="0"/>
  </r>
  <r>
    <n v="2025"/>
    <n v="2"/>
    <n v="83"/>
    <n v="1"/>
    <s v="2-83-1"/>
    <x v="0"/>
    <x v="0"/>
  </r>
  <r>
    <n v="2026"/>
    <n v="2"/>
    <n v="83"/>
    <n v="23"/>
    <s v="2-83-23"/>
    <x v="0"/>
    <x v="0"/>
  </r>
  <r>
    <n v="2027"/>
    <n v="2"/>
    <n v="83"/>
    <n v="9"/>
    <s v="2-83-9"/>
    <x v="0"/>
    <x v="0"/>
  </r>
  <r>
    <n v="2028"/>
    <n v="2"/>
    <n v="83"/>
    <n v="20"/>
    <s v="2-83-20"/>
    <x v="0"/>
    <x v="0"/>
  </r>
  <r>
    <n v="2029"/>
    <n v="2"/>
    <n v="83"/>
    <n v="6"/>
    <s v="2-83-6"/>
    <x v="0"/>
    <x v="0"/>
  </r>
  <r>
    <n v="2030"/>
    <n v="2"/>
    <n v="84"/>
    <n v="22"/>
    <s v="2-84-22"/>
    <x v="0"/>
    <x v="0"/>
  </r>
  <r>
    <n v="2031"/>
    <n v="2"/>
    <n v="84"/>
    <n v="21"/>
    <s v="2-84-21"/>
    <x v="0"/>
    <x v="1"/>
  </r>
  <r>
    <n v="2032"/>
    <n v="2"/>
    <n v="84"/>
    <n v="14"/>
    <s v="2-84-14"/>
    <x v="0"/>
    <x v="0"/>
  </r>
  <r>
    <n v="2033"/>
    <n v="2"/>
    <n v="84"/>
    <n v="13"/>
    <s v="2-84-13"/>
    <x v="0"/>
    <x v="1"/>
  </r>
  <r>
    <n v="2034"/>
    <n v="2"/>
    <n v="84"/>
    <n v="9"/>
    <s v="2-84-9"/>
    <x v="0"/>
    <x v="1"/>
  </r>
  <r>
    <n v="2035"/>
    <n v="2"/>
    <n v="84"/>
    <n v="5"/>
    <s v="2-84-5"/>
    <x v="0"/>
    <x v="0"/>
  </r>
  <r>
    <n v="2036"/>
    <n v="2"/>
    <n v="84"/>
    <n v="4"/>
    <s v="2-84-4"/>
    <x v="0"/>
    <x v="0"/>
  </r>
  <r>
    <n v="2037"/>
    <n v="2"/>
    <n v="84"/>
    <n v="25"/>
    <s v="2-84-25"/>
    <x v="0"/>
    <x v="0"/>
  </r>
  <r>
    <n v="2038"/>
    <n v="2"/>
    <n v="84"/>
    <n v="20"/>
    <s v="2-84-20"/>
    <x v="0"/>
    <x v="0"/>
  </r>
  <r>
    <n v="2039"/>
    <n v="2"/>
    <n v="84"/>
    <n v="11"/>
    <s v="2-84-11"/>
    <x v="0"/>
    <x v="0"/>
  </r>
  <r>
    <n v="2040"/>
    <n v="2"/>
    <n v="84"/>
    <n v="6"/>
    <s v="2-84-6"/>
    <x v="0"/>
    <x v="0"/>
  </r>
  <r>
    <n v="2041"/>
    <n v="2"/>
    <n v="84"/>
    <n v="3"/>
    <s v="2-84-3"/>
    <x v="0"/>
    <x v="1"/>
  </r>
  <r>
    <n v="2042"/>
    <n v="2"/>
    <n v="84"/>
    <n v="24"/>
    <s v="2-84-24"/>
    <x v="0"/>
    <x v="0"/>
  </r>
  <r>
    <n v="2043"/>
    <n v="2"/>
    <n v="84"/>
    <n v="17"/>
    <s v="2-84-17"/>
    <x v="0"/>
    <x v="1"/>
  </r>
  <r>
    <n v="2044"/>
    <n v="2"/>
    <n v="84"/>
    <n v="12"/>
    <s v="2-84-12"/>
    <x v="0"/>
    <x v="0"/>
  </r>
  <r>
    <n v="2045"/>
    <n v="2"/>
    <n v="84"/>
    <n v="7"/>
    <s v="2-84-7"/>
    <x v="0"/>
    <x v="0"/>
  </r>
  <r>
    <n v="2046"/>
    <n v="2"/>
    <n v="84"/>
    <n v="16"/>
    <s v="2-84-16"/>
    <x v="0"/>
    <x v="1"/>
  </r>
  <r>
    <n v="2047"/>
    <n v="2"/>
    <n v="84"/>
    <n v="10"/>
    <s v="2-84-10"/>
    <x v="0"/>
    <x v="0"/>
  </r>
  <r>
    <n v="2048"/>
    <n v="2"/>
    <n v="84"/>
    <n v="8"/>
    <s v="2-84-8"/>
    <x v="0"/>
    <x v="1"/>
  </r>
  <r>
    <n v="2049"/>
    <n v="2"/>
    <n v="84"/>
    <n v="2"/>
    <s v="2-84-2"/>
    <x v="0"/>
    <x v="0"/>
  </r>
  <r>
    <n v="2050"/>
    <n v="2"/>
    <n v="84"/>
    <n v="23"/>
    <s v="2-84-23"/>
    <x v="0"/>
    <x v="0"/>
  </r>
  <r>
    <n v="2051"/>
    <n v="2"/>
    <n v="84"/>
    <n v="15"/>
    <s v="2-84-15"/>
    <x v="0"/>
    <x v="0"/>
  </r>
  <r>
    <n v="2052"/>
    <n v="2"/>
    <n v="84"/>
    <n v="1"/>
    <s v="2-84-1"/>
    <x v="0"/>
    <x v="0"/>
  </r>
  <r>
    <n v="2053"/>
    <n v="2"/>
    <n v="84"/>
    <n v="19"/>
    <s v="2-84-19"/>
    <x v="0"/>
    <x v="0"/>
  </r>
  <r>
    <n v="2054"/>
    <n v="2"/>
    <n v="84"/>
    <n v="18"/>
    <s v="2-84-18"/>
    <x v="0"/>
    <x v="0"/>
  </r>
  <r>
    <n v="2055"/>
    <n v="2"/>
    <n v="85"/>
    <n v="22"/>
    <s v="2-85-22"/>
    <x v="0"/>
    <x v="0"/>
  </r>
  <r>
    <n v="2056"/>
    <n v="2"/>
    <n v="85"/>
    <n v="21"/>
    <s v="2-85-21"/>
    <x v="0"/>
    <x v="0"/>
  </r>
  <r>
    <n v="2057"/>
    <n v="2"/>
    <n v="85"/>
    <n v="14"/>
    <s v="2-85-14"/>
    <x v="0"/>
    <x v="0"/>
  </r>
  <r>
    <n v="2058"/>
    <n v="2"/>
    <n v="85"/>
    <n v="13"/>
    <s v="2-85-13"/>
    <x v="0"/>
    <x v="1"/>
  </r>
  <r>
    <n v="2059"/>
    <n v="2"/>
    <n v="85"/>
    <n v="5"/>
    <s v="2-85-5"/>
    <x v="0"/>
    <x v="0"/>
  </r>
  <r>
    <n v="2060"/>
    <n v="2"/>
    <n v="85"/>
    <n v="1"/>
    <s v="2-85-1"/>
    <x v="0"/>
    <x v="1"/>
  </r>
  <r>
    <n v="2061"/>
    <n v="2"/>
    <n v="85"/>
    <n v="24"/>
    <s v="2-85-24"/>
    <x v="0"/>
    <x v="0"/>
  </r>
  <r>
    <n v="2062"/>
    <n v="2"/>
    <n v="85"/>
    <n v="16"/>
    <s v="2-85-16"/>
    <x v="0"/>
    <x v="1"/>
  </r>
  <r>
    <n v="2063"/>
    <n v="2"/>
    <n v="85"/>
    <n v="15"/>
    <s v="2-85-15"/>
    <x v="0"/>
    <x v="1"/>
  </r>
  <r>
    <n v="2064"/>
    <n v="2"/>
    <n v="85"/>
    <n v="10"/>
    <s v="2-85-10"/>
    <x v="0"/>
    <x v="0"/>
  </r>
  <r>
    <n v="2065"/>
    <n v="2"/>
    <n v="85"/>
    <n v="20"/>
    <s v="2-85-20"/>
    <x v="0"/>
    <x v="0"/>
  </r>
  <r>
    <n v="2066"/>
    <n v="2"/>
    <n v="85"/>
    <n v="19"/>
    <s v="2-85-19"/>
    <x v="0"/>
    <x v="1"/>
  </r>
  <r>
    <n v="2067"/>
    <n v="2"/>
    <n v="85"/>
    <n v="12"/>
    <s v="2-85-12"/>
    <x v="0"/>
    <x v="0"/>
  </r>
  <r>
    <n v="2068"/>
    <n v="2"/>
    <n v="85"/>
    <n v="7"/>
    <s v="2-85-7"/>
    <x v="0"/>
    <x v="0"/>
  </r>
  <r>
    <n v="2069"/>
    <n v="2"/>
    <n v="85"/>
    <n v="25"/>
    <s v="2-85-25"/>
    <x v="0"/>
    <x v="0"/>
  </r>
  <r>
    <n v="2070"/>
    <n v="2"/>
    <n v="85"/>
    <n v="18"/>
    <s v="2-85-18"/>
    <x v="0"/>
    <x v="1"/>
  </r>
  <r>
    <n v="2071"/>
    <n v="2"/>
    <n v="85"/>
    <n v="17"/>
    <s v="2-85-17"/>
    <x v="0"/>
    <x v="0"/>
  </r>
  <r>
    <n v="2072"/>
    <n v="2"/>
    <n v="85"/>
    <n v="11"/>
    <s v="2-85-11"/>
    <x v="0"/>
    <x v="0"/>
  </r>
  <r>
    <n v="2073"/>
    <n v="2"/>
    <n v="85"/>
    <n v="8"/>
    <s v="2-85-8"/>
    <x v="0"/>
    <x v="0"/>
  </r>
  <r>
    <n v="2074"/>
    <n v="2"/>
    <n v="85"/>
    <n v="9"/>
    <s v="2-85-9"/>
    <x v="0"/>
    <x v="0"/>
  </r>
  <r>
    <n v="2075"/>
    <n v="2"/>
    <n v="85"/>
    <n v="4"/>
    <s v="2-85-4"/>
    <x v="0"/>
    <x v="0"/>
  </r>
  <r>
    <n v="2076"/>
    <n v="2"/>
    <n v="85"/>
    <n v="23"/>
    <s v="2-85-23"/>
    <x v="0"/>
    <x v="0"/>
  </r>
  <r>
    <n v="2077"/>
    <n v="2"/>
    <n v="85"/>
    <n v="6"/>
    <s v="2-85-6"/>
    <x v="0"/>
    <x v="0"/>
  </r>
  <r>
    <n v="2078"/>
    <n v="2"/>
    <n v="85"/>
    <n v="2"/>
    <s v="2-85-2"/>
    <x v="0"/>
    <x v="0"/>
  </r>
  <r>
    <n v="2079"/>
    <n v="2"/>
    <n v="85"/>
    <n v="3"/>
    <s v="2-85-3"/>
    <x v="0"/>
    <x v="0"/>
  </r>
  <r>
    <n v="2080"/>
    <n v="2"/>
    <n v="86"/>
    <n v="25"/>
    <s v="2-86-25"/>
    <x v="0"/>
    <x v="1"/>
  </r>
  <r>
    <n v="2081"/>
    <n v="2"/>
    <n v="86"/>
    <n v="18"/>
    <s v="2-86-18"/>
    <x v="0"/>
    <x v="0"/>
  </r>
  <r>
    <n v="2082"/>
    <n v="2"/>
    <n v="86"/>
    <n v="17"/>
    <s v="2-86-17"/>
    <x v="0"/>
    <x v="1"/>
  </r>
  <r>
    <n v="2083"/>
    <n v="2"/>
    <n v="86"/>
    <n v="5"/>
    <s v="2-86-5"/>
    <x v="0"/>
    <x v="0"/>
  </r>
  <r>
    <n v="2084"/>
    <n v="2"/>
    <n v="86"/>
    <n v="4"/>
    <s v="2-86-4"/>
    <x v="0"/>
    <x v="1"/>
  </r>
  <r>
    <n v="2085"/>
    <n v="2"/>
    <n v="86"/>
    <n v="24"/>
    <s v="2-86-24"/>
    <x v="0"/>
    <x v="1"/>
  </r>
  <r>
    <n v="2086"/>
    <n v="2"/>
    <n v="86"/>
    <n v="23"/>
    <s v="2-86-23"/>
    <x v="0"/>
    <x v="1"/>
  </r>
  <r>
    <n v="2087"/>
    <n v="2"/>
    <n v="86"/>
    <n v="14"/>
    <s v="2-86-14"/>
    <x v="0"/>
    <x v="1"/>
  </r>
  <r>
    <n v="2088"/>
    <n v="2"/>
    <n v="86"/>
    <n v="9"/>
    <s v="2-86-9"/>
    <x v="0"/>
    <x v="1"/>
  </r>
  <r>
    <n v="2089"/>
    <n v="2"/>
    <n v="86"/>
    <n v="6"/>
    <s v="2-86-6"/>
    <x v="0"/>
    <x v="1"/>
  </r>
  <r>
    <n v="2090"/>
    <n v="2"/>
    <n v="86"/>
    <n v="3"/>
    <s v="2-86-3"/>
    <x v="0"/>
    <x v="1"/>
  </r>
  <r>
    <n v="2091"/>
    <n v="2"/>
    <n v="86"/>
    <n v="22"/>
    <s v="2-86-22"/>
    <x v="0"/>
    <x v="0"/>
  </r>
  <r>
    <n v="2092"/>
    <n v="2"/>
    <n v="86"/>
    <n v="21"/>
    <s v="2-86-21"/>
    <x v="0"/>
    <x v="1"/>
  </r>
  <r>
    <n v="2093"/>
    <n v="2"/>
    <n v="86"/>
    <n v="16"/>
    <s v="2-86-16"/>
    <x v="0"/>
    <x v="1"/>
  </r>
  <r>
    <n v="2094"/>
    <n v="2"/>
    <n v="86"/>
    <n v="15"/>
    <s v="2-86-15"/>
    <x v="0"/>
    <x v="0"/>
  </r>
  <r>
    <n v="2095"/>
    <n v="2"/>
    <n v="86"/>
    <n v="10"/>
    <s v="2-86-10"/>
    <x v="0"/>
    <x v="1"/>
  </r>
  <r>
    <n v="2096"/>
    <n v="2"/>
    <n v="86"/>
    <n v="7"/>
    <s v="2-86-7"/>
    <x v="0"/>
    <x v="1"/>
  </r>
  <r>
    <n v="2097"/>
    <n v="2"/>
    <n v="86"/>
    <n v="1"/>
    <s v="2-86-1"/>
    <x v="0"/>
    <x v="1"/>
  </r>
  <r>
    <n v="2098"/>
    <n v="2"/>
    <n v="86"/>
    <n v="20"/>
    <s v="2-86-20"/>
    <x v="0"/>
    <x v="1"/>
  </r>
  <r>
    <n v="2099"/>
    <n v="2"/>
    <n v="86"/>
    <n v="19"/>
    <s v="2-86-19"/>
    <x v="0"/>
    <x v="1"/>
  </r>
  <r>
    <n v="2100"/>
    <n v="2"/>
    <n v="86"/>
    <n v="12"/>
    <s v="2-86-12"/>
    <x v="0"/>
    <x v="1"/>
  </r>
  <r>
    <n v="2101"/>
    <n v="2"/>
    <n v="86"/>
    <n v="8"/>
    <s v="2-86-8"/>
    <x v="0"/>
    <x v="0"/>
  </r>
  <r>
    <n v="2102"/>
    <n v="2"/>
    <n v="86"/>
    <n v="13"/>
    <s v="2-86-13"/>
    <x v="0"/>
    <x v="0"/>
  </r>
  <r>
    <n v="2103"/>
    <n v="2"/>
    <n v="86"/>
    <n v="11"/>
    <s v="2-86-11"/>
    <x v="0"/>
    <x v="0"/>
  </r>
  <r>
    <n v="2104"/>
    <n v="2"/>
    <n v="86"/>
    <n v="2"/>
    <s v="2-86-2"/>
    <x v="0"/>
    <x v="0"/>
  </r>
  <r>
    <n v="2105"/>
    <n v="2"/>
    <n v="87"/>
    <n v="21"/>
    <s v="2-87-21"/>
    <x v="0"/>
    <x v="0"/>
  </r>
  <r>
    <n v="2106"/>
    <n v="2"/>
    <n v="87"/>
    <n v="14"/>
    <s v="2-87-14"/>
    <x v="0"/>
    <x v="1"/>
  </r>
  <r>
    <n v="2107"/>
    <n v="2"/>
    <n v="87"/>
    <n v="13"/>
    <s v="2-87-13"/>
    <x v="0"/>
    <x v="0"/>
  </r>
  <r>
    <n v="2108"/>
    <n v="2"/>
    <n v="87"/>
    <n v="9"/>
    <s v="2-87-9"/>
    <x v="0"/>
    <x v="1"/>
  </r>
  <r>
    <n v="2109"/>
    <n v="2"/>
    <n v="87"/>
    <n v="5"/>
    <s v="2-87-5"/>
    <x v="0"/>
    <x v="1"/>
  </r>
  <r>
    <n v="2110"/>
    <n v="2"/>
    <n v="87"/>
    <n v="3"/>
    <s v="2-87-3"/>
    <x v="0"/>
    <x v="1"/>
  </r>
  <r>
    <n v="2111"/>
    <n v="2"/>
    <n v="87"/>
    <n v="24"/>
    <s v="2-87-24"/>
    <x v="0"/>
    <x v="0"/>
  </r>
  <r>
    <n v="2112"/>
    <n v="2"/>
    <n v="87"/>
    <n v="23"/>
    <s v="2-87-23"/>
    <x v="0"/>
    <x v="1"/>
  </r>
  <r>
    <n v="2113"/>
    <n v="2"/>
    <n v="87"/>
    <n v="15"/>
    <s v="2-87-15"/>
    <x v="0"/>
    <x v="1"/>
  </r>
  <r>
    <n v="2114"/>
    <n v="2"/>
    <n v="87"/>
    <n v="6"/>
    <s v="2-87-6"/>
    <x v="0"/>
    <x v="0"/>
  </r>
  <r>
    <n v="2115"/>
    <n v="2"/>
    <n v="87"/>
    <n v="1"/>
    <s v="2-87-1"/>
    <x v="0"/>
    <x v="1"/>
  </r>
  <r>
    <n v="2116"/>
    <n v="2"/>
    <n v="87"/>
    <n v="25"/>
    <s v="2-87-25"/>
    <x v="0"/>
    <x v="0"/>
  </r>
  <r>
    <n v="2117"/>
    <n v="2"/>
    <n v="87"/>
    <n v="18"/>
    <s v="2-87-18"/>
    <x v="0"/>
    <x v="0"/>
  </r>
  <r>
    <n v="2118"/>
    <n v="2"/>
    <n v="87"/>
    <n v="17"/>
    <s v="2-87-17"/>
    <x v="0"/>
    <x v="1"/>
  </r>
  <r>
    <n v="2119"/>
    <n v="2"/>
    <n v="87"/>
    <n v="11"/>
    <s v="2-87-11"/>
    <x v="0"/>
    <x v="1"/>
  </r>
  <r>
    <n v="2120"/>
    <n v="2"/>
    <n v="87"/>
    <n v="7"/>
    <s v="2-87-7"/>
    <x v="0"/>
    <x v="0"/>
  </r>
  <r>
    <n v="2121"/>
    <n v="2"/>
    <n v="87"/>
    <n v="2"/>
    <s v="2-87-2"/>
    <x v="0"/>
    <x v="1"/>
  </r>
  <r>
    <n v="2122"/>
    <n v="2"/>
    <n v="87"/>
    <n v="20"/>
    <s v="2-87-20"/>
    <x v="0"/>
    <x v="1"/>
  </r>
  <r>
    <n v="2123"/>
    <n v="2"/>
    <n v="87"/>
    <n v="19"/>
    <s v="2-87-19"/>
    <x v="0"/>
    <x v="1"/>
  </r>
  <r>
    <n v="2124"/>
    <n v="2"/>
    <n v="87"/>
    <n v="8"/>
    <s v="2-87-8"/>
    <x v="0"/>
    <x v="0"/>
  </r>
  <r>
    <n v="2125"/>
    <n v="2"/>
    <n v="87"/>
    <n v="4"/>
    <s v="2-87-4"/>
    <x v="0"/>
    <x v="0"/>
  </r>
  <r>
    <n v="2126"/>
    <n v="2"/>
    <n v="87"/>
    <n v="10"/>
    <s v="2-87-10"/>
    <x v="0"/>
    <x v="0"/>
  </r>
  <r>
    <n v="2127"/>
    <n v="2"/>
    <n v="87"/>
    <n v="16"/>
    <s v="2-87-16"/>
    <x v="0"/>
    <x v="0"/>
  </r>
  <r>
    <n v="2128"/>
    <n v="2"/>
    <n v="87"/>
    <n v="12"/>
    <s v="2-87-12"/>
    <x v="0"/>
    <x v="0"/>
  </r>
  <r>
    <n v="2129"/>
    <n v="2"/>
    <n v="87"/>
    <n v="22"/>
    <s v="2-87-22"/>
    <x v="0"/>
    <x v="0"/>
  </r>
  <r>
    <n v="2130"/>
    <n v="2"/>
    <n v="88"/>
    <n v="21"/>
    <s v="2-88-21"/>
    <x v="0"/>
    <x v="1"/>
  </r>
  <r>
    <n v="2131"/>
    <n v="2"/>
    <n v="88"/>
    <n v="14"/>
    <s v="2-88-14"/>
    <x v="0"/>
    <x v="1"/>
  </r>
  <r>
    <n v="2132"/>
    <n v="2"/>
    <n v="88"/>
    <n v="13"/>
    <s v="2-88-13"/>
    <x v="0"/>
    <x v="1"/>
  </r>
  <r>
    <n v="2133"/>
    <n v="2"/>
    <n v="88"/>
    <n v="9"/>
    <s v="2-88-9"/>
    <x v="0"/>
    <x v="0"/>
  </r>
  <r>
    <n v="2134"/>
    <n v="2"/>
    <n v="88"/>
    <n v="5"/>
    <s v="2-88-5"/>
    <x v="0"/>
    <x v="1"/>
  </r>
  <r>
    <n v="2135"/>
    <n v="2"/>
    <n v="88"/>
    <n v="2"/>
    <s v="2-88-2"/>
    <x v="0"/>
    <x v="1"/>
  </r>
  <r>
    <n v="2136"/>
    <n v="2"/>
    <n v="88"/>
    <n v="17"/>
    <s v="2-88-17"/>
    <x v="0"/>
    <x v="0"/>
  </r>
  <r>
    <n v="2137"/>
    <n v="2"/>
    <n v="88"/>
    <n v="11"/>
    <s v="2-88-11"/>
    <x v="0"/>
    <x v="0"/>
  </r>
  <r>
    <n v="2138"/>
    <n v="2"/>
    <n v="88"/>
    <n v="4"/>
    <s v="2-88-4"/>
    <x v="0"/>
    <x v="1"/>
  </r>
  <r>
    <n v="2139"/>
    <n v="2"/>
    <n v="88"/>
    <n v="24"/>
    <s v="2-88-24"/>
    <x v="0"/>
    <x v="0"/>
  </r>
  <r>
    <n v="2140"/>
    <n v="2"/>
    <n v="88"/>
    <n v="23"/>
    <s v="2-88-23"/>
    <x v="0"/>
    <x v="0"/>
  </r>
  <r>
    <n v="2141"/>
    <n v="2"/>
    <n v="88"/>
    <n v="20"/>
    <s v="2-88-20"/>
    <x v="0"/>
    <x v="1"/>
  </r>
  <r>
    <n v="2142"/>
    <n v="2"/>
    <n v="88"/>
    <n v="19"/>
    <s v="2-88-19"/>
    <x v="0"/>
    <x v="0"/>
  </r>
  <r>
    <n v="2143"/>
    <n v="2"/>
    <n v="88"/>
    <n v="12"/>
    <s v="2-88-12"/>
    <x v="0"/>
    <x v="0"/>
  </r>
  <r>
    <n v="2144"/>
    <n v="2"/>
    <n v="88"/>
    <n v="1"/>
    <s v="2-88-1"/>
    <x v="0"/>
    <x v="0"/>
  </r>
  <r>
    <n v="2145"/>
    <n v="2"/>
    <n v="88"/>
    <n v="25"/>
    <s v="2-88-25"/>
    <x v="0"/>
    <x v="0"/>
  </r>
  <r>
    <n v="2146"/>
    <n v="2"/>
    <n v="88"/>
    <n v="16"/>
    <s v="2-88-16"/>
    <x v="0"/>
    <x v="0"/>
  </r>
  <r>
    <n v="2147"/>
    <n v="2"/>
    <n v="88"/>
    <n v="15"/>
    <s v="2-88-15"/>
    <x v="0"/>
    <x v="1"/>
  </r>
  <r>
    <n v="2148"/>
    <n v="2"/>
    <n v="88"/>
    <n v="8"/>
    <s v="2-88-8"/>
    <x v="0"/>
    <x v="1"/>
  </r>
  <r>
    <n v="2149"/>
    <n v="2"/>
    <n v="88"/>
    <n v="3"/>
    <s v="2-88-3"/>
    <x v="0"/>
    <x v="0"/>
  </r>
  <r>
    <n v="2150"/>
    <n v="2"/>
    <n v="88"/>
    <n v="22"/>
    <s v="2-88-22"/>
    <x v="0"/>
    <x v="0"/>
  </r>
  <r>
    <n v="2151"/>
    <n v="2"/>
    <n v="88"/>
    <n v="7"/>
    <s v="2-88-7"/>
    <x v="0"/>
    <x v="0"/>
  </r>
  <r>
    <n v="2152"/>
    <n v="2"/>
    <n v="88"/>
    <n v="6"/>
    <s v="2-88-6"/>
    <x v="0"/>
    <x v="0"/>
  </r>
  <r>
    <n v="2153"/>
    <n v="2"/>
    <n v="88"/>
    <n v="10"/>
    <s v="2-88-10"/>
    <x v="0"/>
    <x v="0"/>
  </r>
  <r>
    <n v="2154"/>
    <n v="2"/>
    <n v="88"/>
    <n v="18"/>
    <s v="2-88-18"/>
    <x v="0"/>
    <x v="0"/>
  </r>
  <r>
    <n v="2155"/>
    <n v="2"/>
    <n v="89"/>
    <n v="25"/>
    <s v="2-89-25"/>
    <x v="0"/>
    <x v="1"/>
  </r>
  <r>
    <n v="2156"/>
    <n v="2"/>
    <n v="89"/>
    <n v="11"/>
    <s v="2-89-11"/>
    <x v="0"/>
    <x v="1"/>
  </r>
  <r>
    <n v="2157"/>
    <n v="2"/>
    <n v="89"/>
    <n v="5"/>
    <s v="2-89-5"/>
    <x v="0"/>
    <x v="0"/>
  </r>
  <r>
    <n v="2158"/>
    <n v="2"/>
    <n v="89"/>
    <n v="4"/>
    <s v="2-89-4"/>
    <x v="0"/>
    <x v="1"/>
  </r>
  <r>
    <n v="2159"/>
    <n v="2"/>
    <n v="89"/>
    <n v="22"/>
    <s v="2-89-22"/>
    <x v="0"/>
    <x v="1"/>
  </r>
  <r>
    <n v="2160"/>
    <n v="2"/>
    <n v="89"/>
    <n v="21"/>
    <s v="2-89-21"/>
    <x v="0"/>
    <x v="0"/>
  </r>
  <r>
    <n v="2161"/>
    <n v="2"/>
    <n v="89"/>
    <n v="13"/>
    <s v="2-89-13"/>
    <x v="0"/>
    <x v="1"/>
  </r>
  <r>
    <n v="2162"/>
    <n v="2"/>
    <n v="89"/>
    <n v="9"/>
    <s v="2-89-9"/>
    <x v="0"/>
    <x v="1"/>
  </r>
  <r>
    <n v="2163"/>
    <n v="2"/>
    <n v="89"/>
    <n v="6"/>
    <s v="2-89-6"/>
    <x v="0"/>
    <x v="1"/>
  </r>
  <r>
    <n v="2164"/>
    <n v="2"/>
    <n v="89"/>
    <n v="2"/>
    <s v="2-89-2"/>
    <x v="0"/>
    <x v="1"/>
  </r>
  <r>
    <n v="2165"/>
    <n v="2"/>
    <n v="89"/>
    <n v="20"/>
    <s v="2-89-20"/>
    <x v="0"/>
    <x v="0"/>
  </r>
  <r>
    <n v="2166"/>
    <n v="2"/>
    <n v="89"/>
    <n v="19"/>
    <s v="2-89-19"/>
    <x v="0"/>
    <x v="0"/>
  </r>
  <r>
    <n v="2167"/>
    <n v="2"/>
    <n v="89"/>
    <n v="12"/>
    <s v="2-89-12"/>
    <x v="0"/>
    <x v="0"/>
  </r>
  <r>
    <n v="2168"/>
    <n v="2"/>
    <n v="89"/>
    <n v="7"/>
    <s v="2-89-7"/>
    <x v="0"/>
    <x v="0"/>
  </r>
  <r>
    <n v="2169"/>
    <n v="2"/>
    <n v="89"/>
    <n v="1"/>
    <s v="2-89-1"/>
    <x v="0"/>
    <x v="1"/>
  </r>
  <r>
    <n v="2170"/>
    <n v="2"/>
    <n v="89"/>
    <n v="24"/>
    <s v="2-89-24"/>
    <x v="0"/>
    <x v="0"/>
  </r>
  <r>
    <n v="2171"/>
    <n v="2"/>
    <n v="89"/>
    <n v="18"/>
    <s v="2-89-18"/>
    <x v="0"/>
    <x v="1"/>
  </r>
  <r>
    <n v="2172"/>
    <n v="2"/>
    <n v="89"/>
    <n v="17"/>
    <s v="2-89-17"/>
    <x v="0"/>
    <x v="1"/>
  </r>
  <r>
    <n v="2173"/>
    <n v="2"/>
    <n v="89"/>
    <n v="10"/>
    <s v="2-89-10"/>
    <x v="0"/>
    <x v="1"/>
  </r>
  <r>
    <n v="2174"/>
    <n v="2"/>
    <n v="89"/>
    <n v="8"/>
    <s v="2-89-8"/>
    <x v="0"/>
    <x v="1"/>
  </r>
  <r>
    <n v="2175"/>
    <n v="2"/>
    <n v="89"/>
    <n v="3"/>
    <s v="2-89-3"/>
    <x v="0"/>
    <x v="0"/>
  </r>
  <r>
    <n v="2176"/>
    <n v="2"/>
    <n v="89"/>
    <n v="23"/>
    <s v="2-89-23"/>
    <x v="0"/>
    <x v="0"/>
  </r>
  <r>
    <n v="2177"/>
    <n v="2"/>
    <n v="89"/>
    <n v="15"/>
    <s v="2-89-15"/>
    <x v="0"/>
    <x v="0"/>
  </r>
  <r>
    <n v="2178"/>
    <n v="2"/>
    <n v="89"/>
    <n v="16"/>
    <s v="2-89-16"/>
    <x v="0"/>
    <x v="0"/>
  </r>
  <r>
    <n v="2179"/>
    <n v="2"/>
    <n v="89"/>
    <n v="14"/>
    <s v="2-89-14"/>
    <x v="0"/>
    <x v="0"/>
  </r>
  <r>
    <n v="2180"/>
    <n v="2"/>
    <n v="90"/>
    <n v="20"/>
    <s v="2-90-20"/>
    <x v="0"/>
    <x v="0"/>
  </r>
  <r>
    <n v="2181"/>
    <n v="2"/>
    <n v="90"/>
    <n v="19"/>
    <s v="2-90-19"/>
    <x v="0"/>
    <x v="1"/>
  </r>
  <r>
    <n v="2182"/>
    <n v="2"/>
    <n v="90"/>
    <n v="12"/>
    <s v="2-90-12"/>
    <x v="0"/>
    <x v="0"/>
  </r>
  <r>
    <n v="2183"/>
    <n v="2"/>
    <n v="90"/>
    <n v="4"/>
    <s v="2-90-4"/>
    <x v="0"/>
    <x v="1"/>
  </r>
  <r>
    <n v="2184"/>
    <n v="2"/>
    <n v="90"/>
    <n v="25"/>
    <s v="2-90-25"/>
    <x v="0"/>
    <x v="0"/>
  </r>
  <r>
    <n v="2185"/>
    <n v="2"/>
    <n v="90"/>
    <n v="11"/>
    <s v="2-90-11"/>
    <x v="0"/>
    <x v="1"/>
  </r>
  <r>
    <n v="2186"/>
    <n v="2"/>
    <n v="90"/>
    <n v="6"/>
    <s v="2-90-6"/>
    <x v="0"/>
    <x v="1"/>
  </r>
  <r>
    <n v="2187"/>
    <n v="2"/>
    <n v="90"/>
    <n v="1"/>
    <s v="2-90-1"/>
    <x v="0"/>
    <x v="1"/>
  </r>
  <r>
    <n v="2188"/>
    <n v="2"/>
    <n v="90"/>
    <n v="21"/>
    <s v="2-90-21"/>
    <x v="0"/>
    <x v="0"/>
  </r>
  <r>
    <n v="2189"/>
    <n v="2"/>
    <n v="90"/>
    <n v="14"/>
    <s v="2-90-14"/>
    <x v="0"/>
    <x v="1"/>
  </r>
  <r>
    <n v="2190"/>
    <n v="2"/>
    <n v="90"/>
    <n v="10"/>
    <s v="2-90-10"/>
    <x v="0"/>
    <x v="1"/>
  </r>
  <r>
    <n v="2191"/>
    <n v="2"/>
    <n v="90"/>
    <n v="7"/>
    <s v="2-90-7"/>
    <x v="0"/>
    <x v="1"/>
  </r>
  <r>
    <n v="2192"/>
    <n v="2"/>
    <n v="90"/>
    <n v="2"/>
    <s v="2-90-2"/>
    <x v="0"/>
    <x v="0"/>
  </r>
  <r>
    <n v="2193"/>
    <n v="2"/>
    <n v="90"/>
    <n v="23"/>
    <s v="2-90-23"/>
    <x v="0"/>
    <x v="0"/>
  </r>
  <r>
    <n v="2194"/>
    <n v="2"/>
    <n v="90"/>
    <n v="18"/>
    <s v="2-90-18"/>
    <x v="0"/>
    <x v="1"/>
  </r>
  <r>
    <n v="2195"/>
    <n v="2"/>
    <n v="90"/>
    <n v="17"/>
    <s v="2-90-17"/>
    <x v="0"/>
    <x v="0"/>
  </r>
  <r>
    <n v="2196"/>
    <n v="2"/>
    <n v="90"/>
    <n v="9"/>
    <s v="2-90-9"/>
    <x v="0"/>
    <x v="0"/>
  </r>
  <r>
    <n v="2197"/>
    <n v="2"/>
    <n v="90"/>
    <n v="8"/>
    <s v="2-90-8"/>
    <x v="0"/>
    <x v="1"/>
  </r>
  <r>
    <n v="2198"/>
    <n v="2"/>
    <n v="90"/>
    <n v="3"/>
    <s v="2-90-3"/>
    <x v="0"/>
    <x v="0"/>
  </r>
  <r>
    <n v="2199"/>
    <n v="2"/>
    <n v="90"/>
    <n v="22"/>
    <s v="2-90-22"/>
    <x v="0"/>
    <x v="0"/>
  </r>
  <r>
    <n v="2200"/>
    <n v="2"/>
    <n v="90"/>
    <n v="5"/>
    <s v="2-90-5"/>
    <x v="0"/>
    <x v="0"/>
  </r>
  <r>
    <n v="2201"/>
    <n v="2"/>
    <n v="90"/>
    <n v="24"/>
    <s v="2-90-24"/>
    <x v="0"/>
    <x v="0"/>
  </r>
  <r>
    <n v="2202"/>
    <n v="2"/>
    <n v="90"/>
    <n v="13"/>
    <s v="2-90-13"/>
    <x v="0"/>
    <x v="0"/>
  </r>
  <r>
    <n v="2203"/>
    <n v="2"/>
    <n v="90"/>
    <n v="16"/>
    <s v="2-90-16"/>
    <x v="0"/>
    <x v="0"/>
  </r>
  <r>
    <n v="2204"/>
    <n v="2"/>
    <n v="90"/>
    <n v="15"/>
    <s v="2-90-15"/>
    <x v="0"/>
    <x v="0"/>
  </r>
  <r>
    <n v="2205"/>
    <n v="2"/>
    <n v="91"/>
    <n v="22"/>
    <s v="2-91-22"/>
    <x v="0"/>
    <x v="0"/>
  </r>
  <r>
    <n v="2206"/>
    <n v="2"/>
    <n v="91"/>
    <n v="21"/>
    <s v="2-91-21"/>
    <x v="0"/>
    <x v="1"/>
  </r>
  <r>
    <n v="2207"/>
    <n v="2"/>
    <n v="91"/>
    <n v="14"/>
    <s v="2-91-14"/>
    <x v="0"/>
    <x v="0"/>
  </r>
  <r>
    <n v="2208"/>
    <n v="2"/>
    <n v="91"/>
    <n v="13"/>
    <s v="2-91-13"/>
    <x v="0"/>
    <x v="1"/>
  </r>
  <r>
    <n v="2209"/>
    <n v="2"/>
    <n v="91"/>
    <n v="9"/>
    <s v="2-91-9"/>
    <x v="0"/>
    <x v="1"/>
  </r>
  <r>
    <n v="2210"/>
    <n v="2"/>
    <n v="91"/>
    <n v="5"/>
    <s v="2-91-5"/>
    <x v="0"/>
    <x v="1"/>
  </r>
  <r>
    <n v="2211"/>
    <n v="2"/>
    <n v="91"/>
    <n v="1"/>
    <s v="2-91-1"/>
    <x v="0"/>
    <x v="1"/>
  </r>
  <r>
    <n v="2212"/>
    <n v="2"/>
    <n v="91"/>
    <n v="18"/>
    <s v="2-91-18"/>
    <x v="0"/>
    <x v="0"/>
  </r>
  <r>
    <n v="2213"/>
    <n v="2"/>
    <n v="91"/>
    <n v="17"/>
    <s v="2-91-17"/>
    <x v="0"/>
    <x v="1"/>
  </r>
  <r>
    <n v="2214"/>
    <n v="2"/>
    <n v="91"/>
    <n v="11"/>
    <s v="2-91-11"/>
    <x v="0"/>
    <x v="0"/>
  </r>
  <r>
    <n v="2215"/>
    <n v="2"/>
    <n v="91"/>
    <n v="2"/>
    <s v="2-91-2"/>
    <x v="0"/>
    <x v="1"/>
  </r>
  <r>
    <n v="2216"/>
    <n v="2"/>
    <n v="91"/>
    <n v="23"/>
    <s v="2-91-23"/>
    <x v="0"/>
    <x v="0"/>
  </r>
  <r>
    <n v="2217"/>
    <n v="2"/>
    <n v="91"/>
    <n v="16"/>
    <s v="2-91-16"/>
    <x v="0"/>
    <x v="1"/>
  </r>
  <r>
    <n v="2218"/>
    <n v="2"/>
    <n v="91"/>
    <n v="15"/>
    <s v="2-91-15"/>
    <x v="0"/>
    <x v="0"/>
  </r>
  <r>
    <n v="2219"/>
    <n v="2"/>
    <n v="91"/>
    <n v="10"/>
    <s v="2-91-10"/>
    <x v="0"/>
    <x v="1"/>
  </r>
  <r>
    <n v="2220"/>
    <n v="2"/>
    <n v="91"/>
    <n v="7"/>
    <s v="2-91-7"/>
    <x v="0"/>
    <x v="1"/>
  </r>
  <r>
    <n v="2221"/>
    <n v="2"/>
    <n v="91"/>
    <n v="3"/>
    <s v="2-91-3"/>
    <x v="0"/>
    <x v="0"/>
  </r>
  <r>
    <n v="2222"/>
    <n v="2"/>
    <n v="91"/>
    <n v="25"/>
    <s v="2-91-25"/>
    <x v="0"/>
    <x v="0"/>
  </r>
  <r>
    <n v="2223"/>
    <n v="2"/>
    <n v="91"/>
    <n v="20"/>
    <s v="2-91-20"/>
    <x v="0"/>
    <x v="1"/>
  </r>
  <r>
    <n v="2224"/>
    <n v="2"/>
    <n v="91"/>
    <n v="19"/>
    <s v="2-91-19"/>
    <x v="0"/>
    <x v="0"/>
  </r>
  <r>
    <n v="2225"/>
    <n v="2"/>
    <n v="91"/>
    <n v="12"/>
    <s v="2-91-12"/>
    <x v="0"/>
    <x v="0"/>
  </r>
  <r>
    <n v="2226"/>
    <n v="2"/>
    <n v="91"/>
    <n v="4"/>
    <s v="2-91-4"/>
    <x v="0"/>
    <x v="0"/>
  </r>
  <r>
    <n v="2227"/>
    <n v="2"/>
    <n v="91"/>
    <n v="6"/>
    <s v="2-91-6"/>
    <x v="0"/>
    <x v="0"/>
  </r>
  <r>
    <n v="2228"/>
    <n v="2"/>
    <n v="91"/>
    <n v="24"/>
    <s v="2-91-24"/>
    <x v="0"/>
    <x v="0"/>
  </r>
  <r>
    <n v="2229"/>
    <n v="2"/>
    <n v="91"/>
    <n v="8"/>
    <s v="2-91-8"/>
    <x v="0"/>
    <x v="0"/>
  </r>
  <r>
    <n v="2230"/>
    <n v="2"/>
    <n v="92"/>
    <n v="22"/>
    <s v="2-92-22"/>
    <x v="0"/>
    <x v="0"/>
  </r>
  <r>
    <n v="2231"/>
    <n v="2"/>
    <n v="92"/>
    <n v="21"/>
    <s v="2-92-21"/>
    <x v="0"/>
    <x v="0"/>
  </r>
  <r>
    <n v="2232"/>
    <n v="2"/>
    <n v="92"/>
    <n v="14"/>
    <s v="2-92-14"/>
    <x v="0"/>
    <x v="0"/>
  </r>
  <r>
    <n v="2233"/>
    <n v="2"/>
    <n v="92"/>
    <n v="13"/>
    <s v="2-92-13"/>
    <x v="0"/>
    <x v="0"/>
  </r>
  <r>
    <n v="2234"/>
    <n v="2"/>
    <n v="92"/>
    <n v="9"/>
    <s v="2-92-9"/>
    <x v="0"/>
    <x v="1"/>
  </r>
  <r>
    <n v="2235"/>
    <n v="2"/>
    <n v="92"/>
    <n v="5"/>
    <s v="2-92-5"/>
    <x v="0"/>
    <x v="1"/>
  </r>
  <r>
    <n v="2236"/>
    <n v="2"/>
    <n v="92"/>
    <n v="2"/>
    <s v="2-92-2"/>
    <x v="0"/>
    <x v="1"/>
  </r>
  <r>
    <n v="2237"/>
    <n v="2"/>
    <n v="92"/>
    <n v="16"/>
    <s v="2-92-16"/>
    <x v="0"/>
    <x v="1"/>
  </r>
  <r>
    <n v="2238"/>
    <n v="2"/>
    <n v="92"/>
    <n v="15"/>
    <s v="2-92-15"/>
    <x v="0"/>
    <x v="0"/>
  </r>
  <r>
    <n v="2239"/>
    <n v="2"/>
    <n v="92"/>
    <n v="10"/>
    <s v="2-92-10"/>
    <x v="0"/>
    <x v="0"/>
  </r>
  <r>
    <n v="2240"/>
    <n v="2"/>
    <n v="92"/>
    <n v="6"/>
    <s v="2-92-6"/>
    <x v="0"/>
    <x v="0"/>
  </r>
  <r>
    <n v="2241"/>
    <n v="2"/>
    <n v="92"/>
    <n v="3"/>
    <s v="2-92-3"/>
    <x v="0"/>
    <x v="1"/>
  </r>
  <r>
    <n v="2242"/>
    <n v="2"/>
    <n v="92"/>
    <n v="24"/>
    <s v="2-92-24"/>
    <x v="0"/>
    <x v="0"/>
  </r>
  <r>
    <n v="2243"/>
    <n v="2"/>
    <n v="92"/>
    <n v="23"/>
    <s v="2-92-23"/>
    <x v="0"/>
    <x v="1"/>
  </r>
  <r>
    <n v="2244"/>
    <n v="2"/>
    <n v="92"/>
    <n v="20"/>
    <s v="2-92-20"/>
    <x v="0"/>
    <x v="1"/>
  </r>
  <r>
    <n v="2245"/>
    <n v="2"/>
    <n v="92"/>
    <n v="19"/>
    <s v="2-92-19"/>
    <x v="0"/>
    <x v="1"/>
  </r>
  <r>
    <n v="2246"/>
    <n v="2"/>
    <n v="92"/>
    <n v="11"/>
    <s v="2-92-11"/>
    <x v="0"/>
    <x v="0"/>
  </r>
  <r>
    <n v="2247"/>
    <n v="2"/>
    <n v="92"/>
    <n v="7"/>
    <s v="2-92-7"/>
    <x v="0"/>
    <x v="0"/>
  </r>
  <r>
    <n v="2248"/>
    <n v="2"/>
    <n v="92"/>
    <n v="25"/>
    <s v="2-92-25"/>
    <x v="0"/>
    <x v="0"/>
  </r>
  <r>
    <n v="2249"/>
    <n v="2"/>
    <n v="92"/>
    <n v="18"/>
    <s v="2-92-18"/>
    <x v="0"/>
    <x v="1"/>
  </r>
  <r>
    <n v="2250"/>
    <n v="2"/>
    <n v="92"/>
    <n v="17"/>
    <s v="2-92-17"/>
    <x v="0"/>
    <x v="1"/>
  </r>
  <r>
    <n v="2251"/>
    <n v="2"/>
    <n v="92"/>
    <n v="8"/>
    <s v="2-92-8"/>
    <x v="0"/>
    <x v="0"/>
  </r>
  <r>
    <n v="2252"/>
    <n v="2"/>
    <n v="92"/>
    <n v="4"/>
    <s v="2-92-4"/>
    <x v="0"/>
    <x v="0"/>
  </r>
  <r>
    <n v="2253"/>
    <n v="2"/>
    <n v="92"/>
    <n v="1"/>
    <s v="2-92-1"/>
    <x v="0"/>
    <x v="0"/>
  </r>
  <r>
    <n v="2254"/>
    <n v="2"/>
    <n v="92"/>
    <n v="12"/>
    <s v="2-92-12"/>
    <x v="0"/>
    <x v="0"/>
  </r>
  <r>
    <n v="2255"/>
    <n v="2"/>
    <n v="93"/>
    <n v="22"/>
    <s v="2-93-22"/>
    <x v="0"/>
    <x v="1"/>
  </r>
  <r>
    <n v="2256"/>
    <n v="2"/>
    <n v="93"/>
    <n v="21"/>
    <s v="2-93-21"/>
    <x v="0"/>
    <x v="0"/>
  </r>
  <r>
    <n v="2257"/>
    <n v="2"/>
    <n v="93"/>
    <n v="14"/>
    <s v="2-93-14"/>
    <x v="0"/>
    <x v="1"/>
  </r>
  <r>
    <n v="2258"/>
    <n v="2"/>
    <n v="93"/>
    <n v="13"/>
    <s v="2-93-13"/>
    <x v="0"/>
    <x v="1"/>
  </r>
  <r>
    <n v="2259"/>
    <n v="2"/>
    <n v="93"/>
    <n v="11"/>
    <s v="2-93-11"/>
    <x v="0"/>
    <x v="1"/>
  </r>
  <r>
    <n v="2260"/>
    <n v="2"/>
    <n v="93"/>
    <n v="5"/>
    <s v="2-93-5"/>
    <x v="0"/>
    <x v="0"/>
  </r>
  <r>
    <n v="2261"/>
    <n v="2"/>
    <n v="93"/>
    <n v="2"/>
    <s v="2-93-2"/>
    <x v="0"/>
    <x v="0"/>
  </r>
  <r>
    <n v="2262"/>
    <n v="2"/>
    <n v="93"/>
    <n v="20"/>
    <s v="2-93-20"/>
    <x v="0"/>
    <x v="0"/>
  </r>
  <r>
    <n v="2263"/>
    <n v="2"/>
    <n v="93"/>
    <n v="19"/>
    <s v="2-93-19"/>
    <x v="0"/>
    <x v="0"/>
  </r>
  <r>
    <n v="2264"/>
    <n v="2"/>
    <n v="93"/>
    <n v="6"/>
    <s v="2-93-6"/>
    <x v="0"/>
    <x v="0"/>
  </r>
  <r>
    <n v="2265"/>
    <n v="2"/>
    <n v="93"/>
    <n v="24"/>
    <s v="2-93-24"/>
    <x v="0"/>
    <x v="1"/>
  </r>
  <r>
    <n v="2266"/>
    <n v="2"/>
    <n v="93"/>
    <n v="23"/>
    <s v="2-93-23"/>
    <x v="0"/>
    <x v="0"/>
  </r>
  <r>
    <n v="2267"/>
    <n v="2"/>
    <n v="93"/>
    <n v="15"/>
    <s v="2-93-15"/>
    <x v="0"/>
    <x v="1"/>
  </r>
  <r>
    <n v="2268"/>
    <n v="2"/>
    <n v="93"/>
    <n v="9"/>
    <s v="2-93-9"/>
    <x v="0"/>
    <x v="0"/>
  </r>
  <r>
    <n v="2269"/>
    <n v="2"/>
    <n v="93"/>
    <n v="7"/>
    <s v="2-93-7"/>
    <x v="0"/>
    <x v="1"/>
  </r>
  <r>
    <n v="2270"/>
    <n v="2"/>
    <n v="93"/>
    <n v="4"/>
    <s v="2-93-4"/>
    <x v="0"/>
    <x v="0"/>
  </r>
  <r>
    <n v="2271"/>
    <n v="2"/>
    <n v="93"/>
    <n v="25"/>
    <s v="2-93-25"/>
    <x v="0"/>
    <x v="0"/>
  </r>
  <r>
    <n v="2272"/>
    <n v="2"/>
    <n v="93"/>
    <n v="18"/>
    <s v="2-93-18"/>
    <x v="0"/>
    <x v="0"/>
  </r>
  <r>
    <n v="2273"/>
    <n v="2"/>
    <n v="93"/>
    <n v="10"/>
    <s v="2-93-10"/>
    <x v="0"/>
    <x v="0"/>
  </r>
  <r>
    <n v="2274"/>
    <n v="2"/>
    <n v="93"/>
    <n v="8"/>
    <s v="2-93-8"/>
    <x v="0"/>
    <x v="1"/>
  </r>
  <r>
    <n v="2275"/>
    <n v="2"/>
    <n v="93"/>
    <n v="17"/>
    <s v="2-93-17"/>
    <x v="0"/>
    <x v="0"/>
  </r>
  <r>
    <n v="2276"/>
    <n v="2"/>
    <n v="93"/>
    <n v="12"/>
    <s v="2-93-12"/>
    <x v="0"/>
    <x v="0"/>
  </r>
  <r>
    <n v="2277"/>
    <n v="2"/>
    <n v="93"/>
    <n v="1"/>
    <s v="2-93-1"/>
    <x v="0"/>
    <x v="0"/>
  </r>
  <r>
    <n v="2278"/>
    <n v="2"/>
    <n v="93"/>
    <n v="3"/>
    <s v="2-93-3"/>
    <x v="0"/>
    <x v="0"/>
  </r>
  <r>
    <n v="2279"/>
    <n v="2"/>
    <n v="93"/>
    <n v="16"/>
    <s v="2-93-16"/>
    <x v="0"/>
    <x v="0"/>
  </r>
  <r>
    <n v="2280"/>
    <n v="2"/>
    <n v="94"/>
    <n v="14"/>
    <s v="2-94-14"/>
    <x v="0"/>
    <x v="1"/>
  </r>
  <r>
    <n v="2281"/>
    <n v="2"/>
    <n v="94"/>
    <n v="13"/>
    <s v="2-94-13"/>
    <x v="0"/>
    <x v="1"/>
  </r>
  <r>
    <n v="2282"/>
    <n v="2"/>
    <n v="94"/>
    <n v="9"/>
    <s v="2-94-9"/>
    <x v="0"/>
    <x v="1"/>
  </r>
  <r>
    <n v="2283"/>
    <n v="2"/>
    <n v="94"/>
    <n v="5"/>
    <s v="2-94-5"/>
    <x v="0"/>
    <x v="1"/>
  </r>
  <r>
    <n v="2284"/>
    <n v="2"/>
    <n v="94"/>
    <n v="4"/>
    <s v="2-94-4"/>
    <x v="0"/>
    <x v="1"/>
  </r>
  <r>
    <n v="2285"/>
    <n v="2"/>
    <n v="94"/>
    <n v="18"/>
    <s v="2-94-18"/>
    <x v="0"/>
    <x v="0"/>
  </r>
  <r>
    <n v="2286"/>
    <n v="2"/>
    <n v="94"/>
    <n v="17"/>
    <s v="2-94-17"/>
    <x v="0"/>
    <x v="1"/>
  </r>
  <r>
    <n v="2287"/>
    <n v="2"/>
    <n v="94"/>
    <n v="11"/>
    <s v="2-94-11"/>
    <x v="0"/>
    <x v="1"/>
  </r>
  <r>
    <n v="2288"/>
    <n v="2"/>
    <n v="94"/>
    <n v="6"/>
    <s v="2-94-6"/>
    <x v="0"/>
    <x v="1"/>
  </r>
  <r>
    <n v="2289"/>
    <n v="2"/>
    <n v="94"/>
    <n v="3"/>
    <s v="2-94-3"/>
    <x v="0"/>
    <x v="0"/>
  </r>
  <r>
    <n v="2290"/>
    <n v="2"/>
    <n v="94"/>
    <n v="22"/>
    <s v="2-94-22"/>
    <x v="0"/>
    <x v="0"/>
  </r>
  <r>
    <n v="2291"/>
    <n v="2"/>
    <n v="94"/>
    <n v="21"/>
    <s v="2-94-21"/>
    <x v="0"/>
    <x v="0"/>
  </r>
  <r>
    <n v="2292"/>
    <n v="2"/>
    <n v="94"/>
    <n v="16"/>
    <s v="2-94-16"/>
    <x v="0"/>
    <x v="1"/>
  </r>
  <r>
    <n v="2293"/>
    <n v="2"/>
    <n v="94"/>
    <n v="15"/>
    <s v="2-94-15"/>
    <x v="0"/>
    <x v="0"/>
  </r>
  <r>
    <n v="2294"/>
    <n v="2"/>
    <n v="94"/>
    <n v="10"/>
    <s v="2-94-10"/>
    <x v="0"/>
    <x v="1"/>
  </r>
  <r>
    <n v="2295"/>
    <n v="2"/>
    <n v="94"/>
    <n v="7"/>
    <s v="2-94-7"/>
    <x v="0"/>
    <x v="1"/>
  </r>
  <r>
    <n v="2296"/>
    <n v="2"/>
    <n v="94"/>
    <n v="1"/>
    <s v="2-94-1"/>
    <x v="0"/>
    <x v="0"/>
  </r>
  <r>
    <n v="2297"/>
    <n v="2"/>
    <n v="94"/>
    <n v="23"/>
    <s v="2-94-23"/>
    <x v="0"/>
    <x v="0"/>
  </r>
  <r>
    <n v="2298"/>
    <n v="2"/>
    <n v="94"/>
    <n v="20"/>
    <s v="2-94-20"/>
    <x v="0"/>
    <x v="0"/>
  </r>
  <r>
    <n v="2299"/>
    <n v="2"/>
    <n v="94"/>
    <n v="19"/>
    <s v="2-94-19"/>
    <x v="0"/>
    <x v="1"/>
  </r>
  <r>
    <n v="2300"/>
    <n v="2"/>
    <n v="94"/>
    <n v="12"/>
    <s v="2-94-12"/>
    <x v="0"/>
    <x v="1"/>
  </r>
  <r>
    <n v="2301"/>
    <n v="2"/>
    <n v="94"/>
    <n v="8"/>
    <s v="2-94-8"/>
    <x v="0"/>
    <x v="1"/>
  </r>
  <r>
    <n v="2302"/>
    <n v="2"/>
    <n v="94"/>
    <n v="2"/>
    <s v="2-94-2"/>
    <x v="0"/>
    <x v="0"/>
  </r>
  <r>
    <n v="2303"/>
    <n v="2"/>
    <n v="95"/>
    <n v="24"/>
    <s v="2-95-24"/>
    <x v="0"/>
    <x v="0"/>
  </r>
  <r>
    <n v="2304"/>
    <n v="2"/>
    <n v="95"/>
    <n v="23"/>
    <s v="2-95-23"/>
    <x v="0"/>
    <x v="0"/>
  </r>
  <r>
    <n v="2305"/>
    <n v="2"/>
    <n v="95"/>
    <n v="14"/>
    <s v="2-95-14"/>
    <x v="0"/>
    <x v="0"/>
  </r>
  <r>
    <n v="2306"/>
    <n v="2"/>
    <n v="95"/>
    <n v="13"/>
    <s v="2-95-13"/>
    <x v="0"/>
    <x v="0"/>
  </r>
  <r>
    <n v="2307"/>
    <n v="2"/>
    <n v="95"/>
    <n v="9"/>
    <s v="2-95-9"/>
    <x v="0"/>
    <x v="1"/>
  </r>
  <r>
    <n v="2308"/>
    <n v="2"/>
    <n v="95"/>
    <n v="5"/>
    <s v="2-95-5"/>
    <x v="0"/>
    <x v="1"/>
  </r>
  <r>
    <n v="2309"/>
    <n v="2"/>
    <n v="95"/>
    <n v="3"/>
    <s v="2-95-3"/>
    <x v="0"/>
    <x v="1"/>
  </r>
  <r>
    <n v="2310"/>
    <n v="2"/>
    <n v="95"/>
    <n v="21"/>
    <s v="2-95-21"/>
    <x v="0"/>
    <x v="1"/>
  </r>
  <r>
    <n v="2311"/>
    <n v="2"/>
    <n v="95"/>
    <n v="16"/>
    <s v="2-95-16"/>
    <x v="0"/>
    <x v="0"/>
  </r>
  <r>
    <n v="2312"/>
    <n v="2"/>
    <n v="95"/>
    <n v="15"/>
    <s v="2-95-15"/>
    <x v="0"/>
    <x v="1"/>
  </r>
  <r>
    <n v="2313"/>
    <n v="2"/>
    <n v="95"/>
    <n v="10"/>
    <s v="2-95-10"/>
    <x v="0"/>
    <x v="1"/>
  </r>
  <r>
    <n v="2314"/>
    <n v="2"/>
    <n v="95"/>
    <n v="6"/>
    <s v="2-95-6"/>
    <x v="0"/>
    <x v="1"/>
  </r>
  <r>
    <n v="2315"/>
    <n v="2"/>
    <n v="95"/>
    <n v="2"/>
    <s v="2-95-2"/>
    <x v="0"/>
    <x v="1"/>
  </r>
  <r>
    <n v="2316"/>
    <n v="2"/>
    <n v="95"/>
    <n v="26"/>
    <s v="2-95-26"/>
    <x v="0"/>
    <x v="0"/>
  </r>
  <r>
    <n v="2317"/>
    <n v="2"/>
    <n v="95"/>
    <n v="25"/>
    <s v="2-95-25"/>
    <x v="0"/>
    <x v="1"/>
  </r>
  <r>
    <n v="2318"/>
    <n v="2"/>
    <n v="95"/>
    <n v="18"/>
    <s v="2-95-18"/>
    <x v="0"/>
    <x v="0"/>
  </r>
  <r>
    <n v="2319"/>
    <n v="2"/>
    <n v="95"/>
    <n v="17"/>
    <s v="2-95-17"/>
    <x v="0"/>
    <x v="0"/>
  </r>
  <r>
    <n v="2320"/>
    <n v="2"/>
    <n v="95"/>
    <n v="11"/>
    <s v="2-95-11"/>
    <x v="0"/>
    <x v="1"/>
  </r>
  <r>
    <n v="2321"/>
    <n v="2"/>
    <n v="95"/>
    <n v="7"/>
    <s v="2-95-7"/>
    <x v="0"/>
    <x v="1"/>
  </r>
  <r>
    <n v="2322"/>
    <n v="2"/>
    <n v="95"/>
    <n v="1"/>
    <s v="2-95-1"/>
    <x v="0"/>
    <x v="1"/>
  </r>
  <r>
    <n v="2323"/>
    <n v="2"/>
    <n v="95"/>
    <n v="27"/>
    <s v="2-95-27"/>
    <x v="0"/>
    <x v="0"/>
  </r>
  <r>
    <n v="2324"/>
    <n v="2"/>
    <n v="95"/>
    <n v="20"/>
    <s v="2-95-20"/>
    <x v="0"/>
    <x v="1"/>
  </r>
  <r>
    <n v="2325"/>
    <n v="2"/>
    <n v="95"/>
    <n v="19"/>
    <s v="2-95-19"/>
    <x v="0"/>
    <x v="0"/>
  </r>
  <r>
    <n v="2326"/>
    <n v="2"/>
    <n v="95"/>
    <n v="12"/>
    <s v="2-95-12"/>
    <x v="0"/>
    <x v="1"/>
  </r>
  <r>
    <n v="2327"/>
    <n v="2"/>
    <n v="95"/>
    <n v="8"/>
    <s v="2-95-8"/>
    <x v="0"/>
    <x v="0"/>
  </r>
  <r>
    <n v="2328"/>
    <n v="2"/>
    <n v="95"/>
    <n v="4"/>
    <s v="2-95-4"/>
    <x v="0"/>
    <x v="0"/>
  </r>
  <r>
    <n v="2329"/>
    <n v="2"/>
    <n v="95"/>
    <n v="22"/>
    <s v="2-95-22"/>
    <x v="0"/>
    <x v="0"/>
  </r>
  <r>
    <n v="2330"/>
    <n v="2"/>
    <n v="96"/>
    <n v="20"/>
    <s v="2-96-20"/>
    <x v="0"/>
    <x v="0"/>
  </r>
  <r>
    <n v="2331"/>
    <n v="2"/>
    <n v="96"/>
    <n v="19"/>
    <s v="2-96-19"/>
    <x v="0"/>
    <x v="1"/>
  </r>
  <r>
    <n v="2332"/>
    <n v="2"/>
    <n v="96"/>
    <n v="5"/>
    <s v="2-96-5"/>
    <x v="0"/>
    <x v="1"/>
  </r>
  <r>
    <n v="2333"/>
    <n v="2"/>
    <n v="96"/>
    <n v="3"/>
    <s v="2-96-3"/>
    <x v="0"/>
    <x v="1"/>
  </r>
  <r>
    <n v="2334"/>
    <n v="2"/>
    <n v="96"/>
    <n v="22"/>
    <s v="2-96-22"/>
    <x v="0"/>
    <x v="1"/>
  </r>
  <r>
    <n v="2335"/>
    <n v="2"/>
    <n v="96"/>
    <n v="21"/>
    <s v="2-96-21"/>
    <x v="0"/>
    <x v="0"/>
  </r>
  <r>
    <n v="2336"/>
    <n v="2"/>
    <n v="96"/>
    <n v="9"/>
    <s v="2-96-9"/>
    <x v="0"/>
    <x v="0"/>
  </r>
  <r>
    <n v="2337"/>
    <n v="2"/>
    <n v="96"/>
    <n v="6"/>
    <s v="2-96-6"/>
    <x v="0"/>
    <x v="1"/>
  </r>
  <r>
    <n v="2338"/>
    <n v="2"/>
    <n v="96"/>
    <n v="4"/>
    <s v="2-96-4"/>
    <x v="0"/>
    <x v="1"/>
  </r>
  <r>
    <n v="2339"/>
    <n v="2"/>
    <n v="96"/>
    <n v="24"/>
    <s v="2-96-24"/>
    <x v="0"/>
    <x v="1"/>
  </r>
  <r>
    <n v="2340"/>
    <n v="2"/>
    <n v="96"/>
    <n v="23"/>
    <s v="2-96-23"/>
    <x v="0"/>
    <x v="0"/>
  </r>
  <r>
    <n v="2341"/>
    <n v="2"/>
    <n v="96"/>
    <n v="16"/>
    <s v="2-96-16"/>
    <x v="0"/>
    <x v="1"/>
  </r>
  <r>
    <n v="2342"/>
    <n v="2"/>
    <n v="96"/>
    <n v="15"/>
    <s v="2-96-15"/>
    <x v="0"/>
    <x v="1"/>
  </r>
  <r>
    <n v="2343"/>
    <n v="2"/>
    <n v="96"/>
    <n v="11"/>
    <s v="2-96-11"/>
    <x v="0"/>
    <x v="0"/>
  </r>
  <r>
    <n v="2344"/>
    <n v="2"/>
    <n v="96"/>
    <n v="1"/>
    <s v="2-96-1"/>
    <x v="0"/>
    <x v="0"/>
  </r>
  <r>
    <n v="2345"/>
    <n v="2"/>
    <n v="96"/>
    <n v="25"/>
    <s v="2-96-25"/>
    <x v="0"/>
    <x v="1"/>
  </r>
  <r>
    <n v="2346"/>
    <n v="2"/>
    <n v="96"/>
    <n v="18"/>
    <s v="2-96-18"/>
    <x v="0"/>
    <x v="1"/>
  </r>
  <r>
    <n v="2347"/>
    <n v="2"/>
    <n v="96"/>
    <n v="17"/>
    <s v="2-96-17"/>
    <x v="0"/>
    <x v="1"/>
  </r>
  <r>
    <n v="2348"/>
    <n v="2"/>
    <n v="96"/>
    <n v="8"/>
    <s v="2-96-8"/>
    <x v="0"/>
    <x v="0"/>
  </r>
  <r>
    <n v="2349"/>
    <n v="2"/>
    <n v="96"/>
    <n v="2"/>
    <s v="2-96-2"/>
    <x v="0"/>
    <x v="0"/>
  </r>
  <r>
    <n v="2350"/>
    <n v="2"/>
    <n v="96"/>
    <n v="14"/>
    <s v="2-96-14"/>
    <x v="0"/>
    <x v="0"/>
  </r>
  <r>
    <n v="2351"/>
    <n v="2"/>
    <n v="96"/>
    <n v="7"/>
    <s v="2-96-7"/>
    <x v="0"/>
    <x v="0"/>
  </r>
  <r>
    <n v="2352"/>
    <n v="2"/>
    <n v="96"/>
    <n v="10"/>
    <s v="2-96-10"/>
    <x v="0"/>
    <x v="0"/>
  </r>
  <r>
    <n v="2353"/>
    <n v="2"/>
    <n v="96"/>
    <n v="12"/>
    <s v="2-96-12"/>
    <x v="0"/>
    <x v="0"/>
  </r>
  <r>
    <n v="2354"/>
    <n v="2"/>
    <n v="96"/>
    <n v="13"/>
    <s v="2-96-13"/>
    <x v="0"/>
    <x v="0"/>
  </r>
  <r>
    <n v="2355"/>
    <n v="2"/>
    <n v="97"/>
    <n v="22"/>
    <s v="2-97-22"/>
    <x v="0"/>
    <x v="1"/>
  </r>
  <r>
    <n v="2356"/>
    <n v="2"/>
    <n v="97"/>
    <n v="21"/>
    <s v="2-97-21"/>
    <x v="0"/>
    <x v="0"/>
  </r>
  <r>
    <n v="2357"/>
    <n v="2"/>
    <n v="97"/>
    <n v="14"/>
    <s v="2-97-14"/>
    <x v="0"/>
    <x v="1"/>
  </r>
  <r>
    <n v="2358"/>
    <n v="2"/>
    <n v="97"/>
    <n v="13"/>
    <s v="2-97-13"/>
    <x v="0"/>
    <x v="0"/>
  </r>
  <r>
    <n v="2359"/>
    <n v="2"/>
    <n v="97"/>
    <n v="9"/>
    <s v="2-97-9"/>
    <x v="0"/>
    <x v="0"/>
  </r>
  <r>
    <n v="2360"/>
    <n v="2"/>
    <n v="97"/>
    <n v="5"/>
    <s v="2-97-5"/>
    <x v="0"/>
    <x v="1"/>
  </r>
  <r>
    <n v="2361"/>
    <n v="2"/>
    <n v="97"/>
    <n v="3"/>
    <s v="2-97-3"/>
    <x v="0"/>
    <x v="1"/>
  </r>
  <r>
    <n v="2362"/>
    <n v="2"/>
    <n v="97"/>
    <n v="25"/>
    <s v="2-97-25"/>
    <x v="0"/>
    <x v="1"/>
  </r>
  <r>
    <n v="2363"/>
    <n v="2"/>
    <n v="97"/>
    <n v="15"/>
    <s v="2-97-15"/>
    <x v="0"/>
    <x v="0"/>
  </r>
  <r>
    <n v="2364"/>
    <n v="2"/>
    <n v="97"/>
    <n v="10"/>
    <s v="2-97-10"/>
    <x v="0"/>
    <x v="0"/>
  </r>
  <r>
    <n v="2365"/>
    <n v="2"/>
    <n v="97"/>
    <n v="6"/>
    <s v="2-97-6"/>
    <x v="0"/>
    <x v="0"/>
  </r>
  <r>
    <n v="2366"/>
    <n v="2"/>
    <n v="97"/>
    <n v="1"/>
    <s v="2-97-1"/>
    <x v="0"/>
    <x v="0"/>
  </r>
  <r>
    <n v="2367"/>
    <n v="2"/>
    <n v="97"/>
    <n v="20"/>
    <s v="2-97-20"/>
    <x v="0"/>
    <x v="0"/>
  </r>
  <r>
    <n v="2368"/>
    <n v="2"/>
    <n v="97"/>
    <n v="12"/>
    <s v="2-97-12"/>
    <x v="0"/>
    <x v="0"/>
  </r>
  <r>
    <n v="2369"/>
    <n v="2"/>
    <n v="97"/>
    <n v="7"/>
    <s v="2-97-7"/>
    <x v="0"/>
    <x v="0"/>
  </r>
  <r>
    <n v="2370"/>
    <n v="2"/>
    <n v="97"/>
    <n v="4"/>
    <s v="2-97-4"/>
    <x v="0"/>
    <x v="0"/>
  </r>
  <r>
    <n v="2371"/>
    <n v="2"/>
    <n v="97"/>
    <n v="24"/>
    <s v="2-97-24"/>
    <x v="0"/>
    <x v="0"/>
  </r>
  <r>
    <n v="2372"/>
    <n v="2"/>
    <n v="97"/>
    <n v="18"/>
    <s v="2-97-18"/>
    <x v="0"/>
    <x v="1"/>
  </r>
  <r>
    <n v="2373"/>
    <n v="2"/>
    <n v="97"/>
    <n v="17"/>
    <s v="2-97-17"/>
    <x v="0"/>
    <x v="1"/>
  </r>
  <r>
    <n v="2374"/>
    <n v="2"/>
    <n v="97"/>
    <n v="11"/>
    <s v="2-97-11"/>
    <x v="0"/>
    <x v="0"/>
  </r>
  <r>
    <n v="2375"/>
    <n v="2"/>
    <n v="97"/>
    <n v="8"/>
    <s v="2-97-8"/>
    <x v="0"/>
    <x v="0"/>
  </r>
  <r>
    <n v="2376"/>
    <n v="2"/>
    <n v="97"/>
    <n v="2"/>
    <s v="2-97-2"/>
    <x v="0"/>
    <x v="0"/>
  </r>
  <r>
    <n v="2377"/>
    <n v="2"/>
    <n v="97"/>
    <n v="19"/>
    <s v="2-97-19"/>
    <x v="0"/>
    <x v="1"/>
  </r>
  <r>
    <n v="2378"/>
    <n v="2"/>
    <n v="97"/>
    <n v="23"/>
    <s v="2-97-23"/>
    <x v="0"/>
    <x v="0"/>
  </r>
  <r>
    <n v="2379"/>
    <n v="2"/>
    <n v="97"/>
    <n v="16"/>
    <s v="2-97-16"/>
    <x v="0"/>
    <x v="0"/>
  </r>
  <r>
    <n v="2380"/>
    <n v="2"/>
    <n v="98"/>
    <n v="22"/>
    <s v="2-98-22"/>
    <x v="0"/>
    <x v="0"/>
  </r>
  <r>
    <n v="2381"/>
    <n v="2"/>
    <n v="98"/>
    <n v="21"/>
    <s v="2-98-21"/>
    <x v="0"/>
    <x v="1"/>
  </r>
  <r>
    <n v="2382"/>
    <n v="2"/>
    <n v="98"/>
    <n v="16"/>
    <s v="2-98-16"/>
    <x v="0"/>
    <x v="1"/>
  </r>
  <r>
    <n v="2383"/>
    <n v="2"/>
    <n v="98"/>
    <n v="15"/>
    <s v="2-98-15"/>
    <x v="0"/>
    <x v="1"/>
  </r>
  <r>
    <n v="2384"/>
    <n v="2"/>
    <n v="98"/>
    <n v="9"/>
    <s v="2-98-9"/>
    <x v="0"/>
    <x v="0"/>
  </r>
  <r>
    <n v="2385"/>
    <n v="2"/>
    <n v="98"/>
    <n v="5"/>
    <s v="2-98-5"/>
    <x v="0"/>
    <x v="0"/>
  </r>
  <r>
    <n v="2386"/>
    <n v="2"/>
    <n v="98"/>
    <n v="2"/>
    <s v="2-98-2"/>
    <x v="0"/>
    <x v="1"/>
  </r>
  <r>
    <n v="2387"/>
    <n v="2"/>
    <n v="98"/>
    <n v="25"/>
    <s v="2-98-25"/>
    <x v="0"/>
    <x v="0"/>
  </r>
  <r>
    <n v="2388"/>
    <n v="2"/>
    <n v="98"/>
    <n v="18"/>
    <s v="2-98-18"/>
    <x v="0"/>
    <x v="0"/>
  </r>
  <r>
    <n v="2389"/>
    <n v="2"/>
    <n v="98"/>
    <n v="17"/>
    <s v="2-98-17"/>
    <x v="0"/>
    <x v="0"/>
  </r>
  <r>
    <n v="2390"/>
    <n v="2"/>
    <n v="98"/>
    <n v="10"/>
    <s v="2-98-10"/>
    <x v="0"/>
    <x v="0"/>
  </r>
  <r>
    <n v="2391"/>
    <n v="2"/>
    <n v="98"/>
    <n v="4"/>
    <s v="2-98-4"/>
    <x v="0"/>
    <x v="1"/>
  </r>
  <r>
    <n v="2392"/>
    <n v="2"/>
    <n v="98"/>
    <n v="1"/>
    <s v="2-98-1"/>
    <x v="0"/>
    <x v="1"/>
  </r>
  <r>
    <n v="2393"/>
    <n v="2"/>
    <n v="98"/>
    <n v="24"/>
    <s v="2-98-24"/>
    <x v="0"/>
    <x v="0"/>
  </r>
  <r>
    <n v="2394"/>
    <n v="2"/>
    <n v="98"/>
    <n v="23"/>
    <s v="2-98-23"/>
    <x v="0"/>
    <x v="0"/>
  </r>
  <r>
    <n v="2395"/>
    <n v="2"/>
    <n v="98"/>
    <n v="14"/>
    <s v="2-98-14"/>
    <x v="0"/>
    <x v="0"/>
  </r>
  <r>
    <n v="2396"/>
    <n v="2"/>
    <n v="98"/>
    <n v="13"/>
    <s v="2-98-13"/>
    <x v="0"/>
    <x v="0"/>
  </r>
  <r>
    <n v="2397"/>
    <n v="2"/>
    <n v="98"/>
    <n v="12"/>
    <s v="2-98-12"/>
    <x v="0"/>
    <x v="1"/>
  </r>
  <r>
    <n v="2398"/>
    <n v="2"/>
    <n v="98"/>
    <n v="3"/>
    <s v="2-98-3"/>
    <x v="0"/>
    <x v="0"/>
  </r>
  <r>
    <n v="2399"/>
    <n v="2"/>
    <n v="98"/>
    <n v="19"/>
    <s v="2-98-19"/>
    <x v="0"/>
    <x v="0"/>
  </r>
  <r>
    <n v="2400"/>
    <n v="2"/>
    <n v="98"/>
    <n v="8"/>
    <s v="2-98-8"/>
    <x v="0"/>
    <x v="0"/>
  </r>
  <r>
    <n v="2401"/>
    <n v="2"/>
    <n v="98"/>
    <n v="20"/>
    <s v="2-98-20"/>
    <x v="0"/>
    <x v="0"/>
  </r>
  <r>
    <n v="2402"/>
    <n v="2"/>
    <n v="98"/>
    <n v="11"/>
    <s v="2-98-11"/>
    <x v="0"/>
    <x v="0"/>
  </r>
  <r>
    <n v="2403"/>
    <n v="2"/>
    <n v="98"/>
    <n v="6"/>
    <s v="2-98-6"/>
    <x v="0"/>
    <x v="0"/>
  </r>
  <r>
    <n v="2404"/>
    <n v="2"/>
    <n v="98"/>
    <n v="7"/>
    <s v="2-98-7"/>
    <x v="0"/>
    <x v="0"/>
  </r>
  <r>
    <n v="2405"/>
    <n v="2"/>
    <n v="99"/>
    <n v="22"/>
    <s v="2-99-22"/>
    <x v="0"/>
    <x v="0"/>
  </r>
  <r>
    <n v="2406"/>
    <n v="2"/>
    <n v="99"/>
    <n v="21"/>
    <s v="2-99-21"/>
    <x v="0"/>
    <x v="0"/>
  </r>
  <r>
    <n v="2407"/>
    <n v="2"/>
    <n v="99"/>
    <n v="14"/>
    <s v="2-99-14"/>
    <x v="0"/>
    <x v="0"/>
  </r>
  <r>
    <n v="2408"/>
    <n v="2"/>
    <n v="99"/>
    <n v="13"/>
    <s v="2-99-13"/>
    <x v="0"/>
    <x v="0"/>
  </r>
  <r>
    <n v="2409"/>
    <n v="2"/>
    <n v="99"/>
    <n v="9"/>
    <s v="2-99-9"/>
    <x v="0"/>
    <x v="1"/>
  </r>
  <r>
    <n v="2410"/>
    <n v="2"/>
    <n v="99"/>
    <n v="5"/>
    <s v="2-99-5"/>
    <x v="0"/>
    <x v="1"/>
  </r>
  <r>
    <n v="2411"/>
    <n v="2"/>
    <n v="99"/>
    <n v="3"/>
    <s v="2-99-3"/>
    <x v="0"/>
    <x v="1"/>
  </r>
  <r>
    <n v="2412"/>
    <n v="2"/>
    <n v="99"/>
    <n v="24"/>
    <s v="2-99-24"/>
    <x v="0"/>
    <x v="0"/>
  </r>
  <r>
    <n v="2413"/>
    <n v="2"/>
    <n v="99"/>
    <n v="16"/>
    <s v="2-99-16"/>
    <x v="0"/>
    <x v="1"/>
  </r>
  <r>
    <n v="2414"/>
    <n v="2"/>
    <n v="99"/>
    <n v="15"/>
    <s v="2-99-15"/>
    <x v="0"/>
    <x v="0"/>
  </r>
  <r>
    <n v="2415"/>
    <n v="2"/>
    <n v="99"/>
    <n v="6"/>
    <s v="2-99-6"/>
    <x v="0"/>
    <x v="0"/>
  </r>
  <r>
    <n v="2416"/>
    <n v="2"/>
    <n v="99"/>
    <n v="4"/>
    <s v="2-99-4"/>
    <x v="0"/>
    <x v="1"/>
  </r>
  <r>
    <n v="2417"/>
    <n v="2"/>
    <n v="99"/>
    <n v="20"/>
    <s v="2-99-20"/>
    <x v="0"/>
    <x v="0"/>
  </r>
  <r>
    <n v="2418"/>
    <n v="2"/>
    <n v="99"/>
    <n v="19"/>
    <s v="2-99-19"/>
    <x v="0"/>
    <x v="0"/>
  </r>
  <r>
    <n v="2419"/>
    <n v="2"/>
    <n v="99"/>
    <n v="7"/>
    <s v="2-99-7"/>
    <x v="0"/>
    <x v="0"/>
  </r>
  <r>
    <n v="2420"/>
    <n v="2"/>
    <n v="99"/>
    <n v="18"/>
    <s v="2-99-18"/>
    <x v="0"/>
    <x v="0"/>
  </r>
  <r>
    <n v="2421"/>
    <n v="2"/>
    <n v="99"/>
    <n v="17"/>
    <s v="2-99-17"/>
    <x v="0"/>
    <x v="0"/>
  </r>
  <r>
    <n v="2422"/>
    <n v="2"/>
    <n v="99"/>
    <n v="11"/>
    <s v="2-99-11"/>
    <x v="0"/>
    <x v="0"/>
  </r>
  <r>
    <n v="2423"/>
    <n v="2"/>
    <n v="99"/>
    <n v="8"/>
    <s v="2-99-8"/>
    <x v="0"/>
    <x v="0"/>
  </r>
  <r>
    <n v="2424"/>
    <n v="2"/>
    <n v="99"/>
    <n v="23"/>
    <s v="2-99-23"/>
    <x v="0"/>
    <x v="0"/>
  </r>
  <r>
    <n v="2425"/>
    <n v="2"/>
    <n v="99"/>
    <n v="2"/>
    <s v="2-99-2"/>
    <x v="0"/>
    <x v="0"/>
  </r>
  <r>
    <n v="2426"/>
    <n v="2"/>
    <n v="99"/>
    <n v="25"/>
    <s v="2-99-25"/>
    <x v="0"/>
    <x v="0"/>
  </r>
  <r>
    <n v="2427"/>
    <n v="2"/>
    <n v="99"/>
    <n v="12"/>
    <s v="2-99-12"/>
    <x v="0"/>
    <x v="0"/>
  </r>
  <r>
    <n v="2428"/>
    <n v="2"/>
    <n v="99"/>
    <n v="10"/>
    <s v="2-99-10"/>
    <x v="0"/>
    <x v="0"/>
  </r>
  <r>
    <n v="2429"/>
    <n v="2"/>
    <n v="99"/>
    <n v="1"/>
    <s v="2-99-1"/>
    <x v="0"/>
    <x v="0"/>
  </r>
  <r>
    <n v="2430"/>
    <n v="2"/>
    <n v="100"/>
    <n v="24"/>
    <s v="2-100-24"/>
    <x v="0"/>
    <x v="1"/>
  </r>
  <r>
    <n v="2431"/>
    <n v="2"/>
    <n v="100"/>
    <n v="23"/>
    <s v="2-100-23"/>
    <x v="0"/>
    <x v="1"/>
  </r>
  <r>
    <n v="2432"/>
    <n v="2"/>
    <n v="100"/>
    <n v="16"/>
    <s v="2-100-16"/>
    <x v="0"/>
    <x v="0"/>
  </r>
  <r>
    <n v="2433"/>
    <n v="2"/>
    <n v="100"/>
    <n v="10"/>
    <s v="2-100-10"/>
    <x v="0"/>
    <x v="1"/>
  </r>
  <r>
    <n v="2434"/>
    <n v="2"/>
    <n v="100"/>
    <n v="5"/>
    <s v="2-100-5"/>
    <x v="0"/>
    <x v="0"/>
  </r>
  <r>
    <n v="2435"/>
    <n v="2"/>
    <n v="100"/>
    <n v="3"/>
    <s v="2-100-3"/>
    <x v="0"/>
    <x v="1"/>
  </r>
  <r>
    <n v="2436"/>
    <n v="2"/>
    <n v="100"/>
    <n v="22"/>
    <s v="2-100-22"/>
    <x v="0"/>
    <x v="0"/>
  </r>
  <r>
    <n v="2437"/>
    <n v="2"/>
    <n v="100"/>
    <n v="21"/>
    <s v="2-100-21"/>
    <x v="0"/>
    <x v="0"/>
  </r>
  <r>
    <n v="2438"/>
    <n v="2"/>
    <n v="100"/>
    <n v="14"/>
    <s v="2-100-14"/>
    <x v="0"/>
    <x v="1"/>
  </r>
  <r>
    <n v="2439"/>
    <n v="2"/>
    <n v="100"/>
    <n v="13"/>
    <s v="2-100-13"/>
    <x v="0"/>
    <x v="0"/>
  </r>
  <r>
    <n v="2440"/>
    <n v="2"/>
    <n v="100"/>
    <n v="9"/>
    <s v="2-100-9"/>
    <x v="0"/>
    <x v="1"/>
  </r>
  <r>
    <n v="2441"/>
    <n v="2"/>
    <n v="100"/>
    <n v="6"/>
    <s v="2-100-6"/>
    <x v="0"/>
    <x v="1"/>
  </r>
  <r>
    <n v="2442"/>
    <n v="2"/>
    <n v="100"/>
    <n v="4"/>
    <s v="2-100-4"/>
    <x v="0"/>
    <x v="1"/>
  </r>
  <r>
    <n v="2443"/>
    <n v="2"/>
    <n v="100"/>
    <n v="20"/>
    <s v="2-100-20"/>
    <x v="0"/>
    <x v="0"/>
  </r>
  <r>
    <n v="2444"/>
    <n v="2"/>
    <n v="100"/>
    <n v="19"/>
    <s v="2-100-19"/>
    <x v="0"/>
    <x v="0"/>
  </r>
  <r>
    <n v="2445"/>
    <n v="2"/>
    <n v="100"/>
    <n v="12"/>
    <s v="2-100-12"/>
    <x v="0"/>
    <x v="0"/>
  </r>
  <r>
    <n v="2446"/>
    <n v="2"/>
    <n v="100"/>
    <n v="2"/>
    <s v="2-100-2"/>
    <x v="0"/>
    <x v="1"/>
  </r>
  <r>
    <n v="2447"/>
    <n v="2"/>
    <n v="100"/>
    <n v="25"/>
    <s v="2-100-25"/>
    <x v="0"/>
    <x v="0"/>
  </r>
  <r>
    <n v="2448"/>
    <n v="2"/>
    <n v="100"/>
    <n v="18"/>
    <s v="2-100-18"/>
    <x v="0"/>
    <x v="0"/>
  </r>
  <r>
    <n v="2449"/>
    <n v="2"/>
    <n v="100"/>
    <n v="17"/>
    <s v="2-100-17"/>
    <x v="0"/>
    <x v="1"/>
  </r>
  <r>
    <n v="2450"/>
    <n v="2"/>
    <n v="100"/>
    <n v="1"/>
    <s v="2-100-1"/>
    <x v="0"/>
    <x v="0"/>
  </r>
  <r>
    <n v="2451"/>
    <n v="2"/>
    <n v="100"/>
    <n v="8"/>
    <s v="2-100-8"/>
    <x v="0"/>
    <x v="0"/>
  </r>
  <r>
    <n v="2452"/>
    <n v="2"/>
    <n v="100"/>
    <n v="11"/>
    <s v="2-100-11"/>
    <x v="0"/>
    <x v="0"/>
  </r>
  <r>
    <n v="2453"/>
    <n v="2"/>
    <n v="100"/>
    <n v="7"/>
    <s v="2-100-7"/>
    <x v="0"/>
    <x v="0"/>
  </r>
  <r>
    <n v="2454"/>
    <n v="2"/>
    <n v="100"/>
    <n v="15"/>
    <s v="2-100-15"/>
    <x v="0"/>
    <x v="0"/>
  </r>
  <r>
    <n v="2455"/>
    <n v="2"/>
    <n v="101"/>
    <n v="22"/>
    <s v="2-101-22"/>
    <x v="0"/>
    <x v="0"/>
  </r>
  <r>
    <n v="2456"/>
    <n v="2"/>
    <n v="101"/>
    <n v="21"/>
    <s v="2-101-21"/>
    <x v="0"/>
    <x v="1"/>
  </r>
  <r>
    <n v="2457"/>
    <n v="2"/>
    <n v="101"/>
    <n v="13"/>
    <s v="2-101-13"/>
    <x v="0"/>
    <x v="0"/>
  </r>
  <r>
    <n v="2458"/>
    <n v="2"/>
    <n v="101"/>
    <n v="9"/>
    <s v="2-101-9"/>
    <x v="0"/>
    <x v="1"/>
  </r>
  <r>
    <n v="2459"/>
    <n v="2"/>
    <n v="101"/>
    <n v="5"/>
    <s v="2-101-5"/>
    <x v="0"/>
    <x v="0"/>
  </r>
  <r>
    <n v="2460"/>
    <n v="2"/>
    <n v="101"/>
    <n v="2"/>
    <s v="2-101-2"/>
    <x v="0"/>
    <x v="0"/>
  </r>
  <r>
    <n v="2461"/>
    <n v="2"/>
    <n v="101"/>
    <n v="20"/>
    <s v="2-101-20"/>
    <x v="0"/>
    <x v="0"/>
  </r>
  <r>
    <n v="2462"/>
    <n v="2"/>
    <n v="101"/>
    <n v="6"/>
    <s v="2-101-6"/>
    <x v="0"/>
    <x v="0"/>
  </r>
  <r>
    <n v="2463"/>
    <n v="2"/>
    <n v="101"/>
    <n v="1"/>
    <s v="2-101-1"/>
    <x v="0"/>
    <x v="0"/>
  </r>
  <r>
    <n v="2464"/>
    <n v="2"/>
    <n v="101"/>
    <n v="24"/>
    <s v="2-101-24"/>
    <x v="0"/>
    <x v="0"/>
  </r>
  <r>
    <n v="2465"/>
    <n v="2"/>
    <n v="101"/>
    <n v="16"/>
    <s v="2-101-16"/>
    <x v="0"/>
    <x v="0"/>
  </r>
  <r>
    <n v="2466"/>
    <n v="2"/>
    <n v="101"/>
    <n v="15"/>
    <s v="2-101-15"/>
    <x v="0"/>
    <x v="0"/>
  </r>
  <r>
    <n v="2467"/>
    <n v="2"/>
    <n v="101"/>
    <n v="10"/>
    <s v="2-101-10"/>
    <x v="0"/>
    <x v="0"/>
  </r>
  <r>
    <n v="2468"/>
    <n v="2"/>
    <n v="101"/>
    <n v="25"/>
    <s v="2-101-25"/>
    <x v="0"/>
    <x v="0"/>
  </r>
  <r>
    <n v="2469"/>
    <n v="2"/>
    <n v="101"/>
    <n v="17"/>
    <s v="2-101-17"/>
    <x v="0"/>
    <x v="0"/>
  </r>
  <r>
    <n v="2470"/>
    <n v="2"/>
    <n v="101"/>
    <n v="11"/>
    <s v="2-101-11"/>
    <x v="0"/>
    <x v="0"/>
  </r>
  <r>
    <n v="2471"/>
    <n v="2"/>
    <n v="101"/>
    <n v="8"/>
    <s v="2-101-8"/>
    <x v="0"/>
    <x v="0"/>
  </r>
  <r>
    <n v="2472"/>
    <n v="2"/>
    <n v="101"/>
    <n v="3"/>
    <s v="2-101-3"/>
    <x v="0"/>
    <x v="0"/>
  </r>
  <r>
    <n v="2473"/>
    <n v="2"/>
    <n v="101"/>
    <n v="18"/>
    <s v="2-101-18"/>
    <x v="0"/>
    <x v="0"/>
  </r>
  <r>
    <n v="2474"/>
    <n v="2"/>
    <n v="101"/>
    <n v="4"/>
    <s v="2-101-4"/>
    <x v="0"/>
    <x v="0"/>
  </r>
  <r>
    <n v="2475"/>
    <n v="2"/>
    <n v="101"/>
    <n v="19"/>
    <s v="2-101-19"/>
    <x v="0"/>
    <x v="0"/>
  </r>
  <r>
    <n v="2476"/>
    <n v="2"/>
    <n v="101"/>
    <n v="14"/>
    <s v="2-101-14"/>
    <x v="0"/>
    <x v="0"/>
  </r>
  <r>
    <n v="2477"/>
    <n v="2"/>
    <n v="101"/>
    <n v="23"/>
    <s v="2-101-23"/>
    <x v="0"/>
    <x v="0"/>
  </r>
  <r>
    <n v="2478"/>
    <n v="2"/>
    <n v="101"/>
    <n v="12"/>
    <s v="2-101-12"/>
    <x v="0"/>
    <x v="0"/>
  </r>
  <r>
    <n v="2479"/>
    <n v="2"/>
    <n v="101"/>
    <n v="7"/>
    <s v="2-101-7"/>
    <x v="0"/>
    <x v="0"/>
  </r>
  <r>
    <n v="2480"/>
    <n v="2"/>
    <n v="102"/>
    <n v="21"/>
    <s v="2-102-21"/>
    <x v="0"/>
    <x v="1"/>
  </r>
  <r>
    <n v="2481"/>
    <n v="2"/>
    <n v="102"/>
    <n v="20"/>
    <s v="2-102-20"/>
    <x v="0"/>
    <x v="0"/>
  </r>
  <r>
    <n v="2482"/>
    <n v="2"/>
    <n v="102"/>
    <n v="13"/>
    <s v="2-102-13"/>
    <x v="0"/>
    <x v="0"/>
  </r>
  <r>
    <n v="2483"/>
    <n v="2"/>
    <n v="102"/>
    <n v="12"/>
    <s v="2-102-12"/>
    <x v="0"/>
    <x v="0"/>
  </r>
  <r>
    <n v="2484"/>
    <n v="2"/>
    <n v="102"/>
    <n v="25"/>
    <s v="2-102-25"/>
    <x v="0"/>
    <x v="1"/>
  </r>
  <r>
    <n v="2485"/>
    <n v="2"/>
    <n v="102"/>
    <n v="19"/>
    <s v="2-102-19"/>
    <x v="0"/>
    <x v="0"/>
  </r>
  <r>
    <n v="2486"/>
    <n v="2"/>
    <n v="102"/>
    <n v="18"/>
    <s v="2-102-18"/>
    <x v="0"/>
    <x v="1"/>
  </r>
  <r>
    <n v="2487"/>
    <n v="2"/>
    <n v="102"/>
    <n v="15"/>
    <s v="2-102-15"/>
    <x v="0"/>
    <x v="1"/>
  </r>
  <r>
    <n v="2488"/>
    <n v="2"/>
    <n v="102"/>
    <n v="14"/>
    <s v="2-102-14"/>
    <x v="0"/>
    <x v="1"/>
  </r>
  <r>
    <n v="2489"/>
    <n v="2"/>
    <n v="102"/>
    <n v="10"/>
    <s v="2-102-10"/>
    <x v="0"/>
    <x v="0"/>
  </r>
  <r>
    <n v="2490"/>
    <n v="2"/>
    <n v="102"/>
    <n v="6"/>
    <s v="2-102-6"/>
    <x v="0"/>
    <x v="0"/>
  </r>
  <r>
    <n v="2491"/>
    <n v="2"/>
    <n v="102"/>
    <n v="1"/>
    <s v="2-102-1"/>
    <x v="0"/>
    <x v="0"/>
  </r>
  <r>
    <n v="2492"/>
    <n v="2"/>
    <n v="102"/>
    <n v="24"/>
    <s v="2-102-24"/>
    <x v="0"/>
    <x v="1"/>
  </r>
  <r>
    <n v="2493"/>
    <n v="2"/>
    <n v="102"/>
    <n v="23"/>
    <s v="2-102-23"/>
    <x v="0"/>
    <x v="0"/>
  </r>
  <r>
    <n v="2494"/>
    <n v="2"/>
    <n v="102"/>
    <n v="17"/>
    <s v="2-102-17"/>
    <x v="0"/>
    <x v="0"/>
  </r>
  <r>
    <n v="2495"/>
    <n v="2"/>
    <n v="102"/>
    <n v="16"/>
    <s v="2-102-16"/>
    <x v="0"/>
    <x v="0"/>
  </r>
  <r>
    <n v="2496"/>
    <n v="2"/>
    <n v="102"/>
    <n v="11"/>
    <s v="2-102-11"/>
    <x v="0"/>
    <x v="0"/>
  </r>
  <r>
    <n v="2497"/>
    <n v="2"/>
    <n v="102"/>
    <n v="7"/>
    <s v="2-102-7"/>
    <x v="0"/>
    <x v="0"/>
  </r>
  <r>
    <n v="2498"/>
    <n v="2"/>
    <n v="102"/>
    <n v="2"/>
    <s v="2-102-2"/>
    <x v="0"/>
    <x v="1"/>
  </r>
  <r>
    <n v="2499"/>
    <n v="2"/>
    <n v="102"/>
    <n v="22"/>
    <s v="2-102-22"/>
    <x v="0"/>
    <x v="1"/>
  </r>
  <r>
    <n v="2500"/>
    <n v="2"/>
    <n v="102"/>
    <n v="8"/>
    <s v="2-102-8"/>
    <x v="0"/>
    <x v="0"/>
  </r>
  <r>
    <n v="2501"/>
    <n v="2"/>
    <n v="102"/>
    <n v="3"/>
    <s v="2-102-3"/>
    <x v="0"/>
    <x v="0"/>
  </r>
  <r>
    <n v="2502"/>
    <n v="2"/>
    <n v="102"/>
    <n v="9"/>
    <s v="2-102-9"/>
    <x v="0"/>
    <x v="0"/>
  </r>
  <r>
    <n v="2503"/>
    <n v="2"/>
    <n v="102"/>
    <n v="5"/>
    <s v="2-102-5"/>
    <x v="0"/>
    <x v="0"/>
  </r>
  <r>
    <n v="2504"/>
    <n v="2"/>
    <n v="102"/>
    <n v="4"/>
    <s v="2-102-4"/>
    <x v="0"/>
    <x v="0"/>
  </r>
  <r>
    <n v="2505"/>
    <n v="2"/>
    <n v="103"/>
    <n v="24"/>
    <s v="2-103-24"/>
    <x v="0"/>
    <x v="1"/>
  </r>
  <r>
    <n v="2506"/>
    <n v="2"/>
    <n v="103"/>
    <n v="23"/>
    <s v="2-103-23"/>
    <x v="0"/>
    <x v="1"/>
  </r>
  <r>
    <n v="2507"/>
    <n v="2"/>
    <n v="103"/>
    <n v="14"/>
    <s v="2-103-14"/>
    <x v="0"/>
    <x v="1"/>
  </r>
  <r>
    <n v="2508"/>
    <n v="2"/>
    <n v="103"/>
    <n v="10"/>
    <s v="2-103-10"/>
    <x v="0"/>
    <x v="0"/>
  </r>
  <r>
    <n v="2509"/>
    <n v="2"/>
    <n v="103"/>
    <n v="21"/>
    <s v="2-103-21"/>
    <x v="0"/>
    <x v="0"/>
  </r>
  <r>
    <n v="2510"/>
    <n v="2"/>
    <n v="103"/>
    <n v="16"/>
    <s v="2-103-16"/>
    <x v="0"/>
    <x v="1"/>
  </r>
  <r>
    <n v="2511"/>
    <n v="2"/>
    <n v="103"/>
    <n v="15"/>
    <s v="2-103-15"/>
    <x v="0"/>
    <x v="0"/>
  </r>
  <r>
    <n v="2512"/>
    <n v="2"/>
    <n v="103"/>
    <n v="9"/>
    <s v="2-103-9"/>
    <x v="0"/>
    <x v="0"/>
  </r>
  <r>
    <n v="2513"/>
    <n v="2"/>
    <n v="103"/>
    <n v="6"/>
    <s v="2-103-6"/>
    <x v="0"/>
    <x v="0"/>
  </r>
  <r>
    <n v="2514"/>
    <n v="2"/>
    <n v="103"/>
    <n v="2"/>
    <s v="2-103-2"/>
    <x v="0"/>
    <x v="1"/>
  </r>
  <r>
    <n v="2515"/>
    <n v="2"/>
    <n v="103"/>
    <n v="25"/>
    <s v="2-103-25"/>
    <x v="0"/>
    <x v="1"/>
  </r>
  <r>
    <n v="2516"/>
    <n v="2"/>
    <n v="103"/>
    <n v="18"/>
    <s v="2-103-18"/>
    <x v="0"/>
    <x v="0"/>
  </r>
  <r>
    <n v="2517"/>
    <n v="2"/>
    <n v="103"/>
    <n v="17"/>
    <s v="2-103-17"/>
    <x v="0"/>
    <x v="1"/>
  </r>
  <r>
    <n v="2518"/>
    <n v="2"/>
    <n v="103"/>
    <n v="11"/>
    <s v="2-103-11"/>
    <x v="0"/>
    <x v="0"/>
  </r>
  <r>
    <n v="2519"/>
    <n v="2"/>
    <n v="103"/>
    <n v="7"/>
    <s v="2-103-7"/>
    <x v="0"/>
    <x v="1"/>
  </r>
  <r>
    <n v="2520"/>
    <n v="2"/>
    <n v="103"/>
    <n v="1"/>
    <s v="2-103-1"/>
    <x v="0"/>
    <x v="1"/>
  </r>
  <r>
    <n v="2521"/>
    <n v="2"/>
    <n v="103"/>
    <n v="20"/>
    <s v="2-103-20"/>
    <x v="0"/>
    <x v="0"/>
  </r>
  <r>
    <n v="2522"/>
    <n v="2"/>
    <n v="103"/>
    <n v="19"/>
    <s v="2-103-19"/>
    <x v="0"/>
    <x v="0"/>
  </r>
  <r>
    <n v="2523"/>
    <n v="2"/>
    <n v="103"/>
    <n v="12"/>
    <s v="2-103-12"/>
    <x v="0"/>
    <x v="1"/>
  </r>
  <r>
    <n v="2524"/>
    <n v="2"/>
    <n v="103"/>
    <n v="8"/>
    <s v="2-103-8"/>
    <x v="0"/>
    <x v="0"/>
  </r>
  <r>
    <n v="2525"/>
    <n v="2"/>
    <n v="103"/>
    <n v="4"/>
    <s v="2-103-4"/>
    <x v="0"/>
    <x v="0"/>
  </r>
  <r>
    <n v="2526"/>
    <n v="2"/>
    <n v="103"/>
    <n v="5"/>
    <s v="2-103-5"/>
    <x v="0"/>
    <x v="0"/>
  </r>
  <r>
    <n v="2527"/>
    <n v="2"/>
    <n v="103"/>
    <n v="3"/>
    <s v="2-103-3"/>
    <x v="0"/>
    <x v="1"/>
  </r>
  <r>
    <n v="2528"/>
    <n v="2"/>
    <n v="103"/>
    <n v="13"/>
    <s v="2-103-13"/>
    <x v="0"/>
    <x v="0"/>
  </r>
  <r>
    <n v="2529"/>
    <n v="2"/>
    <n v="103"/>
    <n v="22"/>
    <s v="2-103-22"/>
    <x v="0"/>
    <x v="0"/>
  </r>
  <r>
    <n v="2530"/>
    <n v="2"/>
    <n v="104"/>
    <n v="23"/>
    <s v="2-104-23"/>
    <x v="0"/>
    <x v="1"/>
  </r>
  <r>
    <n v="2531"/>
    <n v="2"/>
    <n v="104"/>
    <n v="13"/>
    <s v="2-104-13"/>
    <x v="0"/>
    <x v="0"/>
  </r>
  <r>
    <n v="2532"/>
    <n v="2"/>
    <n v="104"/>
    <n v="12"/>
    <s v="2-104-12"/>
    <x v="0"/>
    <x v="0"/>
  </r>
  <r>
    <n v="2533"/>
    <n v="2"/>
    <n v="104"/>
    <n v="9"/>
    <s v="2-104-9"/>
    <x v="0"/>
    <x v="0"/>
  </r>
  <r>
    <n v="2534"/>
    <n v="2"/>
    <n v="104"/>
    <n v="5"/>
    <s v="2-104-5"/>
    <x v="0"/>
    <x v="1"/>
  </r>
  <r>
    <n v="2535"/>
    <n v="2"/>
    <n v="104"/>
    <n v="3"/>
    <s v="2-104-3"/>
    <x v="0"/>
    <x v="1"/>
  </r>
  <r>
    <n v="2536"/>
    <n v="2"/>
    <n v="104"/>
    <n v="22"/>
    <s v="2-104-22"/>
    <x v="0"/>
    <x v="1"/>
  </r>
  <r>
    <n v="2537"/>
    <n v="2"/>
    <n v="104"/>
    <n v="21"/>
    <s v="2-104-21"/>
    <x v="0"/>
    <x v="0"/>
  </r>
  <r>
    <n v="2538"/>
    <n v="2"/>
    <n v="104"/>
    <n v="16"/>
    <s v="2-104-16"/>
    <x v="0"/>
    <x v="0"/>
  </r>
  <r>
    <n v="2539"/>
    <n v="2"/>
    <n v="104"/>
    <n v="15"/>
    <s v="2-104-15"/>
    <x v="0"/>
    <x v="0"/>
  </r>
  <r>
    <n v="2540"/>
    <n v="2"/>
    <n v="104"/>
    <n v="6"/>
    <s v="2-104-6"/>
    <x v="0"/>
    <x v="1"/>
  </r>
  <r>
    <n v="2541"/>
    <n v="2"/>
    <n v="104"/>
    <n v="4"/>
    <s v="2-104-4"/>
    <x v="0"/>
    <x v="0"/>
  </r>
  <r>
    <n v="2542"/>
    <n v="2"/>
    <n v="104"/>
    <n v="20"/>
    <s v="2-104-20"/>
    <x v="0"/>
    <x v="0"/>
  </r>
  <r>
    <n v="2543"/>
    <n v="2"/>
    <n v="104"/>
    <n v="19"/>
    <s v="2-104-19"/>
    <x v="0"/>
    <x v="0"/>
  </r>
  <r>
    <n v="2544"/>
    <n v="2"/>
    <n v="104"/>
    <n v="11"/>
    <s v="2-104-11"/>
    <x v="0"/>
    <x v="0"/>
  </r>
  <r>
    <n v="2545"/>
    <n v="2"/>
    <n v="104"/>
    <n v="7"/>
    <s v="2-104-7"/>
    <x v="0"/>
    <x v="1"/>
  </r>
  <r>
    <n v="2546"/>
    <n v="2"/>
    <n v="104"/>
    <n v="1"/>
    <s v="2-104-1"/>
    <x v="0"/>
    <x v="0"/>
  </r>
  <r>
    <n v="2547"/>
    <n v="2"/>
    <n v="104"/>
    <n v="18"/>
    <s v="2-104-18"/>
    <x v="0"/>
    <x v="1"/>
  </r>
  <r>
    <n v="2548"/>
    <n v="2"/>
    <n v="104"/>
    <n v="17"/>
    <s v="2-104-17"/>
    <x v="0"/>
    <x v="1"/>
  </r>
  <r>
    <n v="2549"/>
    <n v="2"/>
    <n v="104"/>
    <n v="14"/>
    <s v="2-104-14"/>
    <x v="0"/>
    <x v="1"/>
  </r>
  <r>
    <n v="2550"/>
    <n v="2"/>
    <n v="104"/>
    <n v="8"/>
    <s v="2-104-8"/>
    <x v="0"/>
    <x v="0"/>
  </r>
  <r>
    <n v="2551"/>
    <n v="2"/>
    <n v="104"/>
    <n v="2"/>
    <s v="2-104-2"/>
    <x v="0"/>
    <x v="0"/>
  </r>
  <r>
    <n v="2552"/>
    <n v="2"/>
    <n v="104"/>
    <n v="24"/>
    <s v="2-104-24"/>
    <x v="0"/>
    <x v="0"/>
  </r>
  <r>
    <n v="2553"/>
    <n v="2"/>
    <n v="104"/>
    <n v="25"/>
    <s v="2-104-25"/>
    <x v="0"/>
    <x v="0"/>
  </r>
  <r>
    <n v="2554"/>
    <n v="2"/>
    <n v="104"/>
    <n v="10"/>
    <s v="2-104-10"/>
    <x v="0"/>
    <x v="0"/>
  </r>
  <r>
    <n v="2555"/>
    <n v="2"/>
    <n v="105"/>
    <n v="22"/>
    <s v="2-105-22"/>
    <x v="0"/>
    <x v="0"/>
  </r>
  <r>
    <n v="2556"/>
    <n v="2"/>
    <n v="105"/>
    <n v="21"/>
    <s v="2-105-21"/>
    <x v="0"/>
    <x v="0"/>
  </r>
  <r>
    <n v="2557"/>
    <n v="2"/>
    <n v="105"/>
    <n v="13"/>
    <s v="2-105-13"/>
    <x v="0"/>
    <x v="1"/>
  </r>
  <r>
    <n v="2558"/>
    <n v="2"/>
    <n v="105"/>
    <n v="9"/>
    <s v="2-105-9"/>
    <x v="0"/>
    <x v="1"/>
  </r>
  <r>
    <n v="2559"/>
    <n v="2"/>
    <n v="105"/>
    <n v="5"/>
    <s v="2-105-5"/>
    <x v="0"/>
    <x v="1"/>
  </r>
  <r>
    <n v="2560"/>
    <n v="2"/>
    <n v="105"/>
    <n v="1"/>
    <s v="2-105-1"/>
    <x v="0"/>
    <x v="1"/>
  </r>
  <r>
    <n v="2561"/>
    <n v="2"/>
    <n v="105"/>
    <n v="16"/>
    <s v="2-105-16"/>
    <x v="0"/>
    <x v="1"/>
  </r>
  <r>
    <n v="2562"/>
    <n v="2"/>
    <n v="105"/>
    <n v="15"/>
    <s v="2-105-15"/>
    <x v="0"/>
    <x v="0"/>
  </r>
  <r>
    <n v="2563"/>
    <n v="2"/>
    <n v="105"/>
    <n v="10"/>
    <s v="2-105-10"/>
    <x v="0"/>
    <x v="0"/>
  </r>
  <r>
    <n v="2564"/>
    <n v="2"/>
    <n v="105"/>
    <n v="6"/>
    <s v="2-105-6"/>
    <x v="0"/>
    <x v="1"/>
  </r>
  <r>
    <n v="2565"/>
    <n v="2"/>
    <n v="105"/>
    <n v="2"/>
    <s v="2-105-2"/>
    <x v="0"/>
    <x v="1"/>
  </r>
  <r>
    <n v="2566"/>
    <n v="2"/>
    <n v="105"/>
    <n v="25"/>
    <s v="2-105-25"/>
    <x v="0"/>
    <x v="1"/>
  </r>
  <r>
    <n v="2567"/>
    <n v="2"/>
    <n v="105"/>
    <n v="20"/>
    <s v="2-105-20"/>
    <x v="0"/>
    <x v="1"/>
  </r>
  <r>
    <n v="2568"/>
    <n v="2"/>
    <n v="105"/>
    <n v="19"/>
    <s v="2-105-19"/>
    <x v="0"/>
    <x v="0"/>
  </r>
  <r>
    <n v="2569"/>
    <n v="2"/>
    <n v="105"/>
    <n v="11"/>
    <s v="2-105-11"/>
    <x v="0"/>
    <x v="0"/>
  </r>
  <r>
    <n v="2570"/>
    <n v="2"/>
    <n v="105"/>
    <n v="7"/>
    <s v="2-105-7"/>
    <x v="0"/>
    <x v="1"/>
  </r>
  <r>
    <n v="2571"/>
    <n v="2"/>
    <n v="105"/>
    <n v="4"/>
    <s v="2-105-4"/>
    <x v="0"/>
    <x v="0"/>
  </r>
  <r>
    <n v="2572"/>
    <n v="2"/>
    <n v="105"/>
    <n v="24"/>
    <s v="2-105-24"/>
    <x v="0"/>
    <x v="1"/>
  </r>
  <r>
    <n v="2573"/>
    <n v="2"/>
    <n v="105"/>
    <n v="23"/>
    <s v="2-105-23"/>
    <x v="0"/>
    <x v="1"/>
  </r>
  <r>
    <n v="2574"/>
    <n v="2"/>
    <n v="105"/>
    <n v="18"/>
    <s v="2-105-18"/>
    <x v="0"/>
    <x v="1"/>
  </r>
  <r>
    <n v="2575"/>
    <n v="2"/>
    <n v="105"/>
    <n v="17"/>
    <s v="2-105-17"/>
    <x v="0"/>
    <x v="1"/>
  </r>
  <r>
    <n v="2576"/>
    <n v="2"/>
    <n v="105"/>
    <n v="12"/>
    <s v="2-105-12"/>
    <x v="0"/>
    <x v="1"/>
  </r>
  <r>
    <n v="2577"/>
    <n v="2"/>
    <n v="105"/>
    <n v="8"/>
    <s v="2-105-8"/>
    <x v="0"/>
    <x v="0"/>
  </r>
  <r>
    <n v="2578"/>
    <n v="2"/>
    <n v="105"/>
    <n v="3"/>
    <s v="2-105-3"/>
    <x v="0"/>
    <x v="0"/>
  </r>
  <r>
    <n v="2579"/>
    <n v="2"/>
    <n v="105"/>
    <n v="14"/>
    <s v="2-105-14"/>
    <x v="0"/>
    <x v="0"/>
  </r>
  <r>
    <n v="2580"/>
    <n v="2"/>
    <n v="106"/>
    <n v="22"/>
    <s v="2-106-22"/>
    <x v="0"/>
    <x v="0"/>
  </r>
  <r>
    <n v="2581"/>
    <n v="2"/>
    <n v="106"/>
    <n v="21"/>
    <s v="2-106-21"/>
    <x v="0"/>
    <x v="1"/>
  </r>
  <r>
    <n v="2582"/>
    <n v="2"/>
    <n v="106"/>
    <n v="14"/>
    <s v="2-106-14"/>
    <x v="0"/>
    <x v="1"/>
  </r>
  <r>
    <n v="2583"/>
    <n v="2"/>
    <n v="106"/>
    <n v="13"/>
    <s v="2-106-13"/>
    <x v="0"/>
    <x v="1"/>
  </r>
  <r>
    <n v="2584"/>
    <n v="2"/>
    <n v="106"/>
    <n v="9"/>
    <s v="2-106-9"/>
    <x v="0"/>
    <x v="0"/>
  </r>
  <r>
    <n v="2585"/>
    <n v="2"/>
    <n v="106"/>
    <n v="5"/>
    <s v="2-106-5"/>
    <x v="0"/>
    <x v="0"/>
  </r>
  <r>
    <n v="2586"/>
    <n v="2"/>
    <n v="106"/>
    <n v="4"/>
    <s v="2-106-4"/>
    <x v="0"/>
    <x v="1"/>
  </r>
  <r>
    <n v="2587"/>
    <n v="2"/>
    <n v="106"/>
    <n v="25"/>
    <s v="2-106-25"/>
    <x v="0"/>
    <x v="1"/>
  </r>
  <r>
    <n v="2588"/>
    <n v="2"/>
    <n v="106"/>
    <n v="16"/>
    <s v="2-106-16"/>
    <x v="0"/>
    <x v="0"/>
  </r>
  <r>
    <n v="2589"/>
    <n v="2"/>
    <n v="106"/>
    <n v="10"/>
    <s v="2-106-10"/>
    <x v="0"/>
    <x v="1"/>
  </r>
  <r>
    <n v="2590"/>
    <n v="2"/>
    <n v="106"/>
    <n v="6"/>
    <s v="2-106-6"/>
    <x v="0"/>
    <x v="0"/>
  </r>
  <r>
    <n v="2591"/>
    <n v="2"/>
    <n v="106"/>
    <n v="2"/>
    <s v="2-106-2"/>
    <x v="0"/>
    <x v="0"/>
  </r>
  <r>
    <n v="2592"/>
    <n v="2"/>
    <n v="106"/>
    <n v="20"/>
    <s v="2-106-20"/>
    <x v="0"/>
    <x v="0"/>
  </r>
  <r>
    <n v="2593"/>
    <n v="2"/>
    <n v="106"/>
    <n v="11"/>
    <s v="2-106-11"/>
    <x v="0"/>
    <x v="1"/>
  </r>
  <r>
    <n v="2594"/>
    <n v="2"/>
    <n v="106"/>
    <n v="3"/>
    <s v="2-106-3"/>
    <x v="0"/>
    <x v="0"/>
  </r>
  <r>
    <n v="2595"/>
    <n v="2"/>
    <n v="106"/>
    <n v="24"/>
    <s v="2-106-24"/>
    <x v="0"/>
    <x v="0"/>
  </r>
  <r>
    <n v="2596"/>
    <n v="2"/>
    <n v="106"/>
    <n v="23"/>
    <s v="2-106-23"/>
    <x v="0"/>
    <x v="1"/>
  </r>
  <r>
    <n v="2597"/>
    <n v="2"/>
    <n v="106"/>
    <n v="18"/>
    <s v="2-106-18"/>
    <x v="0"/>
    <x v="1"/>
  </r>
  <r>
    <n v="2598"/>
    <n v="2"/>
    <n v="106"/>
    <n v="17"/>
    <s v="2-106-17"/>
    <x v="0"/>
    <x v="1"/>
  </r>
  <r>
    <n v="2599"/>
    <n v="2"/>
    <n v="106"/>
    <n v="12"/>
    <s v="2-106-12"/>
    <x v="0"/>
    <x v="0"/>
  </r>
  <r>
    <n v="2600"/>
    <n v="2"/>
    <n v="106"/>
    <n v="8"/>
    <s v="2-106-8"/>
    <x v="0"/>
    <x v="0"/>
  </r>
  <r>
    <n v="2601"/>
    <n v="2"/>
    <n v="106"/>
    <n v="1"/>
    <s v="2-106-1"/>
    <x v="0"/>
    <x v="0"/>
  </r>
  <r>
    <n v="2602"/>
    <n v="2"/>
    <n v="106"/>
    <n v="15"/>
    <s v="2-106-15"/>
    <x v="0"/>
    <x v="0"/>
  </r>
  <r>
    <n v="2603"/>
    <n v="2"/>
    <n v="106"/>
    <n v="7"/>
    <s v="2-106-7"/>
    <x v="0"/>
    <x v="0"/>
  </r>
  <r>
    <n v="2604"/>
    <n v="2"/>
    <n v="106"/>
    <n v="19"/>
    <s v="2-106-19"/>
    <x v="0"/>
    <x v="0"/>
  </r>
  <r>
    <n v="2605"/>
    <n v="2"/>
    <n v="107"/>
    <n v="22"/>
    <s v="2-107-22"/>
    <x v="0"/>
    <x v="1"/>
  </r>
  <r>
    <n v="2606"/>
    <n v="2"/>
    <n v="107"/>
    <n v="21"/>
    <s v="2-107-21"/>
    <x v="0"/>
    <x v="0"/>
  </r>
  <r>
    <n v="2607"/>
    <n v="2"/>
    <n v="107"/>
    <n v="14"/>
    <s v="2-107-14"/>
    <x v="0"/>
    <x v="0"/>
  </r>
  <r>
    <n v="2608"/>
    <n v="2"/>
    <n v="107"/>
    <n v="13"/>
    <s v="2-107-13"/>
    <x v="0"/>
    <x v="1"/>
  </r>
  <r>
    <n v="2609"/>
    <n v="2"/>
    <n v="107"/>
    <n v="11"/>
    <s v="2-107-11"/>
    <x v="0"/>
    <x v="1"/>
  </r>
  <r>
    <n v="2610"/>
    <n v="2"/>
    <n v="107"/>
    <n v="4"/>
    <s v="2-107-4"/>
    <x v="0"/>
    <x v="0"/>
  </r>
  <r>
    <n v="2611"/>
    <n v="2"/>
    <n v="107"/>
    <n v="16"/>
    <s v="2-107-16"/>
    <x v="0"/>
    <x v="0"/>
  </r>
  <r>
    <n v="2612"/>
    <n v="2"/>
    <n v="107"/>
    <n v="15"/>
    <s v="2-107-15"/>
    <x v="0"/>
    <x v="0"/>
  </r>
  <r>
    <n v="2613"/>
    <n v="2"/>
    <n v="107"/>
    <n v="6"/>
    <s v="2-107-6"/>
    <x v="0"/>
    <x v="0"/>
  </r>
  <r>
    <n v="2614"/>
    <n v="2"/>
    <n v="107"/>
    <n v="25"/>
    <s v="2-107-25"/>
    <x v="0"/>
    <x v="1"/>
  </r>
  <r>
    <n v="2615"/>
    <n v="2"/>
    <n v="107"/>
    <n v="20"/>
    <s v="2-107-20"/>
    <x v="0"/>
    <x v="0"/>
  </r>
  <r>
    <n v="2616"/>
    <n v="2"/>
    <n v="107"/>
    <n v="12"/>
    <s v="2-107-12"/>
    <x v="0"/>
    <x v="1"/>
  </r>
  <r>
    <n v="2617"/>
    <n v="2"/>
    <n v="107"/>
    <n v="7"/>
    <s v="2-107-7"/>
    <x v="0"/>
    <x v="0"/>
  </r>
  <r>
    <n v="2618"/>
    <n v="2"/>
    <n v="107"/>
    <n v="24"/>
    <s v="2-107-24"/>
    <x v="0"/>
    <x v="1"/>
  </r>
  <r>
    <n v="2619"/>
    <n v="2"/>
    <n v="107"/>
    <n v="23"/>
    <s v="2-107-23"/>
    <x v="0"/>
    <x v="1"/>
  </r>
  <r>
    <n v="2620"/>
    <n v="2"/>
    <n v="107"/>
    <n v="17"/>
    <s v="2-107-17"/>
    <x v="0"/>
    <x v="0"/>
  </r>
  <r>
    <n v="2621"/>
    <n v="2"/>
    <n v="107"/>
    <n v="10"/>
    <s v="2-107-10"/>
    <x v="0"/>
    <x v="0"/>
  </r>
  <r>
    <n v="2622"/>
    <n v="2"/>
    <n v="107"/>
    <n v="8"/>
    <s v="2-107-8"/>
    <x v="0"/>
    <x v="0"/>
  </r>
  <r>
    <n v="2623"/>
    <n v="2"/>
    <n v="107"/>
    <n v="2"/>
    <s v="2-107-2"/>
    <x v="0"/>
    <x v="0"/>
  </r>
  <r>
    <n v="2624"/>
    <n v="2"/>
    <n v="107"/>
    <n v="18"/>
    <s v="2-107-18"/>
    <x v="0"/>
    <x v="0"/>
  </r>
  <r>
    <n v="2625"/>
    <n v="2"/>
    <n v="107"/>
    <n v="1"/>
    <s v="2-107-1"/>
    <x v="0"/>
    <x v="0"/>
  </r>
  <r>
    <n v="2626"/>
    <n v="2"/>
    <n v="107"/>
    <n v="19"/>
    <s v="2-107-19"/>
    <x v="0"/>
    <x v="0"/>
  </r>
  <r>
    <n v="2627"/>
    <n v="2"/>
    <n v="107"/>
    <n v="5"/>
    <s v="2-107-5"/>
    <x v="0"/>
    <x v="0"/>
  </r>
  <r>
    <n v="2628"/>
    <n v="2"/>
    <n v="107"/>
    <n v="3"/>
    <s v="2-107-3"/>
    <x v="0"/>
    <x v="0"/>
  </r>
  <r>
    <n v="2629"/>
    <n v="2"/>
    <n v="107"/>
    <n v="9"/>
    <s v="2-107-9"/>
    <x v="0"/>
    <x v="0"/>
  </r>
  <r>
    <n v="2630"/>
    <n v="2"/>
    <n v="108"/>
    <n v="20"/>
    <s v="2-108-20"/>
    <x v="0"/>
    <x v="0"/>
  </r>
  <r>
    <n v="2631"/>
    <n v="2"/>
    <n v="108"/>
    <n v="19"/>
    <s v="2-108-19"/>
    <x v="0"/>
    <x v="1"/>
  </r>
  <r>
    <n v="2632"/>
    <n v="2"/>
    <n v="108"/>
    <n v="12"/>
    <s v="2-108-12"/>
    <x v="0"/>
    <x v="0"/>
  </r>
  <r>
    <n v="2633"/>
    <n v="2"/>
    <n v="108"/>
    <n v="5"/>
    <s v="2-108-5"/>
    <x v="0"/>
    <x v="0"/>
  </r>
  <r>
    <n v="2634"/>
    <n v="2"/>
    <n v="108"/>
    <n v="24"/>
    <s v="2-108-24"/>
    <x v="0"/>
    <x v="1"/>
  </r>
  <r>
    <n v="2635"/>
    <n v="2"/>
    <n v="108"/>
    <n v="23"/>
    <s v="2-108-23"/>
    <x v="0"/>
    <x v="1"/>
  </r>
  <r>
    <n v="2636"/>
    <n v="2"/>
    <n v="108"/>
    <n v="16"/>
    <s v="2-108-16"/>
    <x v="0"/>
    <x v="1"/>
  </r>
  <r>
    <n v="2637"/>
    <n v="2"/>
    <n v="108"/>
    <n v="15"/>
    <s v="2-108-15"/>
    <x v="0"/>
    <x v="1"/>
  </r>
  <r>
    <n v="2638"/>
    <n v="2"/>
    <n v="108"/>
    <n v="6"/>
    <s v="2-108-6"/>
    <x v="0"/>
    <x v="0"/>
  </r>
  <r>
    <n v="2639"/>
    <n v="2"/>
    <n v="108"/>
    <n v="4"/>
    <s v="2-108-4"/>
    <x v="0"/>
    <x v="0"/>
  </r>
  <r>
    <n v="2640"/>
    <n v="2"/>
    <n v="108"/>
    <n v="25"/>
    <s v="2-108-25"/>
    <x v="0"/>
    <x v="1"/>
  </r>
  <r>
    <n v="2641"/>
    <n v="2"/>
    <n v="108"/>
    <n v="18"/>
    <s v="2-108-18"/>
    <x v="0"/>
    <x v="1"/>
  </r>
  <r>
    <n v="2642"/>
    <n v="2"/>
    <n v="108"/>
    <n v="17"/>
    <s v="2-108-17"/>
    <x v="0"/>
    <x v="1"/>
  </r>
  <r>
    <n v="2643"/>
    <n v="2"/>
    <n v="108"/>
    <n v="11"/>
    <s v="2-108-11"/>
    <x v="0"/>
    <x v="0"/>
  </r>
  <r>
    <n v="2644"/>
    <n v="2"/>
    <n v="108"/>
    <n v="7"/>
    <s v="2-108-7"/>
    <x v="0"/>
    <x v="0"/>
  </r>
  <r>
    <n v="2645"/>
    <n v="2"/>
    <n v="108"/>
    <n v="21"/>
    <s v="2-108-21"/>
    <x v="0"/>
    <x v="0"/>
  </r>
  <r>
    <n v="2646"/>
    <n v="2"/>
    <n v="108"/>
    <n v="14"/>
    <s v="2-108-14"/>
    <x v="0"/>
    <x v="0"/>
  </r>
  <r>
    <n v="2647"/>
    <n v="2"/>
    <n v="108"/>
    <n v="13"/>
    <s v="2-108-13"/>
    <x v="0"/>
    <x v="1"/>
  </r>
  <r>
    <n v="2648"/>
    <n v="2"/>
    <n v="108"/>
    <n v="8"/>
    <s v="2-108-8"/>
    <x v="0"/>
    <x v="0"/>
  </r>
  <r>
    <n v="2649"/>
    <n v="2"/>
    <n v="108"/>
    <n v="10"/>
    <s v="2-108-10"/>
    <x v="0"/>
    <x v="0"/>
  </r>
  <r>
    <n v="2650"/>
    <n v="2"/>
    <n v="108"/>
    <n v="1"/>
    <s v="2-108-1"/>
    <x v="0"/>
    <x v="0"/>
  </r>
  <r>
    <n v="2651"/>
    <n v="2"/>
    <n v="108"/>
    <n v="22"/>
    <s v="2-108-22"/>
    <x v="0"/>
    <x v="0"/>
  </r>
  <r>
    <n v="2652"/>
    <n v="2"/>
    <n v="108"/>
    <n v="3"/>
    <s v="2-108-3"/>
    <x v="0"/>
    <x v="0"/>
  </r>
  <r>
    <n v="2653"/>
    <n v="2"/>
    <n v="108"/>
    <n v="2"/>
    <s v="2-108-2"/>
    <x v="0"/>
    <x v="0"/>
  </r>
  <r>
    <n v="2654"/>
    <n v="2"/>
    <n v="108"/>
    <n v="9"/>
    <s v="2-108-9"/>
    <x v="0"/>
    <x v="0"/>
  </r>
  <r>
    <n v="2655"/>
    <n v="2"/>
    <n v="109"/>
    <n v="22"/>
    <s v="2-109-22"/>
    <x v="0"/>
    <x v="0"/>
  </r>
  <r>
    <n v="2656"/>
    <n v="2"/>
    <n v="109"/>
    <n v="21"/>
    <s v="2-109-21"/>
    <x v="0"/>
    <x v="0"/>
  </r>
  <r>
    <n v="2657"/>
    <n v="2"/>
    <n v="109"/>
    <n v="14"/>
    <s v="2-109-14"/>
    <x v="0"/>
    <x v="0"/>
  </r>
  <r>
    <n v="2658"/>
    <n v="2"/>
    <n v="109"/>
    <n v="13"/>
    <s v="2-109-13"/>
    <x v="0"/>
    <x v="0"/>
  </r>
  <r>
    <n v="2659"/>
    <n v="2"/>
    <n v="109"/>
    <n v="10"/>
    <s v="2-109-10"/>
    <x v="0"/>
    <x v="1"/>
  </r>
  <r>
    <n v="2660"/>
    <n v="2"/>
    <n v="109"/>
    <n v="5"/>
    <s v="2-109-5"/>
    <x v="0"/>
    <x v="0"/>
  </r>
  <r>
    <n v="2661"/>
    <n v="2"/>
    <n v="109"/>
    <n v="4"/>
    <s v="2-109-4"/>
    <x v="0"/>
    <x v="1"/>
  </r>
  <r>
    <n v="2662"/>
    <n v="2"/>
    <n v="109"/>
    <n v="25"/>
    <s v="2-109-25"/>
    <x v="0"/>
    <x v="0"/>
  </r>
  <r>
    <n v="2663"/>
    <n v="2"/>
    <n v="109"/>
    <n v="16"/>
    <s v="2-109-16"/>
    <x v="0"/>
    <x v="0"/>
  </r>
  <r>
    <n v="2664"/>
    <n v="2"/>
    <n v="109"/>
    <n v="15"/>
    <s v="2-109-15"/>
    <x v="0"/>
    <x v="0"/>
  </r>
  <r>
    <n v="2665"/>
    <n v="2"/>
    <n v="109"/>
    <n v="11"/>
    <s v="2-109-11"/>
    <x v="0"/>
    <x v="1"/>
  </r>
  <r>
    <n v="2666"/>
    <n v="2"/>
    <n v="109"/>
    <n v="6"/>
    <s v="2-109-6"/>
    <x v="0"/>
    <x v="0"/>
  </r>
  <r>
    <n v="2667"/>
    <n v="2"/>
    <n v="109"/>
    <n v="1"/>
    <s v="2-109-1"/>
    <x v="0"/>
    <x v="0"/>
  </r>
  <r>
    <n v="2668"/>
    <n v="2"/>
    <n v="109"/>
    <n v="24"/>
    <s v="2-109-24"/>
    <x v="0"/>
    <x v="1"/>
  </r>
  <r>
    <n v="2669"/>
    <n v="2"/>
    <n v="109"/>
    <n v="23"/>
    <s v="2-109-23"/>
    <x v="0"/>
    <x v="0"/>
  </r>
  <r>
    <n v="2670"/>
    <n v="2"/>
    <n v="109"/>
    <n v="18"/>
    <s v="2-109-18"/>
    <x v="0"/>
    <x v="0"/>
  </r>
  <r>
    <n v="2671"/>
    <n v="2"/>
    <n v="109"/>
    <n v="17"/>
    <s v="2-109-17"/>
    <x v="0"/>
    <x v="1"/>
  </r>
  <r>
    <n v="2672"/>
    <n v="2"/>
    <n v="109"/>
    <n v="7"/>
    <s v="2-109-7"/>
    <x v="0"/>
    <x v="1"/>
  </r>
  <r>
    <n v="2673"/>
    <n v="2"/>
    <n v="109"/>
    <n v="2"/>
    <s v="2-109-2"/>
    <x v="0"/>
    <x v="0"/>
  </r>
  <r>
    <n v="2674"/>
    <n v="2"/>
    <n v="109"/>
    <n v="20"/>
    <s v="2-109-20"/>
    <x v="0"/>
    <x v="1"/>
  </r>
  <r>
    <n v="2675"/>
    <n v="2"/>
    <n v="109"/>
    <n v="19"/>
    <s v="2-109-19"/>
    <x v="0"/>
    <x v="1"/>
  </r>
  <r>
    <n v="2676"/>
    <n v="2"/>
    <n v="109"/>
    <n v="12"/>
    <s v="2-109-12"/>
    <x v="0"/>
    <x v="0"/>
  </r>
  <r>
    <n v="2677"/>
    <n v="2"/>
    <n v="109"/>
    <n v="3"/>
    <s v="2-109-3"/>
    <x v="0"/>
    <x v="0"/>
  </r>
  <r>
    <n v="2678"/>
    <n v="2"/>
    <n v="109"/>
    <n v="8"/>
    <s v="2-109-8"/>
    <x v="0"/>
    <x v="0"/>
  </r>
  <r>
    <n v="2679"/>
    <n v="2"/>
    <n v="109"/>
    <n v="9"/>
    <s v="2-109-9"/>
    <x v="0"/>
    <x v="0"/>
  </r>
  <r>
    <n v="2680"/>
    <n v="2"/>
    <n v="110"/>
    <n v="24"/>
    <s v="2-110-24"/>
    <x v="0"/>
    <x v="0"/>
  </r>
  <r>
    <n v="2681"/>
    <n v="2"/>
    <n v="110"/>
    <n v="23"/>
    <s v="2-110-23"/>
    <x v="0"/>
    <x v="0"/>
  </r>
  <r>
    <n v="2682"/>
    <n v="2"/>
    <n v="110"/>
    <n v="16"/>
    <s v="2-110-16"/>
    <x v="0"/>
    <x v="0"/>
  </r>
  <r>
    <n v="2683"/>
    <n v="2"/>
    <n v="110"/>
    <n v="15"/>
    <s v="2-110-15"/>
    <x v="0"/>
    <x v="1"/>
  </r>
  <r>
    <n v="2684"/>
    <n v="2"/>
    <n v="110"/>
    <n v="10"/>
    <s v="2-110-10"/>
    <x v="0"/>
    <x v="0"/>
  </r>
  <r>
    <n v="2685"/>
    <n v="2"/>
    <n v="110"/>
    <n v="5"/>
    <s v="2-110-5"/>
    <x v="0"/>
    <x v="0"/>
  </r>
  <r>
    <n v="2686"/>
    <n v="2"/>
    <n v="110"/>
    <n v="3"/>
    <s v="2-110-3"/>
    <x v="0"/>
    <x v="1"/>
  </r>
  <r>
    <n v="2687"/>
    <n v="2"/>
    <n v="110"/>
    <n v="22"/>
    <s v="2-110-22"/>
    <x v="0"/>
    <x v="0"/>
  </r>
  <r>
    <n v="2688"/>
    <n v="2"/>
    <n v="110"/>
    <n v="21"/>
    <s v="2-110-21"/>
    <x v="0"/>
    <x v="0"/>
  </r>
  <r>
    <n v="2689"/>
    <n v="2"/>
    <n v="110"/>
    <n v="13"/>
    <s v="2-110-13"/>
    <x v="0"/>
    <x v="1"/>
  </r>
  <r>
    <n v="2690"/>
    <n v="2"/>
    <n v="110"/>
    <n v="9"/>
    <s v="2-110-9"/>
    <x v="0"/>
    <x v="0"/>
  </r>
  <r>
    <n v="2691"/>
    <n v="2"/>
    <n v="110"/>
    <n v="6"/>
    <s v="2-110-6"/>
    <x v="0"/>
    <x v="0"/>
  </r>
  <r>
    <n v="2692"/>
    <n v="2"/>
    <n v="110"/>
    <n v="1"/>
    <s v="2-110-1"/>
    <x v="0"/>
    <x v="0"/>
  </r>
  <r>
    <n v="2693"/>
    <n v="2"/>
    <n v="110"/>
    <n v="20"/>
    <s v="2-110-20"/>
    <x v="0"/>
    <x v="0"/>
  </r>
  <r>
    <n v="2694"/>
    <n v="2"/>
    <n v="110"/>
    <n v="19"/>
    <s v="2-110-19"/>
    <x v="0"/>
    <x v="0"/>
  </r>
  <r>
    <n v="2695"/>
    <n v="2"/>
    <n v="110"/>
    <n v="12"/>
    <s v="2-110-12"/>
    <x v="0"/>
    <x v="0"/>
  </r>
  <r>
    <n v="2696"/>
    <n v="2"/>
    <n v="110"/>
    <n v="7"/>
    <s v="2-110-7"/>
    <x v="0"/>
    <x v="0"/>
  </r>
  <r>
    <n v="2697"/>
    <n v="2"/>
    <n v="110"/>
    <n v="2"/>
    <s v="2-110-2"/>
    <x v="0"/>
    <x v="0"/>
  </r>
  <r>
    <n v="2698"/>
    <n v="2"/>
    <n v="110"/>
    <n v="18"/>
    <s v="2-110-18"/>
    <x v="0"/>
    <x v="1"/>
  </r>
  <r>
    <n v="2699"/>
    <n v="2"/>
    <n v="110"/>
    <n v="17"/>
    <s v="2-110-17"/>
    <x v="0"/>
    <x v="0"/>
  </r>
  <r>
    <n v="2700"/>
    <n v="2"/>
    <n v="110"/>
    <n v="11"/>
    <s v="2-110-11"/>
    <x v="0"/>
    <x v="0"/>
  </r>
  <r>
    <n v="2701"/>
    <n v="2"/>
    <n v="110"/>
    <n v="8"/>
    <s v="2-110-8"/>
    <x v="0"/>
    <x v="0"/>
  </r>
  <r>
    <n v="2702"/>
    <n v="2"/>
    <n v="110"/>
    <n v="4"/>
    <s v="2-110-4"/>
    <x v="0"/>
    <x v="1"/>
  </r>
  <r>
    <n v="2703"/>
    <n v="2"/>
    <n v="110"/>
    <n v="25"/>
    <s v="2-110-25"/>
    <x v="0"/>
    <x v="0"/>
  </r>
  <r>
    <n v="2704"/>
    <n v="2"/>
    <n v="110"/>
    <n v="14"/>
    <s v="2-110-14"/>
    <x v="0"/>
    <x v="0"/>
  </r>
  <r>
    <n v="2705"/>
    <n v="2"/>
    <n v="111"/>
    <n v="25"/>
    <s v="2-111-25"/>
    <x v="0"/>
    <x v="0"/>
  </r>
  <r>
    <n v="2706"/>
    <n v="2"/>
    <n v="111"/>
    <n v="18"/>
    <s v="2-111-18"/>
    <x v="0"/>
    <x v="0"/>
  </r>
  <r>
    <n v="2707"/>
    <n v="2"/>
    <n v="111"/>
    <n v="17"/>
    <s v="2-111-17"/>
    <x v="0"/>
    <x v="1"/>
  </r>
  <r>
    <n v="2708"/>
    <n v="2"/>
    <n v="111"/>
    <n v="12"/>
    <s v="2-111-12"/>
    <x v="0"/>
    <x v="1"/>
  </r>
  <r>
    <n v="2709"/>
    <n v="2"/>
    <n v="111"/>
    <n v="1"/>
    <s v="2-111-1"/>
    <x v="0"/>
    <x v="1"/>
  </r>
  <r>
    <n v="2710"/>
    <n v="2"/>
    <n v="111"/>
    <n v="24"/>
    <s v="2-111-24"/>
    <x v="0"/>
    <x v="1"/>
  </r>
  <r>
    <n v="2711"/>
    <n v="2"/>
    <n v="111"/>
    <n v="23"/>
    <s v="2-111-23"/>
    <x v="0"/>
    <x v="1"/>
  </r>
  <r>
    <n v="2712"/>
    <n v="2"/>
    <n v="111"/>
    <n v="16"/>
    <s v="2-111-16"/>
    <x v="0"/>
    <x v="0"/>
  </r>
  <r>
    <n v="2713"/>
    <n v="2"/>
    <n v="111"/>
    <n v="15"/>
    <s v="2-111-15"/>
    <x v="0"/>
    <x v="1"/>
  </r>
  <r>
    <n v="2714"/>
    <n v="2"/>
    <n v="111"/>
    <n v="10"/>
    <s v="2-111-10"/>
    <x v="0"/>
    <x v="1"/>
  </r>
  <r>
    <n v="2715"/>
    <n v="2"/>
    <n v="111"/>
    <n v="4"/>
    <s v="2-111-4"/>
    <x v="0"/>
    <x v="1"/>
  </r>
  <r>
    <n v="2716"/>
    <n v="2"/>
    <n v="111"/>
    <n v="22"/>
    <s v="2-111-22"/>
    <x v="0"/>
    <x v="1"/>
  </r>
  <r>
    <n v="2717"/>
    <n v="2"/>
    <n v="111"/>
    <n v="14"/>
    <s v="2-111-14"/>
    <x v="0"/>
    <x v="0"/>
  </r>
  <r>
    <n v="2718"/>
    <n v="2"/>
    <n v="111"/>
    <n v="9"/>
    <s v="2-111-9"/>
    <x v="0"/>
    <x v="1"/>
  </r>
  <r>
    <n v="2719"/>
    <n v="2"/>
    <n v="111"/>
    <n v="7"/>
    <s v="2-111-7"/>
    <x v="0"/>
    <x v="1"/>
  </r>
  <r>
    <n v="2720"/>
    <n v="2"/>
    <n v="111"/>
    <n v="3"/>
    <s v="2-111-3"/>
    <x v="0"/>
    <x v="0"/>
  </r>
  <r>
    <n v="2721"/>
    <n v="2"/>
    <n v="111"/>
    <n v="20"/>
    <s v="2-111-20"/>
    <x v="0"/>
    <x v="1"/>
  </r>
  <r>
    <n v="2722"/>
    <n v="2"/>
    <n v="111"/>
    <n v="19"/>
    <s v="2-111-19"/>
    <x v="0"/>
    <x v="1"/>
  </r>
  <r>
    <n v="2723"/>
    <n v="2"/>
    <n v="111"/>
    <n v="11"/>
    <s v="2-111-11"/>
    <x v="0"/>
    <x v="0"/>
  </r>
  <r>
    <n v="2724"/>
    <n v="2"/>
    <n v="111"/>
    <n v="8"/>
    <s v="2-111-8"/>
    <x v="0"/>
    <x v="1"/>
  </r>
  <r>
    <n v="2725"/>
    <n v="2"/>
    <n v="111"/>
    <n v="21"/>
    <s v="2-111-21"/>
    <x v="0"/>
    <x v="0"/>
  </r>
  <r>
    <n v="2726"/>
    <n v="2"/>
    <n v="111"/>
    <n v="13"/>
    <s v="2-111-13"/>
    <x v="0"/>
    <x v="1"/>
  </r>
  <r>
    <n v="2727"/>
    <n v="2"/>
    <n v="111"/>
    <n v="5"/>
    <s v="2-111-5"/>
    <x v="0"/>
    <x v="0"/>
  </r>
  <r>
    <n v="2728"/>
    <n v="2"/>
    <n v="111"/>
    <n v="2"/>
    <s v="2-111-2"/>
    <x v="0"/>
    <x v="0"/>
  </r>
  <r>
    <n v="2729"/>
    <n v="2"/>
    <n v="111"/>
    <n v="6"/>
    <s v="2-111-6"/>
    <x v="0"/>
    <x v="0"/>
  </r>
  <r>
    <n v="2730"/>
    <n v="2"/>
    <n v="112"/>
    <n v="22"/>
    <s v="2-112-22"/>
    <x v="0"/>
    <x v="1"/>
  </r>
  <r>
    <n v="2731"/>
    <n v="2"/>
    <n v="112"/>
    <n v="21"/>
    <s v="2-112-21"/>
    <x v="0"/>
    <x v="1"/>
  </r>
  <r>
    <n v="2732"/>
    <n v="2"/>
    <n v="112"/>
    <n v="14"/>
    <s v="2-112-14"/>
    <x v="0"/>
    <x v="0"/>
  </r>
  <r>
    <n v="2733"/>
    <n v="2"/>
    <n v="112"/>
    <n v="13"/>
    <s v="2-112-13"/>
    <x v="0"/>
    <x v="0"/>
  </r>
  <r>
    <n v="2734"/>
    <n v="2"/>
    <n v="112"/>
    <n v="9"/>
    <s v="2-112-9"/>
    <x v="0"/>
    <x v="1"/>
  </r>
  <r>
    <n v="2735"/>
    <n v="2"/>
    <n v="112"/>
    <n v="5"/>
    <s v="2-112-5"/>
    <x v="0"/>
    <x v="0"/>
  </r>
  <r>
    <n v="2736"/>
    <n v="2"/>
    <n v="112"/>
    <n v="1"/>
    <s v="2-112-1"/>
    <x v="0"/>
    <x v="1"/>
  </r>
  <r>
    <n v="2737"/>
    <n v="2"/>
    <n v="112"/>
    <n v="18"/>
    <s v="2-112-18"/>
    <x v="0"/>
    <x v="0"/>
  </r>
  <r>
    <n v="2738"/>
    <n v="2"/>
    <n v="112"/>
    <n v="17"/>
    <s v="2-112-17"/>
    <x v="0"/>
    <x v="0"/>
  </r>
  <r>
    <n v="2739"/>
    <n v="2"/>
    <n v="112"/>
    <n v="6"/>
    <s v="2-112-6"/>
    <x v="0"/>
    <x v="0"/>
  </r>
  <r>
    <n v="2740"/>
    <n v="2"/>
    <n v="112"/>
    <n v="2"/>
    <s v="2-112-2"/>
    <x v="0"/>
    <x v="1"/>
  </r>
  <r>
    <n v="2741"/>
    <n v="2"/>
    <n v="112"/>
    <n v="20"/>
    <s v="2-112-20"/>
    <x v="0"/>
    <x v="0"/>
  </r>
  <r>
    <n v="2742"/>
    <n v="2"/>
    <n v="112"/>
    <n v="19"/>
    <s v="2-112-19"/>
    <x v="0"/>
    <x v="0"/>
  </r>
  <r>
    <n v="2743"/>
    <n v="2"/>
    <n v="112"/>
    <n v="7"/>
    <s v="2-112-7"/>
    <x v="0"/>
    <x v="0"/>
  </r>
  <r>
    <n v="2744"/>
    <n v="2"/>
    <n v="112"/>
    <n v="3"/>
    <s v="2-112-3"/>
    <x v="0"/>
    <x v="0"/>
  </r>
  <r>
    <n v="2745"/>
    <n v="2"/>
    <n v="112"/>
    <n v="24"/>
    <s v="2-112-24"/>
    <x v="0"/>
    <x v="0"/>
  </r>
  <r>
    <n v="2746"/>
    <n v="2"/>
    <n v="112"/>
    <n v="23"/>
    <s v="2-112-23"/>
    <x v="0"/>
    <x v="0"/>
  </r>
  <r>
    <n v="2747"/>
    <n v="2"/>
    <n v="112"/>
    <n v="16"/>
    <s v="2-112-16"/>
    <x v="0"/>
    <x v="0"/>
  </r>
  <r>
    <n v="2748"/>
    <n v="2"/>
    <n v="112"/>
    <n v="15"/>
    <s v="2-112-15"/>
    <x v="0"/>
    <x v="1"/>
  </r>
  <r>
    <n v="2749"/>
    <n v="2"/>
    <n v="112"/>
    <n v="12"/>
    <s v="2-112-12"/>
    <x v="0"/>
    <x v="1"/>
  </r>
  <r>
    <n v="2750"/>
    <n v="2"/>
    <n v="112"/>
    <n v="8"/>
    <s v="2-112-8"/>
    <x v="0"/>
    <x v="0"/>
  </r>
  <r>
    <n v="2751"/>
    <n v="2"/>
    <n v="112"/>
    <n v="4"/>
    <s v="2-112-4"/>
    <x v="0"/>
    <x v="0"/>
  </r>
  <r>
    <n v="2752"/>
    <n v="2"/>
    <n v="112"/>
    <n v="10"/>
    <s v="2-112-10"/>
    <x v="0"/>
    <x v="0"/>
  </r>
  <r>
    <n v="2753"/>
    <n v="2"/>
    <n v="112"/>
    <n v="11"/>
    <s v="2-112-11"/>
    <x v="0"/>
    <x v="0"/>
  </r>
  <r>
    <n v="2754"/>
    <n v="2"/>
    <n v="112"/>
    <n v="25"/>
    <s v="2-112-25"/>
    <x v="0"/>
    <x v="0"/>
  </r>
  <r>
    <n v="2755"/>
    <n v="2"/>
    <n v="113"/>
    <n v="25"/>
    <s v="2-113-25"/>
    <x v="0"/>
    <x v="0"/>
  </r>
  <r>
    <n v="2756"/>
    <n v="2"/>
    <n v="113"/>
    <n v="16"/>
    <s v="2-113-16"/>
    <x v="0"/>
    <x v="0"/>
  </r>
  <r>
    <n v="2757"/>
    <n v="2"/>
    <n v="113"/>
    <n v="15"/>
    <s v="2-113-15"/>
    <x v="0"/>
    <x v="1"/>
  </r>
  <r>
    <n v="2758"/>
    <n v="2"/>
    <n v="113"/>
    <n v="11"/>
    <s v="2-113-11"/>
    <x v="0"/>
    <x v="1"/>
  </r>
  <r>
    <n v="2759"/>
    <n v="2"/>
    <n v="113"/>
    <n v="24"/>
    <s v="2-113-24"/>
    <x v="0"/>
    <x v="0"/>
  </r>
  <r>
    <n v="2760"/>
    <n v="2"/>
    <n v="113"/>
    <n v="23"/>
    <s v="2-113-23"/>
    <x v="0"/>
    <x v="1"/>
  </r>
  <r>
    <n v="2761"/>
    <n v="2"/>
    <n v="113"/>
    <n v="14"/>
    <s v="2-113-14"/>
    <x v="0"/>
    <x v="0"/>
  </r>
  <r>
    <n v="2762"/>
    <n v="2"/>
    <n v="113"/>
    <n v="13"/>
    <s v="2-113-13"/>
    <x v="0"/>
    <x v="0"/>
  </r>
  <r>
    <n v="2763"/>
    <n v="2"/>
    <n v="113"/>
    <n v="9"/>
    <s v="2-113-9"/>
    <x v="0"/>
    <x v="0"/>
  </r>
  <r>
    <n v="2764"/>
    <n v="2"/>
    <n v="113"/>
    <n v="6"/>
    <s v="2-113-6"/>
    <x v="0"/>
    <x v="1"/>
  </r>
  <r>
    <n v="2765"/>
    <n v="2"/>
    <n v="113"/>
    <n v="1"/>
    <s v="2-113-1"/>
    <x v="0"/>
    <x v="0"/>
  </r>
  <r>
    <n v="2766"/>
    <n v="2"/>
    <n v="113"/>
    <n v="21"/>
    <s v="2-113-21"/>
    <x v="0"/>
    <x v="0"/>
  </r>
  <r>
    <n v="2767"/>
    <n v="2"/>
    <n v="113"/>
    <n v="18"/>
    <s v="2-113-18"/>
    <x v="0"/>
    <x v="0"/>
  </r>
  <r>
    <n v="2768"/>
    <n v="2"/>
    <n v="113"/>
    <n v="17"/>
    <s v="2-113-17"/>
    <x v="0"/>
    <x v="1"/>
  </r>
  <r>
    <n v="2769"/>
    <n v="2"/>
    <n v="113"/>
    <n v="10"/>
    <s v="2-113-10"/>
    <x v="0"/>
    <x v="0"/>
  </r>
  <r>
    <n v="2770"/>
    <n v="2"/>
    <n v="113"/>
    <n v="7"/>
    <s v="2-113-7"/>
    <x v="0"/>
    <x v="0"/>
  </r>
  <r>
    <n v="2771"/>
    <n v="2"/>
    <n v="113"/>
    <n v="20"/>
    <s v="2-113-20"/>
    <x v="0"/>
    <x v="1"/>
  </r>
  <r>
    <n v="2772"/>
    <n v="2"/>
    <n v="113"/>
    <n v="19"/>
    <s v="2-113-19"/>
    <x v="0"/>
    <x v="1"/>
  </r>
  <r>
    <n v="2773"/>
    <n v="2"/>
    <n v="113"/>
    <n v="12"/>
    <s v="2-113-12"/>
    <x v="0"/>
    <x v="0"/>
  </r>
  <r>
    <n v="2774"/>
    <n v="2"/>
    <n v="113"/>
    <n v="8"/>
    <s v="2-113-8"/>
    <x v="0"/>
    <x v="0"/>
  </r>
  <r>
    <n v="2775"/>
    <n v="2"/>
    <n v="113"/>
    <n v="5"/>
    <s v="2-113-5"/>
    <x v="0"/>
    <x v="0"/>
  </r>
  <r>
    <n v="2776"/>
    <n v="2"/>
    <n v="113"/>
    <n v="22"/>
    <s v="2-113-22"/>
    <x v="0"/>
    <x v="0"/>
  </r>
  <r>
    <n v="2777"/>
    <n v="2"/>
    <n v="113"/>
    <n v="2"/>
    <s v="2-113-2"/>
    <x v="0"/>
    <x v="0"/>
  </r>
  <r>
    <n v="2778"/>
    <n v="2"/>
    <n v="113"/>
    <n v="3"/>
    <s v="2-113-3"/>
    <x v="0"/>
    <x v="0"/>
  </r>
  <r>
    <n v="2779"/>
    <n v="2"/>
    <n v="113"/>
    <n v="4"/>
    <s v="2-113-4"/>
    <x v="0"/>
    <x v="0"/>
  </r>
  <r>
    <n v="2780"/>
    <n v="2"/>
    <n v="114"/>
    <n v="25"/>
    <s v="2-114-25"/>
    <x v="0"/>
    <x v="1"/>
  </r>
  <r>
    <n v="2781"/>
    <n v="2"/>
    <n v="114"/>
    <n v="20"/>
    <s v="2-114-20"/>
    <x v="0"/>
    <x v="1"/>
  </r>
  <r>
    <n v="2782"/>
    <n v="2"/>
    <n v="114"/>
    <n v="19"/>
    <s v="2-114-19"/>
    <x v="0"/>
    <x v="1"/>
  </r>
  <r>
    <n v="2783"/>
    <n v="2"/>
    <n v="114"/>
    <n v="12"/>
    <s v="2-114-12"/>
    <x v="0"/>
    <x v="1"/>
  </r>
  <r>
    <n v="2784"/>
    <n v="2"/>
    <n v="114"/>
    <n v="5"/>
    <s v="2-114-5"/>
    <x v="0"/>
    <x v="0"/>
  </r>
  <r>
    <n v="2785"/>
    <n v="2"/>
    <n v="114"/>
    <n v="1"/>
    <s v="2-114-1"/>
    <x v="0"/>
    <x v="1"/>
  </r>
  <r>
    <n v="2786"/>
    <n v="2"/>
    <n v="114"/>
    <n v="22"/>
    <s v="2-114-22"/>
    <x v="0"/>
    <x v="0"/>
  </r>
  <r>
    <n v="2787"/>
    <n v="2"/>
    <n v="114"/>
    <n v="21"/>
    <s v="2-114-21"/>
    <x v="0"/>
    <x v="0"/>
  </r>
  <r>
    <n v="2788"/>
    <n v="2"/>
    <n v="114"/>
    <n v="14"/>
    <s v="2-114-14"/>
    <x v="0"/>
    <x v="1"/>
  </r>
  <r>
    <n v="2789"/>
    <n v="2"/>
    <n v="114"/>
    <n v="13"/>
    <s v="2-114-13"/>
    <x v="0"/>
    <x v="1"/>
  </r>
  <r>
    <n v="2790"/>
    <n v="2"/>
    <n v="114"/>
    <n v="9"/>
    <s v="2-114-9"/>
    <x v="0"/>
    <x v="1"/>
  </r>
  <r>
    <n v="2791"/>
    <n v="2"/>
    <n v="114"/>
    <n v="6"/>
    <s v="2-114-6"/>
    <x v="0"/>
    <x v="1"/>
  </r>
  <r>
    <n v="2792"/>
    <n v="2"/>
    <n v="114"/>
    <n v="4"/>
    <s v="2-114-4"/>
    <x v="0"/>
    <x v="0"/>
  </r>
  <r>
    <n v="2793"/>
    <n v="2"/>
    <n v="114"/>
    <n v="24"/>
    <s v="2-114-24"/>
    <x v="0"/>
    <x v="1"/>
  </r>
  <r>
    <n v="2794"/>
    <n v="2"/>
    <n v="114"/>
    <n v="23"/>
    <s v="2-114-23"/>
    <x v="0"/>
    <x v="0"/>
  </r>
  <r>
    <n v="2795"/>
    <n v="2"/>
    <n v="114"/>
    <n v="16"/>
    <s v="2-114-16"/>
    <x v="0"/>
    <x v="1"/>
  </r>
  <r>
    <n v="2796"/>
    <n v="2"/>
    <n v="114"/>
    <n v="15"/>
    <s v="2-114-15"/>
    <x v="0"/>
    <x v="1"/>
  </r>
  <r>
    <n v="2797"/>
    <n v="2"/>
    <n v="114"/>
    <n v="10"/>
    <s v="2-114-10"/>
    <x v="0"/>
    <x v="0"/>
  </r>
  <r>
    <n v="2798"/>
    <n v="2"/>
    <n v="114"/>
    <n v="7"/>
    <s v="2-114-7"/>
    <x v="0"/>
    <x v="0"/>
  </r>
  <r>
    <n v="2799"/>
    <n v="2"/>
    <n v="114"/>
    <n v="18"/>
    <s v="2-114-18"/>
    <x v="0"/>
    <x v="0"/>
  </r>
  <r>
    <n v="2800"/>
    <n v="2"/>
    <n v="114"/>
    <n v="17"/>
    <s v="2-114-17"/>
    <x v="0"/>
    <x v="0"/>
  </r>
  <r>
    <n v="2801"/>
    <n v="2"/>
    <n v="114"/>
    <n v="11"/>
    <s v="2-114-11"/>
    <x v="0"/>
    <x v="0"/>
  </r>
  <r>
    <n v="2802"/>
    <n v="2"/>
    <n v="114"/>
    <n v="8"/>
    <s v="2-114-8"/>
    <x v="0"/>
    <x v="1"/>
  </r>
  <r>
    <n v="2803"/>
    <n v="2"/>
    <n v="114"/>
    <n v="2"/>
    <s v="2-114-2"/>
    <x v="0"/>
    <x v="0"/>
  </r>
  <r>
    <n v="2804"/>
    <n v="2"/>
    <n v="114"/>
    <n v="3"/>
    <s v="2-114-3"/>
    <x v="0"/>
    <x v="0"/>
  </r>
  <r>
    <n v="2805"/>
    <n v="2"/>
    <n v="115"/>
    <n v="25"/>
    <s v="2-115-25"/>
    <x v="0"/>
    <x v="0"/>
  </r>
  <r>
    <n v="2806"/>
    <n v="2"/>
    <n v="115"/>
    <n v="17"/>
    <s v="2-115-17"/>
    <x v="0"/>
    <x v="0"/>
  </r>
  <r>
    <n v="2807"/>
    <n v="2"/>
    <n v="115"/>
    <n v="16"/>
    <s v="2-115-16"/>
    <x v="0"/>
    <x v="1"/>
  </r>
  <r>
    <n v="2808"/>
    <n v="2"/>
    <n v="115"/>
    <n v="10"/>
    <s v="2-115-10"/>
    <x v="0"/>
    <x v="0"/>
  </r>
  <r>
    <n v="2809"/>
    <n v="2"/>
    <n v="115"/>
    <n v="4"/>
    <s v="2-115-4"/>
    <x v="0"/>
    <x v="0"/>
  </r>
  <r>
    <n v="2810"/>
    <n v="2"/>
    <n v="115"/>
    <n v="1"/>
    <s v="2-115-1"/>
    <x v="0"/>
    <x v="1"/>
  </r>
  <r>
    <n v="2811"/>
    <n v="2"/>
    <n v="115"/>
    <n v="24"/>
    <s v="2-115-24"/>
    <x v="0"/>
    <x v="0"/>
  </r>
  <r>
    <n v="2812"/>
    <n v="2"/>
    <n v="115"/>
    <n v="23"/>
    <s v="2-115-23"/>
    <x v="0"/>
    <x v="1"/>
  </r>
  <r>
    <n v="2813"/>
    <n v="2"/>
    <n v="115"/>
    <n v="13"/>
    <s v="2-115-13"/>
    <x v="0"/>
    <x v="1"/>
  </r>
  <r>
    <n v="2814"/>
    <n v="2"/>
    <n v="115"/>
    <n v="12"/>
    <s v="2-115-12"/>
    <x v="0"/>
    <x v="0"/>
  </r>
  <r>
    <n v="2815"/>
    <n v="2"/>
    <n v="115"/>
    <n v="8"/>
    <s v="2-115-8"/>
    <x v="0"/>
    <x v="1"/>
  </r>
  <r>
    <n v="2816"/>
    <n v="2"/>
    <n v="115"/>
    <n v="5"/>
    <s v="2-115-5"/>
    <x v="0"/>
    <x v="1"/>
  </r>
  <r>
    <n v="2817"/>
    <n v="2"/>
    <n v="115"/>
    <n v="3"/>
    <s v="2-115-3"/>
    <x v="0"/>
    <x v="1"/>
  </r>
  <r>
    <n v="2818"/>
    <n v="2"/>
    <n v="115"/>
    <n v="22"/>
    <s v="2-115-22"/>
    <x v="0"/>
    <x v="1"/>
  </r>
  <r>
    <n v="2819"/>
    <n v="2"/>
    <n v="115"/>
    <n v="21"/>
    <s v="2-115-21"/>
    <x v="0"/>
    <x v="1"/>
  </r>
  <r>
    <n v="2820"/>
    <n v="2"/>
    <n v="115"/>
    <n v="15"/>
    <s v="2-115-15"/>
    <x v="0"/>
    <x v="0"/>
  </r>
  <r>
    <n v="2821"/>
    <n v="2"/>
    <n v="115"/>
    <n v="14"/>
    <s v="2-115-14"/>
    <x v="0"/>
    <x v="1"/>
  </r>
  <r>
    <n v="2822"/>
    <n v="2"/>
    <n v="115"/>
    <n v="9"/>
    <s v="2-115-9"/>
    <x v="0"/>
    <x v="1"/>
  </r>
  <r>
    <n v="2823"/>
    <n v="2"/>
    <n v="115"/>
    <n v="6"/>
    <s v="2-115-6"/>
    <x v="0"/>
    <x v="1"/>
  </r>
  <r>
    <n v="2824"/>
    <n v="2"/>
    <n v="115"/>
    <n v="20"/>
    <s v="2-115-20"/>
    <x v="0"/>
    <x v="1"/>
  </r>
  <r>
    <n v="2825"/>
    <n v="2"/>
    <n v="115"/>
    <n v="19"/>
    <s v="2-115-19"/>
    <x v="0"/>
    <x v="0"/>
  </r>
  <r>
    <n v="2826"/>
    <n v="2"/>
    <n v="115"/>
    <n v="18"/>
    <s v="2-115-18"/>
    <x v="0"/>
    <x v="0"/>
  </r>
  <r>
    <n v="2827"/>
    <n v="2"/>
    <n v="115"/>
    <n v="11"/>
    <s v="2-115-11"/>
    <x v="0"/>
    <x v="0"/>
  </r>
  <r>
    <n v="2828"/>
    <n v="2"/>
    <n v="115"/>
    <n v="7"/>
    <s v="2-115-7"/>
    <x v="0"/>
    <x v="1"/>
  </r>
  <r>
    <n v="2829"/>
    <n v="2"/>
    <n v="115"/>
    <n v="2"/>
    <s v="2-115-2"/>
    <x v="0"/>
    <x v="0"/>
  </r>
  <r>
    <n v="2830"/>
    <n v="2"/>
    <n v="116"/>
    <n v="22"/>
    <s v="2-116-22"/>
    <x v="0"/>
    <x v="0"/>
  </r>
  <r>
    <n v="2831"/>
    <n v="2"/>
    <n v="116"/>
    <n v="21"/>
    <s v="2-116-21"/>
    <x v="0"/>
    <x v="0"/>
  </r>
  <r>
    <n v="2832"/>
    <n v="2"/>
    <n v="116"/>
    <n v="14"/>
    <s v="2-116-14"/>
    <x v="0"/>
    <x v="0"/>
  </r>
  <r>
    <n v="2833"/>
    <n v="2"/>
    <n v="116"/>
    <n v="13"/>
    <s v="2-116-13"/>
    <x v="0"/>
    <x v="0"/>
  </r>
  <r>
    <n v="2834"/>
    <n v="2"/>
    <n v="116"/>
    <n v="9"/>
    <s v="2-116-9"/>
    <x v="0"/>
    <x v="1"/>
  </r>
  <r>
    <n v="2835"/>
    <n v="2"/>
    <n v="116"/>
    <n v="5"/>
    <s v="2-116-5"/>
    <x v="0"/>
    <x v="1"/>
  </r>
  <r>
    <n v="2836"/>
    <n v="2"/>
    <n v="116"/>
    <n v="4"/>
    <s v="2-116-4"/>
    <x v="0"/>
    <x v="1"/>
  </r>
  <r>
    <n v="2837"/>
    <n v="2"/>
    <n v="116"/>
    <n v="25"/>
    <s v="2-116-25"/>
    <x v="0"/>
    <x v="1"/>
  </r>
  <r>
    <n v="2838"/>
    <n v="2"/>
    <n v="116"/>
    <n v="17"/>
    <s v="2-116-17"/>
    <x v="0"/>
    <x v="1"/>
  </r>
  <r>
    <n v="2839"/>
    <n v="2"/>
    <n v="116"/>
    <n v="6"/>
    <s v="2-116-6"/>
    <x v="0"/>
    <x v="0"/>
  </r>
  <r>
    <n v="2840"/>
    <n v="2"/>
    <n v="116"/>
    <n v="3"/>
    <s v="2-116-3"/>
    <x v="0"/>
    <x v="1"/>
  </r>
  <r>
    <n v="2841"/>
    <n v="2"/>
    <n v="116"/>
    <n v="24"/>
    <s v="2-116-24"/>
    <x v="0"/>
    <x v="0"/>
  </r>
  <r>
    <n v="2842"/>
    <n v="2"/>
    <n v="116"/>
    <n v="23"/>
    <s v="2-116-23"/>
    <x v="0"/>
    <x v="0"/>
  </r>
  <r>
    <n v="2843"/>
    <n v="2"/>
    <n v="116"/>
    <n v="16"/>
    <s v="2-116-16"/>
    <x v="0"/>
    <x v="0"/>
  </r>
  <r>
    <n v="2844"/>
    <n v="2"/>
    <n v="116"/>
    <n v="15"/>
    <s v="2-116-15"/>
    <x v="0"/>
    <x v="0"/>
  </r>
  <r>
    <n v="2845"/>
    <n v="2"/>
    <n v="116"/>
    <n v="10"/>
    <s v="2-116-10"/>
    <x v="0"/>
    <x v="1"/>
  </r>
  <r>
    <n v="2846"/>
    <n v="2"/>
    <n v="116"/>
    <n v="7"/>
    <s v="2-116-7"/>
    <x v="0"/>
    <x v="1"/>
  </r>
  <r>
    <n v="2847"/>
    <n v="2"/>
    <n v="116"/>
    <n v="1"/>
    <s v="2-116-1"/>
    <x v="0"/>
    <x v="0"/>
  </r>
  <r>
    <n v="2848"/>
    <n v="2"/>
    <n v="116"/>
    <n v="20"/>
    <s v="2-116-20"/>
    <x v="0"/>
    <x v="1"/>
  </r>
  <r>
    <n v="2849"/>
    <n v="2"/>
    <n v="116"/>
    <n v="19"/>
    <s v="2-116-19"/>
    <x v="0"/>
    <x v="0"/>
  </r>
  <r>
    <n v="2850"/>
    <n v="2"/>
    <n v="116"/>
    <n v="12"/>
    <s v="2-116-12"/>
    <x v="0"/>
    <x v="0"/>
  </r>
  <r>
    <n v="2851"/>
    <n v="2"/>
    <n v="116"/>
    <n v="8"/>
    <s v="2-116-8"/>
    <x v="0"/>
    <x v="1"/>
  </r>
  <r>
    <n v="2852"/>
    <n v="2"/>
    <n v="116"/>
    <n v="2"/>
    <s v="2-116-2"/>
    <x v="0"/>
    <x v="0"/>
  </r>
  <r>
    <n v="2853"/>
    <n v="2"/>
    <n v="116"/>
    <n v="11"/>
    <s v="2-116-11"/>
    <x v="0"/>
    <x v="0"/>
  </r>
  <r>
    <n v="2854"/>
    <n v="2"/>
    <n v="116"/>
    <n v="18"/>
    <s v="2-116-18"/>
    <x v="0"/>
    <x v="0"/>
  </r>
  <r>
    <n v="2855"/>
    <n v="2"/>
    <n v="117"/>
    <n v="21"/>
    <s v="2-117-21"/>
    <x v="0"/>
    <x v="0"/>
  </r>
  <r>
    <n v="2856"/>
    <n v="2"/>
    <n v="117"/>
    <n v="12"/>
    <s v="2-117-12"/>
    <x v="0"/>
    <x v="1"/>
  </r>
  <r>
    <n v="2857"/>
    <n v="2"/>
    <n v="117"/>
    <n v="9"/>
    <s v="2-117-9"/>
    <x v="0"/>
    <x v="0"/>
  </r>
  <r>
    <n v="2858"/>
    <n v="2"/>
    <n v="117"/>
    <n v="5"/>
    <s v="2-117-5"/>
    <x v="0"/>
    <x v="1"/>
  </r>
  <r>
    <n v="2859"/>
    <n v="2"/>
    <n v="117"/>
    <n v="1"/>
    <s v="2-117-1"/>
    <x v="0"/>
    <x v="1"/>
  </r>
  <r>
    <n v="2860"/>
    <n v="2"/>
    <n v="117"/>
    <n v="20"/>
    <s v="2-117-20"/>
    <x v="0"/>
    <x v="0"/>
  </r>
  <r>
    <n v="2861"/>
    <n v="2"/>
    <n v="117"/>
    <n v="19"/>
    <s v="2-117-19"/>
    <x v="0"/>
    <x v="0"/>
  </r>
  <r>
    <n v="2862"/>
    <n v="2"/>
    <n v="117"/>
    <n v="14"/>
    <s v="2-117-14"/>
    <x v="0"/>
    <x v="0"/>
  </r>
  <r>
    <n v="2863"/>
    <n v="2"/>
    <n v="117"/>
    <n v="6"/>
    <s v="2-117-6"/>
    <x v="0"/>
    <x v="0"/>
  </r>
  <r>
    <n v="2864"/>
    <n v="2"/>
    <n v="117"/>
    <n v="2"/>
    <s v="2-117-2"/>
    <x v="0"/>
    <x v="0"/>
  </r>
  <r>
    <n v="2865"/>
    <n v="2"/>
    <n v="117"/>
    <n v="16"/>
    <s v="2-117-16"/>
    <x v="0"/>
    <x v="0"/>
  </r>
  <r>
    <n v="2866"/>
    <n v="2"/>
    <n v="117"/>
    <n v="10"/>
    <s v="2-117-10"/>
    <x v="0"/>
    <x v="0"/>
  </r>
  <r>
    <n v="2867"/>
    <n v="2"/>
    <n v="117"/>
    <n v="7"/>
    <s v="2-117-7"/>
    <x v="0"/>
    <x v="0"/>
  </r>
  <r>
    <n v="2868"/>
    <n v="2"/>
    <n v="117"/>
    <n v="4"/>
    <s v="2-117-4"/>
    <x v="0"/>
    <x v="0"/>
  </r>
  <r>
    <n v="2869"/>
    <n v="2"/>
    <n v="117"/>
    <n v="25"/>
    <s v="2-117-25"/>
    <x v="0"/>
    <x v="0"/>
  </r>
  <r>
    <n v="2870"/>
    <n v="2"/>
    <n v="117"/>
    <n v="18"/>
    <s v="2-117-18"/>
    <x v="0"/>
    <x v="0"/>
  </r>
  <r>
    <n v="2871"/>
    <n v="2"/>
    <n v="117"/>
    <n v="11"/>
    <s v="2-117-11"/>
    <x v="0"/>
    <x v="0"/>
  </r>
  <r>
    <n v="2872"/>
    <n v="2"/>
    <n v="117"/>
    <n v="8"/>
    <s v="2-117-8"/>
    <x v="0"/>
    <x v="0"/>
  </r>
  <r>
    <n v="2873"/>
    <n v="2"/>
    <n v="117"/>
    <n v="3"/>
    <s v="2-117-3"/>
    <x v="0"/>
    <x v="0"/>
  </r>
  <r>
    <n v="2874"/>
    <n v="2"/>
    <n v="117"/>
    <n v="23"/>
    <s v="2-117-23"/>
    <x v="0"/>
    <x v="0"/>
  </r>
  <r>
    <n v="2875"/>
    <n v="2"/>
    <n v="117"/>
    <n v="13"/>
    <s v="2-117-13"/>
    <x v="0"/>
    <x v="1"/>
  </r>
  <r>
    <n v="2876"/>
    <n v="2"/>
    <n v="117"/>
    <n v="24"/>
    <s v="2-117-24"/>
    <x v="0"/>
    <x v="0"/>
  </r>
  <r>
    <n v="2877"/>
    <n v="2"/>
    <n v="117"/>
    <n v="15"/>
    <s v="2-117-15"/>
    <x v="0"/>
    <x v="0"/>
  </r>
  <r>
    <n v="2878"/>
    <n v="2"/>
    <n v="117"/>
    <n v="22"/>
    <s v="2-117-22"/>
    <x v="0"/>
    <x v="0"/>
  </r>
  <r>
    <n v="2879"/>
    <n v="2"/>
    <n v="117"/>
    <n v="17"/>
    <s v="2-117-17"/>
    <x v="0"/>
    <x v="0"/>
  </r>
  <r>
    <n v="2880"/>
    <n v="2"/>
    <n v="118"/>
    <n v="18"/>
    <s v="2-118-18"/>
    <x v="0"/>
    <x v="0"/>
  </r>
  <r>
    <n v="2881"/>
    <n v="2"/>
    <n v="118"/>
    <n v="12"/>
    <s v="2-118-12"/>
    <x v="0"/>
    <x v="1"/>
  </r>
  <r>
    <n v="2882"/>
    <n v="2"/>
    <n v="118"/>
    <n v="5"/>
    <s v="2-118-5"/>
    <x v="0"/>
    <x v="0"/>
  </r>
  <r>
    <n v="2883"/>
    <n v="2"/>
    <n v="118"/>
    <n v="1"/>
    <s v="2-118-1"/>
    <x v="0"/>
    <x v="1"/>
  </r>
  <r>
    <n v="2884"/>
    <n v="2"/>
    <n v="118"/>
    <n v="22"/>
    <s v="2-118-22"/>
    <x v="0"/>
    <x v="1"/>
  </r>
  <r>
    <n v="2885"/>
    <n v="2"/>
    <n v="118"/>
    <n v="21"/>
    <s v="2-118-21"/>
    <x v="0"/>
    <x v="0"/>
  </r>
  <r>
    <n v="2886"/>
    <n v="2"/>
    <n v="118"/>
    <n v="13"/>
    <s v="2-118-13"/>
    <x v="0"/>
    <x v="1"/>
  </r>
  <r>
    <n v="2887"/>
    <n v="2"/>
    <n v="118"/>
    <n v="9"/>
    <s v="2-118-9"/>
    <x v="0"/>
    <x v="1"/>
  </r>
  <r>
    <n v="2888"/>
    <n v="2"/>
    <n v="118"/>
    <n v="6"/>
    <s v="2-118-6"/>
    <x v="0"/>
    <x v="1"/>
  </r>
  <r>
    <n v="2889"/>
    <n v="2"/>
    <n v="118"/>
    <n v="3"/>
    <s v="2-118-3"/>
    <x v="0"/>
    <x v="0"/>
  </r>
  <r>
    <n v="2890"/>
    <n v="2"/>
    <n v="118"/>
    <n v="25"/>
    <s v="2-118-25"/>
    <x v="0"/>
    <x v="0"/>
  </r>
  <r>
    <n v="2891"/>
    <n v="2"/>
    <n v="118"/>
    <n v="16"/>
    <s v="2-118-16"/>
    <x v="0"/>
    <x v="1"/>
  </r>
  <r>
    <n v="2892"/>
    <n v="2"/>
    <n v="118"/>
    <n v="11"/>
    <s v="2-118-11"/>
    <x v="0"/>
    <x v="1"/>
  </r>
  <r>
    <n v="2893"/>
    <n v="2"/>
    <n v="118"/>
    <n v="2"/>
    <s v="2-118-2"/>
    <x v="0"/>
    <x v="0"/>
  </r>
  <r>
    <n v="2894"/>
    <n v="2"/>
    <n v="118"/>
    <n v="24"/>
    <s v="2-118-24"/>
    <x v="0"/>
    <x v="0"/>
  </r>
  <r>
    <n v="2895"/>
    <n v="2"/>
    <n v="118"/>
    <n v="23"/>
    <s v="2-118-23"/>
    <x v="0"/>
    <x v="0"/>
  </r>
  <r>
    <n v="2896"/>
    <n v="2"/>
    <n v="118"/>
    <n v="20"/>
    <s v="2-118-20"/>
    <x v="0"/>
    <x v="1"/>
  </r>
  <r>
    <n v="2897"/>
    <n v="2"/>
    <n v="118"/>
    <n v="19"/>
    <s v="2-118-19"/>
    <x v="0"/>
    <x v="1"/>
  </r>
  <r>
    <n v="2898"/>
    <n v="2"/>
    <n v="118"/>
    <n v="10"/>
    <s v="2-118-10"/>
    <x v="0"/>
    <x v="0"/>
  </r>
  <r>
    <n v="2899"/>
    <n v="2"/>
    <n v="118"/>
    <n v="8"/>
    <s v="2-118-8"/>
    <x v="0"/>
    <x v="1"/>
  </r>
  <r>
    <n v="2900"/>
    <n v="2"/>
    <n v="118"/>
    <n v="4"/>
    <s v="2-118-4"/>
    <x v="0"/>
    <x v="0"/>
  </r>
  <r>
    <n v="2901"/>
    <n v="2"/>
    <n v="118"/>
    <n v="17"/>
    <s v="2-118-17"/>
    <x v="0"/>
    <x v="0"/>
  </r>
  <r>
    <n v="2902"/>
    <n v="2"/>
    <n v="118"/>
    <n v="7"/>
    <s v="2-118-7"/>
    <x v="0"/>
    <x v="0"/>
  </r>
  <r>
    <n v="2903"/>
    <n v="2"/>
    <n v="118"/>
    <n v="15"/>
    <s v="2-118-15"/>
    <x v="0"/>
    <x v="0"/>
  </r>
  <r>
    <n v="2904"/>
    <n v="2"/>
    <n v="118"/>
    <n v="14"/>
    <s v="2-118-14"/>
    <x v="0"/>
    <x v="0"/>
  </r>
  <r>
    <n v="2905"/>
    <n v="2"/>
    <n v="119"/>
    <n v="25"/>
    <s v="2-119-25"/>
    <x v="0"/>
    <x v="1"/>
  </r>
  <r>
    <n v="2906"/>
    <n v="2"/>
    <n v="119"/>
    <n v="16"/>
    <s v="2-119-16"/>
    <x v="0"/>
    <x v="0"/>
  </r>
  <r>
    <n v="2907"/>
    <n v="2"/>
    <n v="119"/>
    <n v="9"/>
    <s v="2-119-9"/>
    <x v="0"/>
    <x v="0"/>
  </r>
  <r>
    <n v="2908"/>
    <n v="2"/>
    <n v="119"/>
    <n v="5"/>
    <s v="2-119-5"/>
    <x v="0"/>
    <x v="1"/>
  </r>
  <r>
    <n v="2909"/>
    <n v="2"/>
    <n v="119"/>
    <n v="4"/>
    <s v="2-119-4"/>
    <x v="0"/>
    <x v="1"/>
  </r>
  <r>
    <n v="2910"/>
    <n v="2"/>
    <n v="119"/>
    <n v="10"/>
    <s v="2-119-10"/>
    <x v="0"/>
    <x v="0"/>
  </r>
  <r>
    <n v="2911"/>
    <n v="2"/>
    <n v="119"/>
    <n v="6"/>
    <s v="2-119-6"/>
    <x v="0"/>
    <x v="1"/>
  </r>
  <r>
    <n v="2912"/>
    <n v="2"/>
    <n v="119"/>
    <n v="1"/>
    <s v="2-119-1"/>
    <x v="0"/>
    <x v="1"/>
  </r>
  <r>
    <n v="2913"/>
    <n v="2"/>
    <n v="119"/>
    <n v="20"/>
    <s v="2-119-20"/>
    <x v="0"/>
    <x v="0"/>
  </r>
  <r>
    <n v="2914"/>
    <n v="2"/>
    <n v="119"/>
    <n v="12"/>
    <s v="2-119-12"/>
    <x v="0"/>
    <x v="0"/>
  </r>
  <r>
    <n v="2915"/>
    <n v="2"/>
    <n v="119"/>
    <n v="3"/>
    <s v="2-119-3"/>
    <x v="0"/>
    <x v="0"/>
  </r>
  <r>
    <n v="2916"/>
    <n v="2"/>
    <n v="119"/>
    <n v="24"/>
    <s v="2-119-24"/>
    <x v="0"/>
    <x v="0"/>
  </r>
  <r>
    <n v="2917"/>
    <n v="2"/>
    <n v="119"/>
    <n v="23"/>
    <s v="2-119-23"/>
    <x v="0"/>
    <x v="1"/>
  </r>
  <r>
    <n v="2918"/>
    <n v="2"/>
    <n v="119"/>
    <n v="18"/>
    <s v="2-119-18"/>
    <x v="0"/>
    <x v="1"/>
  </r>
  <r>
    <n v="2919"/>
    <n v="2"/>
    <n v="119"/>
    <n v="17"/>
    <s v="2-119-17"/>
    <x v="0"/>
    <x v="1"/>
  </r>
  <r>
    <n v="2920"/>
    <n v="2"/>
    <n v="119"/>
    <n v="11"/>
    <s v="2-119-11"/>
    <x v="0"/>
    <x v="0"/>
  </r>
  <r>
    <n v="2921"/>
    <n v="2"/>
    <n v="119"/>
    <n v="8"/>
    <s v="2-119-8"/>
    <x v="0"/>
    <x v="1"/>
  </r>
  <r>
    <n v="2922"/>
    <n v="2"/>
    <n v="119"/>
    <n v="15"/>
    <s v="2-119-15"/>
    <x v="0"/>
    <x v="0"/>
  </r>
  <r>
    <n v="2923"/>
    <n v="2"/>
    <n v="119"/>
    <n v="7"/>
    <s v="2-119-7"/>
    <x v="0"/>
    <x v="0"/>
  </r>
  <r>
    <n v="2924"/>
    <n v="2"/>
    <n v="119"/>
    <n v="19"/>
    <s v="2-119-19"/>
    <x v="0"/>
    <x v="0"/>
  </r>
  <r>
    <n v="2925"/>
    <n v="2"/>
    <n v="119"/>
    <n v="2"/>
    <s v="2-119-2"/>
    <x v="0"/>
    <x v="0"/>
  </r>
  <r>
    <n v="2926"/>
    <n v="2"/>
    <n v="119"/>
    <n v="21"/>
    <s v="2-119-21"/>
    <x v="0"/>
    <x v="0"/>
  </r>
  <r>
    <n v="2927"/>
    <n v="2"/>
    <n v="119"/>
    <n v="14"/>
    <s v="2-119-14"/>
    <x v="0"/>
    <x v="0"/>
  </r>
  <r>
    <n v="2928"/>
    <n v="2"/>
    <n v="119"/>
    <n v="22"/>
    <s v="2-119-22"/>
    <x v="0"/>
    <x v="0"/>
  </r>
  <r>
    <n v="2929"/>
    <n v="2"/>
    <n v="119"/>
    <n v="13"/>
    <s v="2-119-13"/>
    <x v="0"/>
    <x v="0"/>
  </r>
  <r>
    <n v="2930"/>
    <n v="2"/>
    <n v="120"/>
    <n v="25"/>
    <s v="2-120-25"/>
    <x v="0"/>
    <x v="1"/>
  </r>
  <r>
    <n v="2931"/>
    <n v="2"/>
    <n v="120"/>
    <n v="20"/>
    <s v="2-120-20"/>
    <x v="0"/>
    <x v="1"/>
  </r>
  <r>
    <n v="2932"/>
    <n v="2"/>
    <n v="120"/>
    <n v="19"/>
    <s v="2-120-19"/>
    <x v="0"/>
    <x v="0"/>
  </r>
  <r>
    <n v="2933"/>
    <n v="2"/>
    <n v="120"/>
    <n v="5"/>
    <s v="2-120-5"/>
    <x v="0"/>
    <x v="1"/>
  </r>
  <r>
    <n v="2934"/>
    <n v="2"/>
    <n v="120"/>
    <n v="4"/>
    <s v="2-120-4"/>
    <x v="0"/>
    <x v="1"/>
  </r>
  <r>
    <n v="2935"/>
    <n v="2"/>
    <n v="120"/>
    <n v="14"/>
    <s v="2-120-14"/>
    <x v="0"/>
    <x v="1"/>
  </r>
  <r>
    <n v="2936"/>
    <n v="2"/>
    <n v="120"/>
    <n v="13"/>
    <s v="2-120-13"/>
    <x v="0"/>
    <x v="0"/>
  </r>
  <r>
    <n v="2937"/>
    <n v="2"/>
    <n v="120"/>
    <n v="6"/>
    <s v="2-120-6"/>
    <x v="0"/>
    <x v="1"/>
  </r>
  <r>
    <n v="2938"/>
    <n v="2"/>
    <n v="120"/>
    <n v="3"/>
    <s v="2-120-3"/>
    <x v="0"/>
    <x v="1"/>
  </r>
  <r>
    <n v="2939"/>
    <n v="2"/>
    <n v="120"/>
    <n v="21"/>
    <s v="2-120-21"/>
    <x v="0"/>
    <x v="1"/>
  </r>
  <r>
    <n v="2940"/>
    <n v="2"/>
    <n v="120"/>
    <n v="16"/>
    <s v="2-120-16"/>
    <x v="0"/>
    <x v="0"/>
  </r>
  <r>
    <n v="2941"/>
    <n v="2"/>
    <n v="120"/>
    <n v="15"/>
    <s v="2-120-15"/>
    <x v="0"/>
    <x v="1"/>
  </r>
  <r>
    <n v="2942"/>
    <n v="2"/>
    <n v="120"/>
    <n v="11"/>
    <s v="2-120-11"/>
    <x v="0"/>
    <x v="1"/>
  </r>
  <r>
    <n v="2943"/>
    <n v="2"/>
    <n v="120"/>
    <n v="7"/>
    <s v="2-120-7"/>
    <x v="0"/>
    <x v="1"/>
  </r>
  <r>
    <n v="2944"/>
    <n v="2"/>
    <n v="120"/>
    <n v="24"/>
    <s v="2-120-24"/>
    <x v="0"/>
    <x v="1"/>
  </r>
  <r>
    <n v="2945"/>
    <n v="2"/>
    <n v="120"/>
    <n v="23"/>
    <s v="2-120-23"/>
    <x v="0"/>
    <x v="1"/>
  </r>
  <r>
    <n v="2946"/>
    <n v="2"/>
    <n v="120"/>
    <n v="18"/>
    <s v="2-120-18"/>
    <x v="0"/>
    <x v="1"/>
  </r>
  <r>
    <n v="2947"/>
    <n v="2"/>
    <n v="120"/>
    <n v="17"/>
    <s v="2-120-17"/>
    <x v="0"/>
    <x v="0"/>
  </r>
  <r>
    <n v="2948"/>
    <n v="2"/>
    <n v="120"/>
    <n v="12"/>
    <s v="2-120-12"/>
    <x v="0"/>
    <x v="1"/>
  </r>
  <r>
    <n v="2949"/>
    <n v="2"/>
    <n v="120"/>
    <n v="8"/>
    <s v="2-120-8"/>
    <x v="0"/>
    <x v="1"/>
  </r>
  <r>
    <n v="2950"/>
    <n v="2"/>
    <n v="120"/>
    <n v="1"/>
    <s v="2-120-1"/>
    <x v="0"/>
    <x v="0"/>
  </r>
  <r>
    <n v="2951"/>
    <n v="2"/>
    <n v="120"/>
    <n v="10"/>
    <s v="2-120-10"/>
    <x v="0"/>
    <x v="0"/>
  </r>
  <r>
    <n v="2952"/>
    <n v="2"/>
    <n v="120"/>
    <n v="2"/>
    <s v="2-120-2"/>
    <x v="0"/>
    <x v="0"/>
  </r>
  <r>
    <n v="2953"/>
    <n v="2"/>
    <n v="120"/>
    <n v="9"/>
    <s v="2-120-9"/>
    <x v="0"/>
    <x v="0"/>
  </r>
  <r>
    <n v="2954"/>
    <n v="2"/>
    <n v="120"/>
    <n v="22"/>
    <s v="2-120-22"/>
    <x v="0"/>
    <x v="0"/>
  </r>
  <r>
    <n v="2955"/>
    <n v="2"/>
    <n v="121"/>
    <n v="12"/>
    <s v="2-121-12"/>
    <x v="0"/>
    <x v="0"/>
  </r>
  <r>
    <n v="2956"/>
    <n v="2"/>
    <n v="121"/>
    <n v="5"/>
    <s v="2-121-5"/>
    <x v="0"/>
    <x v="0"/>
  </r>
  <r>
    <n v="2957"/>
    <n v="2"/>
    <n v="121"/>
    <n v="2"/>
    <s v="2-121-2"/>
    <x v="0"/>
    <x v="1"/>
  </r>
  <r>
    <n v="2958"/>
    <n v="2"/>
    <n v="121"/>
    <n v="22"/>
    <s v="2-121-22"/>
    <x v="0"/>
    <x v="1"/>
  </r>
  <r>
    <n v="2959"/>
    <n v="2"/>
    <n v="121"/>
    <n v="21"/>
    <s v="2-121-21"/>
    <x v="0"/>
    <x v="1"/>
  </r>
  <r>
    <n v="2960"/>
    <n v="2"/>
    <n v="121"/>
    <n v="14"/>
    <s v="2-121-14"/>
    <x v="0"/>
    <x v="0"/>
  </r>
  <r>
    <n v="2961"/>
    <n v="2"/>
    <n v="121"/>
    <n v="13"/>
    <s v="2-121-13"/>
    <x v="0"/>
    <x v="1"/>
  </r>
  <r>
    <n v="2962"/>
    <n v="2"/>
    <n v="121"/>
    <n v="9"/>
    <s v="2-121-9"/>
    <x v="0"/>
    <x v="1"/>
  </r>
  <r>
    <n v="2963"/>
    <n v="2"/>
    <n v="121"/>
    <n v="3"/>
    <s v="2-121-3"/>
    <x v="0"/>
    <x v="1"/>
  </r>
  <r>
    <n v="2964"/>
    <n v="2"/>
    <n v="121"/>
    <n v="23"/>
    <s v="2-121-23"/>
    <x v="0"/>
    <x v="1"/>
  </r>
  <r>
    <n v="2965"/>
    <n v="2"/>
    <n v="121"/>
    <n v="16"/>
    <s v="2-121-16"/>
    <x v="0"/>
    <x v="0"/>
  </r>
  <r>
    <n v="2966"/>
    <n v="2"/>
    <n v="121"/>
    <n v="15"/>
    <s v="2-121-15"/>
    <x v="0"/>
    <x v="0"/>
  </r>
  <r>
    <n v="2967"/>
    <n v="2"/>
    <n v="121"/>
    <n v="11"/>
    <s v="2-121-11"/>
    <x v="0"/>
    <x v="1"/>
  </r>
  <r>
    <n v="2968"/>
    <n v="2"/>
    <n v="121"/>
    <n v="7"/>
    <s v="2-121-7"/>
    <x v="0"/>
    <x v="0"/>
  </r>
  <r>
    <n v="2969"/>
    <n v="2"/>
    <n v="121"/>
    <n v="4"/>
    <s v="2-121-4"/>
    <x v="0"/>
    <x v="0"/>
  </r>
  <r>
    <n v="2970"/>
    <n v="2"/>
    <n v="121"/>
    <n v="25"/>
    <s v="2-121-25"/>
    <x v="0"/>
    <x v="0"/>
  </r>
  <r>
    <n v="2971"/>
    <n v="2"/>
    <n v="121"/>
    <n v="18"/>
    <s v="2-121-18"/>
    <x v="0"/>
    <x v="1"/>
  </r>
  <r>
    <n v="2972"/>
    <n v="2"/>
    <n v="121"/>
    <n v="10"/>
    <s v="2-121-10"/>
    <x v="0"/>
    <x v="1"/>
  </r>
  <r>
    <n v="2973"/>
    <n v="2"/>
    <n v="121"/>
    <n v="8"/>
    <s v="2-121-8"/>
    <x v="0"/>
    <x v="1"/>
  </r>
  <r>
    <n v="2974"/>
    <n v="2"/>
    <n v="121"/>
    <n v="1"/>
    <s v="2-121-1"/>
    <x v="0"/>
    <x v="0"/>
  </r>
  <r>
    <n v="2975"/>
    <n v="2"/>
    <n v="121"/>
    <n v="24"/>
    <s v="2-121-24"/>
    <x v="0"/>
    <x v="0"/>
  </r>
  <r>
    <n v="2976"/>
    <n v="2"/>
    <n v="121"/>
    <n v="20"/>
    <s v="2-121-20"/>
    <x v="0"/>
    <x v="0"/>
  </r>
  <r>
    <n v="2977"/>
    <n v="2"/>
    <n v="121"/>
    <n v="19"/>
    <s v="2-121-19"/>
    <x v="0"/>
    <x v="0"/>
  </r>
  <r>
    <n v="2978"/>
    <n v="2"/>
    <n v="121"/>
    <n v="17"/>
    <s v="2-121-17"/>
    <x v="0"/>
    <x v="0"/>
  </r>
  <r>
    <n v="2979"/>
    <n v="2"/>
    <n v="121"/>
    <n v="6"/>
    <s v="2-121-6"/>
    <x v="0"/>
    <x v="0"/>
  </r>
  <r>
    <n v="2980"/>
    <n v="2"/>
    <n v="122"/>
    <n v="22"/>
    <s v="2-122-22"/>
    <x v="0"/>
    <x v="0"/>
  </r>
  <r>
    <n v="2981"/>
    <n v="2"/>
    <n v="122"/>
    <n v="21"/>
    <s v="2-122-21"/>
    <x v="0"/>
    <x v="0"/>
  </r>
  <r>
    <n v="2982"/>
    <n v="2"/>
    <n v="122"/>
    <n v="14"/>
    <s v="2-122-14"/>
    <x v="0"/>
    <x v="1"/>
  </r>
  <r>
    <n v="2983"/>
    <n v="2"/>
    <n v="122"/>
    <n v="13"/>
    <s v="2-122-13"/>
    <x v="0"/>
    <x v="1"/>
  </r>
  <r>
    <n v="2984"/>
    <n v="2"/>
    <n v="122"/>
    <n v="9"/>
    <s v="2-122-9"/>
    <x v="0"/>
    <x v="0"/>
  </r>
  <r>
    <n v="2985"/>
    <n v="2"/>
    <n v="122"/>
    <n v="5"/>
    <s v="2-122-5"/>
    <x v="0"/>
    <x v="1"/>
  </r>
  <r>
    <n v="2986"/>
    <n v="2"/>
    <n v="122"/>
    <n v="2"/>
    <s v="2-122-2"/>
    <x v="0"/>
    <x v="0"/>
  </r>
  <r>
    <n v="2987"/>
    <n v="2"/>
    <n v="122"/>
    <n v="24"/>
    <s v="2-122-24"/>
    <x v="0"/>
    <x v="0"/>
  </r>
  <r>
    <n v="2988"/>
    <n v="2"/>
    <n v="122"/>
    <n v="23"/>
    <s v="2-122-23"/>
    <x v="0"/>
    <x v="0"/>
  </r>
  <r>
    <n v="2989"/>
    <n v="2"/>
    <n v="122"/>
    <n v="16"/>
    <s v="2-122-16"/>
    <x v="0"/>
    <x v="0"/>
  </r>
  <r>
    <n v="2990"/>
    <n v="2"/>
    <n v="122"/>
    <n v="15"/>
    <s v="2-122-15"/>
    <x v="0"/>
    <x v="1"/>
  </r>
  <r>
    <n v="2991"/>
    <n v="2"/>
    <n v="122"/>
    <n v="10"/>
    <s v="2-122-10"/>
    <x v="0"/>
    <x v="1"/>
  </r>
  <r>
    <n v="2992"/>
    <n v="2"/>
    <n v="122"/>
    <n v="6"/>
    <s v="2-122-6"/>
    <x v="0"/>
    <x v="0"/>
  </r>
  <r>
    <n v="2993"/>
    <n v="2"/>
    <n v="122"/>
    <n v="1"/>
    <s v="2-122-1"/>
    <x v="0"/>
    <x v="0"/>
  </r>
  <r>
    <n v="2994"/>
    <n v="2"/>
    <n v="122"/>
    <n v="20"/>
    <s v="2-122-20"/>
    <x v="0"/>
    <x v="0"/>
  </r>
  <r>
    <n v="2995"/>
    <n v="2"/>
    <n v="122"/>
    <n v="19"/>
    <s v="2-122-19"/>
    <x v="0"/>
    <x v="1"/>
  </r>
  <r>
    <n v="2996"/>
    <n v="2"/>
    <n v="122"/>
    <n v="7"/>
    <s v="2-122-7"/>
    <x v="0"/>
    <x v="1"/>
  </r>
  <r>
    <n v="2997"/>
    <n v="2"/>
    <n v="122"/>
    <n v="3"/>
    <s v="2-122-3"/>
    <x v="0"/>
    <x v="1"/>
  </r>
  <r>
    <n v="2998"/>
    <n v="2"/>
    <n v="122"/>
    <n v="25"/>
    <s v="2-122-25"/>
    <x v="0"/>
    <x v="1"/>
  </r>
  <r>
    <n v="2999"/>
    <n v="2"/>
    <n v="122"/>
    <n v="18"/>
    <s v="2-122-18"/>
    <x v="0"/>
    <x v="1"/>
  </r>
  <r>
    <n v="3000"/>
    <n v="2"/>
    <n v="122"/>
    <n v="17"/>
    <s v="2-122-17"/>
    <x v="0"/>
    <x v="1"/>
  </r>
  <r>
    <n v="3001"/>
    <n v="2"/>
    <n v="122"/>
    <n v="11"/>
    <s v="2-122-11"/>
    <x v="0"/>
    <x v="1"/>
  </r>
  <r>
    <n v="3002"/>
    <n v="2"/>
    <n v="122"/>
    <n v="8"/>
    <s v="2-122-8"/>
    <x v="0"/>
    <x v="0"/>
  </r>
  <r>
    <n v="3003"/>
    <n v="2"/>
    <n v="122"/>
    <n v="4"/>
    <s v="2-122-4"/>
    <x v="0"/>
    <x v="1"/>
  </r>
  <r>
    <n v="3004"/>
    <n v="2"/>
    <n v="122"/>
    <n v="12"/>
    <s v="2-122-12"/>
    <x v="0"/>
    <x v="1"/>
  </r>
  <r>
    <n v="3005"/>
    <n v="2"/>
    <n v="123"/>
    <n v="22"/>
    <s v="2-123-22"/>
    <x v="0"/>
    <x v="0"/>
  </r>
  <r>
    <n v="3006"/>
    <n v="2"/>
    <n v="123"/>
    <n v="21"/>
    <s v="2-123-21"/>
    <x v="0"/>
    <x v="1"/>
  </r>
  <r>
    <n v="3007"/>
    <n v="2"/>
    <n v="123"/>
    <n v="14"/>
    <s v="2-123-14"/>
    <x v="0"/>
    <x v="1"/>
  </r>
  <r>
    <n v="3008"/>
    <n v="2"/>
    <n v="123"/>
    <n v="13"/>
    <s v="2-123-13"/>
    <x v="0"/>
    <x v="1"/>
  </r>
  <r>
    <n v="3009"/>
    <n v="2"/>
    <n v="123"/>
    <n v="9"/>
    <s v="2-123-9"/>
    <x v="0"/>
    <x v="1"/>
  </r>
  <r>
    <n v="3010"/>
    <n v="2"/>
    <n v="123"/>
    <n v="4"/>
    <s v="2-123-4"/>
    <x v="0"/>
    <x v="1"/>
  </r>
  <r>
    <n v="3011"/>
    <n v="2"/>
    <n v="123"/>
    <n v="25"/>
    <s v="2-123-25"/>
    <x v="0"/>
    <x v="1"/>
  </r>
  <r>
    <n v="3012"/>
    <n v="2"/>
    <n v="123"/>
    <n v="17"/>
    <s v="2-123-17"/>
    <x v="0"/>
    <x v="1"/>
  </r>
  <r>
    <n v="3013"/>
    <n v="2"/>
    <n v="123"/>
    <n v="10"/>
    <s v="2-123-10"/>
    <x v="0"/>
    <x v="0"/>
  </r>
  <r>
    <n v="3014"/>
    <n v="2"/>
    <n v="123"/>
    <n v="6"/>
    <s v="2-123-6"/>
    <x v="0"/>
    <x v="0"/>
  </r>
  <r>
    <n v="3015"/>
    <n v="2"/>
    <n v="123"/>
    <n v="2"/>
    <s v="2-123-2"/>
    <x v="0"/>
    <x v="1"/>
  </r>
  <r>
    <n v="3016"/>
    <n v="2"/>
    <n v="123"/>
    <n v="24"/>
    <s v="2-123-24"/>
    <x v="0"/>
    <x v="1"/>
  </r>
  <r>
    <n v="3017"/>
    <n v="2"/>
    <n v="123"/>
    <n v="23"/>
    <s v="2-123-23"/>
    <x v="0"/>
    <x v="1"/>
  </r>
  <r>
    <n v="3018"/>
    <n v="2"/>
    <n v="123"/>
    <n v="16"/>
    <s v="2-123-16"/>
    <x v="0"/>
    <x v="0"/>
  </r>
  <r>
    <n v="3019"/>
    <n v="2"/>
    <n v="123"/>
    <n v="11"/>
    <s v="2-123-11"/>
    <x v="0"/>
    <x v="1"/>
  </r>
  <r>
    <n v="3020"/>
    <n v="2"/>
    <n v="123"/>
    <n v="7"/>
    <s v="2-123-7"/>
    <x v="0"/>
    <x v="0"/>
  </r>
  <r>
    <n v="3021"/>
    <n v="2"/>
    <n v="123"/>
    <n v="3"/>
    <s v="2-123-3"/>
    <x v="0"/>
    <x v="1"/>
  </r>
  <r>
    <n v="3022"/>
    <n v="2"/>
    <n v="123"/>
    <n v="20"/>
    <s v="2-123-20"/>
    <x v="0"/>
    <x v="0"/>
  </r>
  <r>
    <n v="3023"/>
    <n v="2"/>
    <n v="123"/>
    <n v="19"/>
    <s v="2-123-19"/>
    <x v="0"/>
    <x v="0"/>
  </r>
  <r>
    <n v="3024"/>
    <n v="2"/>
    <n v="123"/>
    <n v="8"/>
    <s v="2-123-8"/>
    <x v="0"/>
    <x v="1"/>
  </r>
  <r>
    <n v="3025"/>
    <n v="2"/>
    <n v="123"/>
    <n v="1"/>
    <s v="2-123-1"/>
    <x v="0"/>
    <x v="0"/>
  </r>
  <r>
    <n v="3026"/>
    <n v="2"/>
    <n v="123"/>
    <n v="26"/>
    <s v="2-123-26"/>
    <x v="0"/>
    <x v="0"/>
  </r>
  <r>
    <n v="3027"/>
    <n v="2"/>
    <n v="123"/>
    <n v="5"/>
    <s v="2-123-5"/>
    <x v="0"/>
    <x v="0"/>
  </r>
  <r>
    <n v="3028"/>
    <n v="2"/>
    <n v="123"/>
    <n v="12"/>
    <s v="2-123-12"/>
    <x v="0"/>
    <x v="0"/>
  </r>
  <r>
    <n v="3029"/>
    <n v="2"/>
    <n v="123"/>
    <n v="15"/>
    <s v="2-123-15"/>
    <x v="0"/>
    <x v="0"/>
  </r>
  <r>
    <n v="3030"/>
    <n v="2"/>
    <n v="123"/>
    <n v="18"/>
    <s v="2-123-18"/>
    <x v="0"/>
    <x v="0"/>
  </r>
  <r>
    <n v="3031"/>
    <n v="2"/>
    <n v="124"/>
    <n v="22"/>
    <s v="2-124-22"/>
    <x v="0"/>
    <x v="0"/>
  </r>
  <r>
    <n v="3032"/>
    <n v="2"/>
    <n v="124"/>
    <n v="21"/>
    <s v="2-124-21"/>
    <x v="0"/>
    <x v="0"/>
  </r>
  <r>
    <n v="3033"/>
    <n v="2"/>
    <n v="124"/>
    <n v="14"/>
    <s v="2-124-14"/>
    <x v="0"/>
    <x v="1"/>
  </r>
  <r>
    <n v="3034"/>
    <n v="2"/>
    <n v="124"/>
    <n v="13"/>
    <s v="2-124-13"/>
    <x v="0"/>
    <x v="1"/>
  </r>
  <r>
    <n v="3035"/>
    <n v="2"/>
    <n v="124"/>
    <n v="9"/>
    <s v="2-124-9"/>
    <x v="0"/>
    <x v="0"/>
  </r>
  <r>
    <n v="3036"/>
    <n v="2"/>
    <n v="124"/>
    <n v="5"/>
    <s v="2-124-5"/>
    <x v="0"/>
    <x v="0"/>
  </r>
  <r>
    <n v="3037"/>
    <n v="2"/>
    <n v="124"/>
    <n v="1"/>
    <s v="2-124-1"/>
    <x v="0"/>
    <x v="1"/>
  </r>
  <r>
    <n v="3038"/>
    <n v="2"/>
    <n v="124"/>
    <n v="25"/>
    <s v="2-124-25"/>
    <x v="0"/>
    <x v="0"/>
  </r>
  <r>
    <n v="3039"/>
    <n v="2"/>
    <n v="124"/>
    <n v="16"/>
    <s v="2-124-16"/>
    <x v="0"/>
    <x v="0"/>
  </r>
  <r>
    <n v="3040"/>
    <n v="2"/>
    <n v="124"/>
    <n v="15"/>
    <s v="2-124-15"/>
    <x v="0"/>
    <x v="0"/>
  </r>
  <r>
    <n v="3041"/>
    <n v="2"/>
    <n v="124"/>
    <n v="10"/>
    <s v="2-124-10"/>
    <x v="0"/>
    <x v="0"/>
  </r>
  <r>
    <n v="3042"/>
    <n v="2"/>
    <n v="124"/>
    <n v="6"/>
    <s v="2-124-6"/>
    <x v="0"/>
    <x v="1"/>
  </r>
  <r>
    <n v="3043"/>
    <n v="2"/>
    <n v="124"/>
    <n v="24"/>
    <s v="2-124-24"/>
    <x v="0"/>
    <x v="1"/>
  </r>
  <r>
    <n v="3044"/>
    <n v="2"/>
    <n v="124"/>
    <n v="23"/>
    <s v="2-124-23"/>
    <x v="0"/>
    <x v="0"/>
  </r>
  <r>
    <n v="3045"/>
    <n v="2"/>
    <n v="124"/>
    <n v="18"/>
    <s v="2-124-18"/>
    <x v="0"/>
    <x v="0"/>
  </r>
  <r>
    <n v="3046"/>
    <n v="2"/>
    <n v="124"/>
    <n v="17"/>
    <s v="2-124-17"/>
    <x v="0"/>
    <x v="1"/>
  </r>
  <r>
    <n v="3047"/>
    <n v="2"/>
    <n v="124"/>
    <n v="11"/>
    <s v="2-124-11"/>
    <x v="0"/>
    <x v="0"/>
  </r>
  <r>
    <n v="3048"/>
    <n v="2"/>
    <n v="124"/>
    <n v="7"/>
    <s v="2-124-7"/>
    <x v="0"/>
    <x v="1"/>
  </r>
  <r>
    <n v="3049"/>
    <n v="2"/>
    <n v="124"/>
    <n v="20"/>
    <s v="2-124-20"/>
    <x v="0"/>
    <x v="1"/>
  </r>
  <r>
    <n v="3050"/>
    <n v="2"/>
    <n v="124"/>
    <n v="19"/>
    <s v="2-124-19"/>
    <x v="0"/>
    <x v="1"/>
  </r>
  <r>
    <n v="3051"/>
    <n v="2"/>
    <n v="124"/>
    <n v="12"/>
    <s v="2-124-12"/>
    <x v="0"/>
    <x v="0"/>
  </r>
  <r>
    <n v="3052"/>
    <n v="2"/>
    <n v="124"/>
    <n v="8"/>
    <s v="2-124-8"/>
    <x v="0"/>
    <x v="0"/>
  </r>
  <r>
    <n v="3053"/>
    <n v="2"/>
    <n v="124"/>
    <n v="4"/>
    <s v="2-124-4"/>
    <x v="0"/>
    <x v="0"/>
  </r>
  <r>
    <n v="3054"/>
    <n v="2"/>
    <n v="124"/>
    <n v="2"/>
    <s v="2-124-2"/>
    <x v="0"/>
    <x v="0"/>
  </r>
  <r>
    <n v="3055"/>
    <n v="2"/>
    <n v="124"/>
    <n v="3"/>
    <s v="2-124-3"/>
    <x v="0"/>
    <x v="0"/>
  </r>
  <r>
    <n v="3056"/>
    <n v="2"/>
    <n v="125"/>
    <n v="18"/>
    <s v="2-125-18"/>
    <x v="0"/>
    <x v="0"/>
  </r>
  <r>
    <n v="3057"/>
    <n v="2"/>
    <n v="125"/>
    <n v="17"/>
    <s v="2-125-17"/>
    <x v="0"/>
    <x v="0"/>
  </r>
  <r>
    <n v="3058"/>
    <n v="2"/>
    <n v="125"/>
    <n v="12"/>
    <s v="2-125-12"/>
    <x v="0"/>
    <x v="1"/>
  </r>
  <r>
    <n v="3059"/>
    <n v="2"/>
    <n v="125"/>
    <n v="5"/>
    <s v="2-125-5"/>
    <x v="0"/>
    <x v="0"/>
  </r>
  <r>
    <n v="3060"/>
    <n v="2"/>
    <n v="125"/>
    <n v="1"/>
    <s v="2-125-1"/>
    <x v="0"/>
    <x v="1"/>
  </r>
  <r>
    <n v="3061"/>
    <n v="2"/>
    <n v="125"/>
    <n v="24"/>
    <s v="2-125-24"/>
    <x v="0"/>
    <x v="0"/>
  </r>
  <r>
    <n v="3062"/>
    <n v="2"/>
    <n v="125"/>
    <n v="23"/>
    <s v="2-125-23"/>
    <x v="0"/>
    <x v="0"/>
  </r>
  <r>
    <n v="3063"/>
    <n v="2"/>
    <n v="125"/>
    <n v="16"/>
    <s v="2-125-16"/>
    <x v="0"/>
    <x v="0"/>
  </r>
  <r>
    <n v="3064"/>
    <n v="2"/>
    <n v="125"/>
    <n v="15"/>
    <s v="2-125-15"/>
    <x v="0"/>
    <x v="1"/>
  </r>
  <r>
    <n v="3065"/>
    <n v="2"/>
    <n v="125"/>
    <n v="10"/>
    <s v="2-125-10"/>
    <x v="0"/>
    <x v="1"/>
  </r>
  <r>
    <n v="3066"/>
    <n v="2"/>
    <n v="125"/>
    <n v="6"/>
    <s v="2-125-6"/>
    <x v="0"/>
    <x v="1"/>
  </r>
  <r>
    <n v="3067"/>
    <n v="2"/>
    <n v="125"/>
    <n v="3"/>
    <s v="2-125-3"/>
    <x v="0"/>
    <x v="0"/>
  </r>
  <r>
    <n v="3068"/>
    <n v="2"/>
    <n v="125"/>
    <n v="22"/>
    <s v="2-125-22"/>
    <x v="0"/>
    <x v="0"/>
  </r>
  <r>
    <n v="3069"/>
    <n v="2"/>
    <n v="125"/>
    <n v="21"/>
    <s v="2-125-21"/>
    <x v="0"/>
    <x v="0"/>
  </r>
  <r>
    <n v="3070"/>
    <n v="2"/>
    <n v="125"/>
    <n v="14"/>
    <s v="2-125-14"/>
    <x v="0"/>
    <x v="0"/>
  </r>
  <r>
    <n v="3071"/>
    <n v="2"/>
    <n v="125"/>
    <n v="13"/>
    <s v="2-125-13"/>
    <x v="0"/>
    <x v="0"/>
  </r>
  <r>
    <n v="3072"/>
    <n v="2"/>
    <n v="125"/>
    <n v="9"/>
    <s v="2-125-9"/>
    <x v="0"/>
    <x v="1"/>
  </r>
  <r>
    <n v="3073"/>
    <n v="2"/>
    <n v="125"/>
    <n v="7"/>
    <s v="2-125-7"/>
    <x v="0"/>
    <x v="0"/>
  </r>
  <r>
    <n v="3074"/>
    <n v="2"/>
    <n v="125"/>
    <n v="4"/>
    <s v="2-125-4"/>
    <x v="0"/>
    <x v="0"/>
  </r>
  <r>
    <n v="3075"/>
    <n v="2"/>
    <n v="125"/>
    <n v="25"/>
    <s v="2-125-25"/>
    <x v="0"/>
    <x v="1"/>
  </r>
  <r>
    <n v="3076"/>
    <n v="2"/>
    <n v="125"/>
    <n v="20"/>
    <s v="2-125-20"/>
    <x v="0"/>
    <x v="0"/>
  </r>
  <r>
    <n v="3077"/>
    <n v="2"/>
    <n v="125"/>
    <n v="19"/>
    <s v="2-125-19"/>
    <x v="0"/>
    <x v="1"/>
  </r>
  <r>
    <n v="3078"/>
    <n v="2"/>
    <n v="125"/>
    <n v="8"/>
    <s v="2-125-8"/>
    <x v="0"/>
    <x v="1"/>
  </r>
  <r>
    <n v="3079"/>
    <n v="2"/>
    <n v="125"/>
    <n v="2"/>
    <s v="2-125-2"/>
    <x v="0"/>
    <x v="1"/>
  </r>
  <r>
    <n v="3080"/>
    <n v="2"/>
    <n v="125"/>
    <n v="11"/>
    <s v="2-125-11"/>
    <x v="0"/>
    <x v="0"/>
  </r>
  <r>
    <n v="3081"/>
    <n v="2"/>
    <n v="126"/>
    <n v="22"/>
    <s v="2-126-22"/>
    <x v="0"/>
    <x v="1"/>
  </r>
  <r>
    <n v="3082"/>
    <n v="2"/>
    <n v="126"/>
    <n v="21"/>
    <s v="2-126-21"/>
    <x v="0"/>
    <x v="0"/>
  </r>
  <r>
    <n v="3083"/>
    <n v="2"/>
    <n v="126"/>
    <n v="14"/>
    <s v="2-126-14"/>
    <x v="0"/>
    <x v="0"/>
  </r>
  <r>
    <n v="3084"/>
    <n v="2"/>
    <n v="126"/>
    <n v="13"/>
    <s v="2-126-13"/>
    <x v="0"/>
    <x v="0"/>
  </r>
  <r>
    <n v="3085"/>
    <n v="2"/>
    <n v="126"/>
    <n v="9"/>
    <s v="2-126-9"/>
    <x v="0"/>
    <x v="0"/>
  </r>
  <r>
    <n v="3086"/>
    <n v="2"/>
    <n v="126"/>
    <n v="5"/>
    <s v="2-126-5"/>
    <x v="0"/>
    <x v="0"/>
  </r>
  <r>
    <n v="3087"/>
    <n v="2"/>
    <n v="126"/>
    <n v="3"/>
    <s v="2-126-3"/>
    <x v="0"/>
    <x v="1"/>
  </r>
  <r>
    <n v="3088"/>
    <n v="2"/>
    <n v="126"/>
    <n v="18"/>
    <s v="2-126-18"/>
    <x v="0"/>
    <x v="0"/>
  </r>
  <r>
    <n v="3089"/>
    <n v="2"/>
    <n v="126"/>
    <n v="10"/>
    <s v="2-126-10"/>
    <x v="0"/>
    <x v="1"/>
  </r>
  <r>
    <n v="3090"/>
    <n v="2"/>
    <n v="126"/>
    <n v="6"/>
    <s v="2-126-6"/>
    <x v="0"/>
    <x v="1"/>
  </r>
  <r>
    <n v="3091"/>
    <n v="2"/>
    <n v="126"/>
    <n v="2"/>
    <s v="2-126-2"/>
    <x v="0"/>
    <x v="1"/>
  </r>
  <r>
    <n v="3092"/>
    <n v="2"/>
    <n v="126"/>
    <n v="16"/>
    <s v="2-126-16"/>
    <x v="0"/>
    <x v="0"/>
  </r>
  <r>
    <n v="3093"/>
    <n v="2"/>
    <n v="126"/>
    <n v="15"/>
    <s v="2-126-15"/>
    <x v="0"/>
    <x v="1"/>
  </r>
  <r>
    <n v="3094"/>
    <n v="2"/>
    <n v="126"/>
    <n v="11"/>
    <s v="2-126-11"/>
    <x v="0"/>
    <x v="1"/>
  </r>
  <r>
    <n v="3095"/>
    <n v="2"/>
    <n v="126"/>
    <n v="7"/>
    <s v="2-126-7"/>
    <x v="0"/>
    <x v="1"/>
  </r>
  <r>
    <n v="3096"/>
    <n v="2"/>
    <n v="126"/>
    <n v="4"/>
    <s v="2-126-4"/>
    <x v="0"/>
    <x v="1"/>
  </r>
  <r>
    <n v="3097"/>
    <n v="2"/>
    <n v="126"/>
    <n v="20"/>
    <s v="2-126-20"/>
    <x v="0"/>
    <x v="0"/>
  </r>
  <r>
    <n v="3098"/>
    <n v="2"/>
    <n v="126"/>
    <n v="19"/>
    <s v="2-126-19"/>
    <x v="0"/>
    <x v="0"/>
  </r>
  <r>
    <n v="3099"/>
    <n v="2"/>
    <n v="126"/>
    <n v="12"/>
    <s v="2-126-12"/>
    <x v="0"/>
    <x v="1"/>
  </r>
  <r>
    <n v="3100"/>
    <n v="2"/>
    <n v="126"/>
    <n v="8"/>
    <s v="2-126-8"/>
    <x v="0"/>
    <x v="1"/>
  </r>
  <r>
    <n v="3101"/>
    <n v="2"/>
    <n v="126"/>
    <n v="1"/>
    <s v="2-126-1"/>
    <x v="0"/>
    <x v="1"/>
  </r>
  <r>
    <n v="3102"/>
    <n v="2"/>
    <n v="126"/>
    <n v="17"/>
    <s v="2-126-17"/>
    <x v="0"/>
    <x v="0"/>
  </r>
  <r>
    <n v="3103"/>
    <n v="2"/>
    <n v="126"/>
    <n v="23"/>
    <s v="2-126-23"/>
    <x v="0"/>
    <x v="0"/>
  </r>
  <r>
    <n v="3104"/>
    <n v="2"/>
    <n v="127"/>
    <n v="21"/>
    <s v="2-127-21"/>
    <x v="0"/>
    <x v="0"/>
  </r>
  <r>
    <n v="3105"/>
    <n v="2"/>
    <n v="127"/>
    <n v="14"/>
    <s v="2-127-14"/>
    <x v="0"/>
    <x v="0"/>
  </r>
  <r>
    <n v="3106"/>
    <n v="2"/>
    <n v="127"/>
    <n v="13"/>
    <s v="2-127-13"/>
    <x v="0"/>
    <x v="1"/>
  </r>
  <r>
    <n v="3107"/>
    <n v="2"/>
    <n v="127"/>
    <n v="9"/>
    <s v="2-127-9"/>
    <x v="0"/>
    <x v="1"/>
  </r>
  <r>
    <n v="3108"/>
    <n v="2"/>
    <n v="127"/>
    <n v="4"/>
    <s v="2-127-4"/>
    <x v="0"/>
    <x v="1"/>
  </r>
  <r>
    <n v="3109"/>
    <n v="2"/>
    <n v="127"/>
    <n v="20"/>
    <s v="2-127-20"/>
    <x v="0"/>
    <x v="0"/>
  </r>
  <r>
    <n v="3110"/>
    <n v="2"/>
    <n v="127"/>
    <n v="12"/>
    <s v="2-127-12"/>
    <x v="0"/>
    <x v="1"/>
  </r>
  <r>
    <n v="3111"/>
    <n v="2"/>
    <n v="127"/>
    <n v="6"/>
    <s v="2-127-6"/>
    <x v="0"/>
    <x v="0"/>
  </r>
  <r>
    <n v="3112"/>
    <n v="2"/>
    <n v="127"/>
    <n v="3"/>
    <s v="2-127-3"/>
    <x v="0"/>
    <x v="1"/>
  </r>
  <r>
    <n v="3113"/>
    <n v="2"/>
    <n v="127"/>
    <n v="25"/>
    <s v="2-127-25"/>
    <x v="0"/>
    <x v="1"/>
  </r>
  <r>
    <n v="3114"/>
    <n v="2"/>
    <n v="127"/>
    <n v="18"/>
    <s v="2-127-18"/>
    <x v="0"/>
    <x v="0"/>
  </r>
  <r>
    <n v="3115"/>
    <n v="2"/>
    <n v="127"/>
    <n v="17"/>
    <s v="2-127-17"/>
    <x v="0"/>
    <x v="0"/>
  </r>
  <r>
    <n v="3116"/>
    <n v="2"/>
    <n v="127"/>
    <n v="10"/>
    <s v="2-127-10"/>
    <x v="0"/>
    <x v="0"/>
  </r>
  <r>
    <n v="3117"/>
    <n v="2"/>
    <n v="127"/>
    <n v="7"/>
    <s v="2-127-7"/>
    <x v="0"/>
    <x v="0"/>
  </r>
  <r>
    <n v="3118"/>
    <n v="2"/>
    <n v="127"/>
    <n v="1"/>
    <s v="2-127-1"/>
    <x v="0"/>
    <x v="0"/>
  </r>
  <r>
    <n v="3119"/>
    <n v="2"/>
    <n v="127"/>
    <n v="24"/>
    <s v="2-127-24"/>
    <x v="0"/>
    <x v="1"/>
  </r>
  <r>
    <n v="3120"/>
    <n v="2"/>
    <n v="127"/>
    <n v="23"/>
    <s v="2-127-23"/>
    <x v="0"/>
    <x v="0"/>
  </r>
  <r>
    <n v="3121"/>
    <n v="2"/>
    <n v="127"/>
    <n v="16"/>
    <s v="2-127-16"/>
    <x v="0"/>
    <x v="1"/>
  </r>
  <r>
    <n v="3122"/>
    <n v="2"/>
    <n v="127"/>
    <n v="15"/>
    <s v="2-127-15"/>
    <x v="0"/>
    <x v="1"/>
  </r>
  <r>
    <n v="3123"/>
    <n v="2"/>
    <n v="127"/>
    <n v="11"/>
    <s v="2-127-11"/>
    <x v="0"/>
    <x v="1"/>
  </r>
  <r>
    <n v="3124"/>
    <n v="2"/>
    <n v="127"/>
    <n v="8"/>
    <s v="2-127-8"/>
    <x v="0"/>
    <x v="1"/>
  </r>
  <r>
    <n v="3125"/>
    <n v="2"/>
    <n v="127"/>
    <n v="2"/>
    <s v="2-127-2"/>
    <x v="0"/>
    <x v="0"/>
  </r>
  <r>
    <n v="3126"/>
    <n v="2"/>
    <n v="127"/>
    <n v="22"/>
    <s v="2-127-22"/>
    <x v="0"/>
    <x v="0"/>
  </r>
  <r>
    <n v="3127"/>
    <n v="2"/>
    <n v="127"/>
    <n v="19"/>
    <s v="2-127-19"/>
    <x v="0"/>
    <x v="0"/>
  </r>
  <r>
    <n v="3128"/>
    <n v="2"/>
    <n v="127"/>
    <n v="5"/>
    <s v="2-127-5"/>
    <x v="0"/>
    <x v="0"/>
  </r>
  <r>
    <n v="3129"/>
    <n v="2"/>
    <n v="128"/>
    <n v="22"/>
    <s v="2-128-22"/>
    <x v="0"/>
    <x v="1"/>
  </r>
  <r>
    <n v="3130"/>
    <n v="2"/>
    <n v="128"/>
    <n v="21"/>
    <s v="2-128-21"/>
    <x v="0"/>
    <x v="0"/>
  </r>
  <r>
    <n v="3131"/>
    <n v="2"/>
    <n v="128"/>
    <n v="15"/>
    <s v="2-128-15"/>
    <x v="0"/>
    <x v="1"/>
  </r>
  <r>
    <n v="3132"/>
    <n v="2"/>
    <n v="128"/>
    <n v="10"/>
    <s v="2-128-10"/>
    <x v="0"/>
    <x v="0"/>
  </r>
  <r>
    <n v="3133"/>
    <n v="2"/>
    <n v="128"/>
    <n v="5"/>
    <s v="2-128-5"/>
    <x v="0"/>
    <x v="0"/>
  </r>
  <r>
    <n v="3134"/>
    <n v="2"/>
    <n v="128"/>
    <n v="3"/>
    <s v="2-128-3"/>
    <x v="0"/>
    <x v="1"/>
  </r>
  <r>
    <n v="3135"/>
    <n v="2"/>
    <n v="128"/>
    <n v="25"/>
    <s v="2-128-25"/>
    <x v="0"/>
    <x v="1"/>
  </r>
  <r>
    <n v="3136"/>
    <n v="2"/>
    <n v="128"/>
    <n v="14"/>
    <s v="2-128-14"/>
    <x v="0"/>
    <x v="1"/>
  </r>
  <r>
    <n v="3137"/>
    <n v="2"/>
    <n v="128"/>
    <n v="13"/>
    <s v="2-128-13"/>
    <x v="0"/>
    <x v="0"/>
  </r>
  <r>
    <n v="3138"/>
    <n v="2"/>
    <n v="128"/>
    <n v="9"/>
    <s v="2-128-9"/>
    <x v="0"/>
    <x v="1"/>
  </r>
  <r>
    <n v="3139"/>
    <n v="2"/>
    <n v="128"/>
    <n v="2"/>
    <s v="2-128-2"/>
    <x v="0"/>
    <x v="1"/>
  </r>
  <r>
    <n v="3140"/>
    <n v="2"/>
    <n v="128"/>
    <n v="17"/>
    <s v="2-128-17"/>
    <x v="0"/>
    <x v="1"/>
  </r>
  <r>
    <n v="3141"/>
    <n v="2"/>
    <n v="128"/>
    <n v="11"/>
    <s v="2-128-11"/>
    <x v="0"/>
    <x v="0"/>
  </r>
  <r>
    <n v="3142"/>
    <n v="2"/>
    <n v="128"/>
    <n v="7"/>
    <s v="2-128-7"/>
    <x v="0"/>
    <x v="0"/>
  </r>
  <r>
    <n v="3143"/>
    <n v="2"/>
    <n v="128"/>
    <n v="23"/>
    <s v="2-128-23"/>
    <x v="0"/>
    <x v="1"/>
  </r>
  <r>
    <n v="3144"/>
    <n v="2"/>
    <n v="128"/>
    <n v="20"/>
    <s v="2-128-20"/>
    <x v="0"/>
    <x v="0"/>
  </r>
  <r>
    <n v="3145"/>
    <n v="2"/>
    <n v="128"/>
    <n v="19"/>
    <s v="2-128-19"/>
    <x v="0"/>
    <x v="1"/>
  </r>
  <r>
    <n v="3146"/>
    <n v="2"/>
    <n v="128"/>
    <n v="12"/>
    <s v="2-128-12"/>
    <x v="0"/>
    <x v="0"/>
  </r>
  <r>
    <n v="3147"/>
    <n v="2"/>
    <n v="128"/>
    <n v="8"/>
    <s v="2-128-8"/>
    <x v="0"/>
    <x v="0"/>
  </r>
  <r>
    <n v="3148"/>
    <n v="2"/>
    <n v="128"/>
    <n v="4"/>
    <s v="2-128-4"/>
    <x v="0"/>
    <x v="0"/>
  </r>
  <r>
    <n v="3149"/>
    <n v="2"/>
    <n v="128"/>
    <n v="24"/>
    <s v="2-128-24"/>
    <x v="0"/>
    <x v="0"/>
  </r>
  <r>
    <n v="3150"/>
    <n v="2"/>
    <n v="128"/>
    <n v="18"/>
    <s v="2-128-18"/>
    <x v="0"/>
    <x v="0"/>
  </r>
  <r>
    <n v="3151"/>
    <n v="2"/>
    <n v="128"/>
    <n v="16"/>
    <s v="2-128-16"/>
    <x v="0"/>
    <x v="0"/>
  </r>
  <r>
    <n v="3152"/>
    <n v="2"/>
    <n v="128"/>
    <n v="6"/>
    <s v="2-128-6"/>
    <x v="0"/>
    <x v="0"/>
  </r>
  <r>
    <n v="3153"/>
    <n v="2"/>
    <n v="128"/>
    <n v="1"/>
    <s v="2-128-1"/>
    <x v="0"/>
    <x v="0"/>
  </r>
  <r>
    <n v="3154"/>
    <n v="2"/>
    <n v="129"/>
    <n v="20"/>
    <s v="2-129-20"/>
    <x v="0"/>
    <x v="1"/>
  </r>
  <r>
    <n v="3155"/>
    <n v="2"/>
    <n v="129"/>
    <n v="19"/>
    <s v="2-129-19"/>
    <x v="0"/>
    <x v="0"/>
  </r>
  <r>
    <n v="3156"/>
    <n v="2"/>
    <n v="129"/>
    <n v="12"/>
    <s v="2-129-12"/>
    <x v="0"/>
    <x v="1"/>
  </r>
  <r>
    <n v="3157"/>
    <n v="2"/>
    <n v="129"/>
    <n v="5"/>
    <s v="2-129-5"/>
    <x v="0"/>
    <x v="0"/>
  </r>
  <r>
    <n v="3158"/>
    <n v="2"/>
    <n v="129"/>
    <n v="2"/>
    <s v="2-129-2"/>
    <x v="0"/>
    <x v="1"/>
  </r>
  <r>
    <n v="3159"/>
    <n v="2"/>
    <n v="129"/>
    <n v="16"/>
    <s v="2-129-16"/>
    <x v="0"/>
    <x v="1"/>
  </r>
  <r>
    <n v="3160"/>
    <n v="2"/>
    <n v="129"/>
    <n v="15"/>
    <s v="2-129-15"/>
    <x v="0"/>
    <x v="0"/>
  </r>
  <r>
    <n v="3161"/>
    <n v="2"/>
    <n v="129"/>
    <n v="9"/>
    <s v="2-129-9"/>
    <x v="0"/>
    <x v="0"/>
  </r>
  <r>
    <n v="3162"/>
    <n v="2"/>
    <n v="129"/>
    <n v="6"/>
    <s v="2-129-6"/>
    <x v="0"/>
    <x v="0"/>
  </r>
  <r>
    <n v="3163"/>
    <n v="2"/>
    <n v="129"/>
    <n v="3"/>
    <s v="2-129-3"/>
    <x v="0"/>
    <x v="1"/>
  </r>
  <r>
    <n v="3164"/>
    <n v="2"/>
    <n v="129"/>
    <n v="25"/>
    <s v="2-129-25"/>
    <x v="0"/>
    <x v="0"/>
  </r>
  <r>
    <n v="3165"/>
    <n v="2"/>
    <n v="129"/>
    <n v="18"/>
    <s v="2-129-18"/>
    <x v="0"/>
    <x v="1"/>
  </r>
  <r>
    <n v="3166"/>
    <n v="2"/>
    <n v="129"/>
    <n v="17"/>
    <s v="2-129-17"/>
    <x v="0"/>
    <x v="0"/>
  </r>
  <r>
    <n v="3167"/>
    <n v="2"/>
    <n v="129"/>
    <n v="11"/>
    <s v="2-129-11"/>
    <x v="0"/>
    <x v="0"/>
  </r>
  <r>
    <n v="3168"/>
    <n v="2"/>
    <n v="129"/>
    <n v="7"/>
    <s v="2-129-7"/>
    <x v="0"/>
    <x v="0"/>
  </r>
  <r>
    <n v="3169"/>
    <n v="2"/>
    <n v="129"/>
    <n v="4"/>
    <s v="2-129-4"/>
    <x v="0"/>
    <x v="0"/>
  </r>
  <r>
    <n v="3170"/>
    <n v="2"/>
    <n v="129"/>
    <n v="23"/>
    <s v="2-129-23"/>
    <x v="0"/>
    <x v="1"/>
  </r>
  <r>
    <n v="3171"/>
    <n v="2"/>
    <n v="129"/>
    <n v="14"/>
    <s v="2-129-14"/>
    <x v="0"/>
    <x v="0"/>
  </r>
  <r>
    <n v="3172"/>
    <n v="2"/>
    <n v="129"/>
    <n v="13"/>
    <s v="2-129-13"/>
    <x v="0"/>
    <x v="0"/>
  </r>
  <r>
    <n v="3173"/>
    <n v="2"/>
    <n v="129"/>
    <n v="10"/>
    <s v="2-129-10"/>
    <x v="0"/>
    <x v="0"/>
  </r>
  <r>
    <n v="3174"/>
    <n v="2"/>
    <n v="129"/>
    <n v="8"/>
    <s v="2-129-8"/>
    <x v="0"/>
    <x v="0"/>
  </r>
  <r>
    <n v="3175"/>
    <n v="2"/>
    <n v="129"/>
    <n v="1"/>
    <s v="2-129-1"/>
    <x v="0"/>
    <x v="0"/>
  </r>
  <r>
    <n v="3176"/>
    <n v="2"/>
    <n v="129"/>
    <n v="21"/>
    <s v="2-129-21"/>
    <x v="0"/>
    <x v="0"/>
  </r>
  <r>
    <n v="3177"/>
    <n v="2"/>
    <n v="129"/>
    <n v="24"/>
    <s v="2-129-24"/>
    <x v="0"/>
    <x v="0"/>
  </r>
  <r>
    <n v="3178"/>
    <n v="2"/>
    <n v="129"/>
    <n v="22"/>
    <s v="2-129-22"/>
    <x v="0"/>
    <x v="0"/>
  </r>
  <r>
    <n v="3179"/>
    <n v="2"/>
    <n v="130"/>
    <n v="24"/>
    <s v="2-130-24"/>
    <x v="0"/>
    <x v="1"/>
  </r>
  <r>
    <n v="3180"/>
    <n v="2"/>
    <n v="130"/>
    <n v="23"/>
    <s v="2-130-23"/>
    <x v="0"/>
    <x v="0"/>
  </r>
  <r>
    <n v="3181"/>
    <n v="2"/>
    <n v="130"/>
    <n v="16"/>
    <s v="2-130-16"/>
    <x v="0"/>
    <x v="0"/>
  </r>
  <r>
    <n v="3182"/>
    <n v="2"/>
    <n v="130"/>
    <n v="15"/>
    <s v="2-130-15"/>
    <x v="0"/>
    <x v="1"/>
  </r>
  <r>
    <n v="3183"/>
    <n v="2"/>
    <n v="130"/>
    <n v="9"/>
    <s v="2-130-9"/>
    <x v="0"/>
    <x v="0"/>
  </r>
  <r>
    <n v="3184"/>
    <n v="2"/>
    <n v="130"/>
    <n v="5"/>
    <s v="2-130-5"/>
    <x v="0"/>
    <x v="1"/>
  </r>
  <r>
    <n v="3185"/>
    <n v="2"/>
    <n v="130"/>
    <n v="1"/>
    <s v="2-130-1"/>
    <x v="0"/>
    <x v="1"/>
  </r>
  <r>
    <n v="3186"/>
    <n v="2"/>
    <n v="130"/>
    <n v="22"/>
    <s v="2-130-22"/>
    <x v="0"/>
    <x v="0"/>
  </r>
  <r>
    <n v="3187"/>
    <n v="2"/>
    <n v="130"/>
    <n v="21"/>
    <s v="2-130-21"/>
    <x v="0"/>
    <x v="0"/>
  </r>
  <r>
    <n v="3188"/>
    <n v="2"/>
    <n v="130"/>
    <n v="14"/>
    <s v="2-130-14"/>
    <x v="0"/>
    <x v="0"/>
  </r>
  <r>
    <n v="3189"/>
    <n v="2"/>
    <n v="130"/>
    <n v="13"/>
    <s v="2-130-13"/>
    <x v="0"/>
    <x v="1"/>
  </r>
  <r>
    <n v="3190"/>
    <n v="2"/>
    <n v="130"/>
    <n v="10"/>
    <s v="2-130-10"/>
    <x v="0"/>
    <x v="1"/>
  </r>
  <r>
    <n v="3191"/>
    <n v="2"/>
    <n v="130"/>
    <n v="6"/>
    <s v="2-130-6"/>
    <x v="0"/>
    <x v="1"/>
  </r>
  <r>
    <n v="3192"/>
    <n v="2"/>
    <n v="130"/>
    <n v="4"/>
    <s v="2-130-4"/>
    <x v="0"/>
    <x v="1"/>
  </r>
  <r>
    <n v="3193"/>
    <n v="2"/>
    <n v="130"/>
    <n v="20"/>
    <s v="2-130-20"/>
    <x v="0"/>
    <x v="0"/>
  </r>
  <r>
    <n v="3194"/>
    <n v="2"/>
    <n v="130"/>
    <n v="19"/>
    <s v="2-130-19"/>
    <x v="0"/>
    <x v="1"/>
  </r>
  <r>
    <n v="3195"/>
    <n v="2"/>
    <n v="130"/>
    <n v="2"/>
    <s v="2-130-2"/>
    <x v="0"/>
    <x v="0"/>
  </r>
  <r>
    <n v="3196"/>
    <n v="2"/>
    <n v="130"/>
    <n v="25"/>
    <s v="2-130-25"/>
    <x v="0"/>
    <x v="1"/>
  </r>
  <r>
    <n v="3197"/>
    <n v="2"/>
    <n v="130"/>
    <n v="18"/>
    <s v="2-130-18"/>
    <x v="0"/>
    <x v="1"/>
  </r>
  <r>
    <n v="3198"/>
    <n v="2"/>
    <n v="130"/>
    <n v="17"/>
    <s v="2-130-17"/>
    <x v="0"/>
    <x v="1"/>
  </r>
  <r>
    <n v="3199"/>
    <n v="2"/>
    <n v="130"/>
    <n v="11"/>
    <s v="2-130-11"/>
    <x v="0"/>
    <x v="1"/>
  </r>
  <r>
    <n v="3200"/>
    <n v="2"/>
    <n v="130"/>
    <n v="8"/>
    <s v="2-130-8"/>
    <x v="0"/>
    <x v="0"/>
  </r>
  <r>
    <n v="3201"/>
    <n v="2"/>
    <n v="130"/>
    <n v="3"/>
    <s v="2-130-3"/>
    <x v="0"/>
    <x v="0"/>
  </r>
  <r>
    <n v="3202"/>
    <n v="2"/>
    <n v="130"/>
    <n v="12"/>
    <s v="2-130-12"/>
    <x v="0"/>
    <x v="0"/>
  </r>
  <r>
    <n v="3203"/>
    <n v="2"/>
    <n v="130"/>
    <n v="7"/>
    <s v="2-130-7"/>
    <x v="0"/>
    <x v="0"/>
  </r>
  <r>
    <n v="3204"/>
    <n v="2"/>
    <n v="131"/>
    <n v="14"/>
    <s v="2-131-14"/>
    <x v="0"/>
    <x v="1"/>
  </r>
  <r>
    <n v="3205"/>
    <n v="2"/>
    <n v="131"/>
    <n v="13"/>
    <s v="2-131-13"/>
    <x v="0"/>
    <x v="1"/>
  </r>
  <r>
    <n v="3206"/>
    <n v="2"/>
    <n v="131"/>
    <n v="5"/>
    <s v="2-131-5"/>
    <x v="0"/>
    <x v="1"/>
  </r>
  <r>
    <n v="3207"/>
    <n v="2"/>
    <n v="131"/>
    <n v="24"/>
    <s v="2-131-24"/>
    <x v="0"/>
    <x v="1"/>
  </r>
  <r>
    <n v="3208"/>
    <n v="2"/>
    <n v="131"/>
    <n v="23"/>
    <s v="2-131-23"/>
    <x v="0"/>
    <x v="0"/>
  </r>
  <r>
    <n v="3209"/>
    <n v="2"/>
    <n v="131"/>
    <n v="18"/>
    <s v="2-131-18"/>
    <x v="0"/>
    <x v="1"/>
  </r>
  <r>
    <n v="3210"/>
    <n v="2"/>
    <n v="131"/>
    <n v="10"/>
    <s v="2-131-10"/>
    <x v="0"/>
    <x v="0"/>
  </r>
  <r>
    <n v="3211"/>
    <n v="2"/>
    <n v="131"/>
    <n v="6"/>
    <s v="2-131-6"/>
    <x v="0"/>
    <x v="0"/>
  </r>
  <r>
    <n v="3212"/>
    <n v="2"/>
    <n v="131"/>
    <n v="4"/>
    <s v="2-131-4"/>
    <x v="0"/>
    <x v="0"/>
  </r>
  <r>
    <n v="3213"/>
    <n v="2"/>
    <n v="131"/>
    <n v="25"/>
    <s v="2-131-25"/>
    <x v="0"/>
    <x v="1"/>
  </r>
  <r>
    <n v="3214"/>
    <n v="2"/>
    <n v="131"/>
    <n v="11"/>
    <s v="2-131-11"/>
    <x v="0"/>
    <x v="1"/>
  </r>
  <r>
    <n v="3215"/>
    <n v="2"/>
    <n v="131"/>
    <n v="7"/>
    <s v="2-131-7"/>
    <x v="0"/>
    <x v="0"/>
  </r>
  <r>
    <n v="3216"/>
    <n v="2"/>
    <n v="131"/>
    <n v="2"/>
    <s v="2-131-2"/>
    <x v="0"/>
    <x v="0"/>
  </r>
  <r>
    <n v="3217"/>
    <n v="2"/>
    <n v="131"/>
    <n v="19"/>
    <s v="2-131-19"/>
    <x v="0"/>
    <x v="0"/>
  </r>
  <r>
    <n v="3218"/>
    <n v="2"/>
    <n v="131"/>
    <n v="12"/>
    <s v="2-131-12"/>
    <x v="0"/>
    <x v="1"/>
  </r>
  <r>
    <n v="3219"/>
    <n v="2"/>
    <n v="131"/>
    <n v="22"/>
    <s v="2-131-22"/>
    <x v="0"/>
    <x v="0"/>
  </r>
  <r>
    <n v="3220"/>
    <n v="2"/>
    <n v="131"/>
    <n v="15"/>
    <s v="2-131-15"/>
    <x v="0"/>
    <x v="0"/>
  </r>
  <r>
    <n v="3221"/>
    <n v="2"/>
    <n v="131"/>
    <n v="3"/>
    <s v="2-131-3"/>
    <x v="0"/>
    <x v="0"/>
  </r>
  <r>
    <n v="3222"/>
    <n v="2"/>
    <n v="131"/>
    <n v="21"/>
    <s v="2-131-21"/>
    <x v="0"/>
    <x v="0"/>
  </r>
  <r>
    <n v="3223"/>
    <n v="2"/>
    <n v="131"/>
    <n v="16"/>
    <s v="2-131-16"/>
    <x v="0"/>
    <x v="0"/>
  </r>
  <r>
    <n v="3224"/>
    <n v="2"/>
    <n v="131"/>
    <n v="1"/>
    <s v="2-131-1"/>
    <x v="0"/>
    <x v="0"/>
  </r>
  <r>
    <n v="3225"/>
    <n v="2"/>
    <n v="131"/>
    <n v="17"/>
    <s v="2-131-17"/>
    <x v="0"/>
    <x v="0"/>
  </r>
  <r>
    <n v="3226"/>
    <n v="2"/>
    <n v="131"/>
    <n v="8"/>
    <s v="2-131-8"/>
    <x v="0"/>
    <x v="0"/>
  </r>
  <r>
    <n v="3227"/>
    <n v="2"/>
    <n v="131"/>
    <n v="20"/>
    <s v="2-131-20"/>
    <x v="0"/>
    <x v="0"/>
  </r>
  <r>
    <n v="3228"/>
    <n v="2"/>
    <n v="131"/>
    <n v="9"/>
    <s v="2-131-9"/>
    <x v="0"/>
    <x v="0"/>
  </r>
  <r>
    <n v="3229"/>
    <n v="2"/>
    <n v="132"/>
    <n v="25"/>
    <s v="2-132-25"/>
    <x v="0"/>
    <x v="1"/>
  </r>
  <r>
    <n v="3230"/>
    <n v="2"/>
    <n v="132"/>
    <n v="18"/>
    <s v="2-132-18"/>
    <x v="0"/>
    <x v="1"/>
  </r>
  <r>
    <n v="3231"/>
    <n v="2"/>
    <n v="132"/>
    <n v="17"/>
    <s v="2-132-17"/>
    <x v="0"/>
    <x v="0"/>
  </r>
  <r>
    <n v="3232"/>
    <n v="2"/>
    <n v="132"/>
    <n v="5"/>
    <s v="2-132-5"/>
    <x v="0"/>
    <x v="1"/>
  </r>
  <r>
    <n v="3233"/>
    <n v="2"/>
    <n v="132"/>
    <n v="3"/>
    <s v="2-132-3"/>
    <x v="0"/>
    <x v="1"/>
  </r>
  <r>
    <n v="3234"/>
    <n v="2"/>
    <n v="132"/>
    <n v="22"/>
    <s v="2-132-22"/>
    <x v="0"/>
    <x v="0"/>
  </r>
  <r>
    <n v="3235"/>
    <n v="2"/>
    <n v="132"/>
    <n v="21"/>
    <s v="2-132-21"/>
    <x v="0"/>
    <x v="0"/>
  </r>
  <r>
    <n v="3236"/>
    <n v="2"/>
    <n v="132"/>
    <n v="14"/>
    <s v="2-132-14"/>
    <x v="0"/>
    <x v="0"/>
  </r>
  <r>
    <n v="3237"/>
    <n v="2"/>
    <n v="132"/>
    <n v="13"/>
    <s v="2-132-13"/>
    <x v="0"/>
    <x v="1"/>
  </r>
  <r>
    <n v="3238"/>
    <n v="2"/>
    <n v="132"/>
    <n v="9"/>
    <s v="2-132-9"/>
    <x v="0"/>
    <x v="1"/>
  </r>
  <r>
    <n v="3239"/>
    <n v="2"/>
    <n v="132"/>
    <n v="1"/>
    <s v="2-132-1"/>
    <x v="0"/>
    <x v="1"/>
  </r>
  <r>
    <n v="3240"/>
    <n v="2"/>
    <n v="132"/>
    <n v="15"/>
    <s v="2-132-15"/>
    <x v="0"/>
    <x v="0"/>
  </r>
  <r>
    <n v="3241"/>
    <n v="2"/>
    <n v="132"/>
    <n v="11"/>
    <s v="2-132-11"/>
    <x v="0"/>
    <x v="1"/>
  </r>
  <r>
    <n v="3242"/>
    <n v="2"/>
    <n v="132"/>
    <n v="7"/>
    <s v="2-132-7"/>
    <x v="0"/>
    <x v="1"/>
  </r>
  <r>
    <n v="3243"/>
    <n v="2"/>
    <n v="132"/>
    <n v="4"/>
    <s v="2-132-4"/>
    <x v="0"/>
    <x v="1"/>
  </r>
  <r>
    <n v="3244"/>
    <n v="2"/>
    <n v="132"/>
    <n v="24"/>
    <s v="2-132-24"/>
    <x v="0"/>
    <x v="1"/>
  </r>
  <r>
    <n v="3245"/>
    <n v="2"/>
    <n v="132"/>
    <n v="23"/>
    <s v="2-132-23"/>
    <x v="0"/>
    <x v="1"/>
  </r>
  <r>
    <n v="3246"/>
    <n v="2"/>
    <n v="132"/>
    <n v="20"/>
    <s v="2-132-20"/>
    <x v="0"/>
    <x v="0"/>
  </r>
  <r>
    <n v="3247"/>
    <n v="2"/>
    <n v="132"/>
    <n v="19"/>
    <s v="2-132-19"/>
    <x v="0"/>
    <x v="1"/>
  </r>
  <r>
    <n v="3248"/>
    <n v="2"/>
    <n v="132"/>
    <n v="12"/>
    <s v="2-132-12"/>
    <x v="0"/>
    <x v="0"/>
  </r>
  <r>
    <n v="3249"/>
    <n v="2"/>
    <n v="132"/>
    <n v="8"/>
    <s v="2-132-8"/>
    <x v="0"/>
    <x v="0"/>
  </r>
  <r>
    <n v="3250"/>
    <n v="2"/>
    <n v="132"/>
    <n v="6"/>
    <s v="2-132-6"/>
    <x v="0"/>
    <x v="1"/>
  </r>
  <r>
    <n v="3251"/>
    <n v="2"/>
    <n v="132"/>
    <n v="2"/>
    <s v="2-132-2"/>
    <x v="0"/>
    <x v="0"/>
  </r>
  <r>
    <n v="3252"/>
    <n v="2"/>
    <n v="132"/>
    <n v="16"/>
    <s v="2-132-16"/>
    <x v="0"/>
    <x v="0"/>
  </r>
  <r>
    <n v="3253"/>
    <n v="2"/>
    <n v="132"/>
    <n v="10"/>
    <s v="2-132-10"/>
    <x v="0"/>
    <x v="0"/>
  </r>
  <r>
    <n v="3254"/>
    <n v="2"/>
    <n v="133"/>
    <n v="9"/>
    <s v="2-133-9"/>
    <x v="0"/>
    <x v="0"/>
  </r>
  <r>
    <n v="3255"/>
    <n v="2"/>
    <n v="133"/>
    <n v="5"/>
    <s v="2-133-5"/>
    <x v="0"/>
    <x v="1"/>
  </r>
  <r>
    <n v="3256"/>
    <n v="2"/>
    <n v="133"/>
    <n v="2"/>
    <s v="2-133-2"/>
    <x v="0"/>
    <x v="0"/>
  </r>
  <r>
    <n v="3257"/>
    <n v="2"/>
    <n v="133"/>
    <n v="10"/>
    <s v="2-133-10"/>
    <x v="0"/>
    <x v="0"/>
  </r>
  <r>
    <n v="3258"/>
    <n v="2"/>
    <n v="133"/>
    <n v="6"/>
    <s v="2-133-6"/>
    <x v="0"/>
    <x v="0"/>
  </r>
  <r>
    <n v="3259"/>
    <n v="2"/>
    <n v="133"/>
    <n v="1"/>
    <s v="2-133-1"/>
    <x v="0"/>
    <x v="1"/>
  </r>
  <r>
    <n v="3260"/>
    <n v="2"/>
    <n v="133"/>
    <n v="11"/>
    <s v="2-133-11"/>
    <x v="0"/>
    <x v="1"/>
  </r>
  <r>
    <n v="3261"/>
    <n v="2"/>
    <n v="133"/>
    <n v="7"/>
    <s v="2-133-7"/>
    <x v="0"/>
    <x v="0"/>
  </r>
  <r>
    <n v="3262"/>
    <n v="2"/>
    <n v="133"/>
    <n v="4"/>
    <s v="2-133-4"/>
    <x v="0"/>
    <x v="0"/>
  </r>
  <r>
    <n v="3263"/>
    <n v="2"/>
    <n v="133"/>
    <n v="8"/>
    <s v="2-133-8"/>
    <x v="0"/>
    <x v="0"/>
  </r>
  <r>
    <n v="3264"/>
    <n v="2"/>
    <n v="133"/>
    <n v="3"/>
    <s v="2-133-3"/>
    <x v="0"/>
    <x v="1"/>
  </r>
  <r>
    <n v="3265"/>
    <n v="2"/>
    <n v="134"/>
    <n v="5"/>
    <s v="2-134-5"/>
    <x v="0"/>
    <x v="1"/>
  </r>
  <r>
    <n v="3266"/>
    <n v="2"/>
    <n v="134"/>
    <n v="2"/>
    <s v="2-134-2"/>
    <x v="0"/>
    <x v="1"/>
  </r>
  <r>
    <n v="3267"/>
    <n v="2"/>
    <n v="134"/>
    <n v="6"/>
    <s v="2-134-6"/>
    <x v="0"/>
    <x v="1"/>
  </r>
  <r>
    <n v="3268"/>
    <n v="2"/>
    <n v="134"/>
    <n v="1"/>
    <s v="2-134-1"/>
    <x v="0"/>
    <x v="1"/>
  </r>
  <r>
    <n v="3269"/>
    <n v="2"/>
    <n v="134"/>
    <n v="7"/>
    <s v="2-134-7"/>
    <x v="0"/>
    <x v="0"/>
  </r>
  <r>
    <n v="3270"/>
    <n v="2"/>
    <n v="134"/>
    <n v="3"/>
    <s v="2-134-3"/>
    <x v="0"/>
    <x v="0"/>
  </r>
  <r>
    <n v="3271"/>
    <n v="2"/>
    <n v="134"/>
    <n v="8"/>
    <s v="2-134-8"/>
    <x v="0"/>
    <x v="1"/>
  </r>
  <r>
    <n v="3272"/>
    <n v="2"/>
    <n v="134"/>
    <n v="4"/>
    <s v="2-134-4"/>
    <x v="0"/>
    <x v="0"/>
  </r>
  <r>
    <n v="3273"/>
    <n v="2"/>
    <n v="135"/>
    <n v="22"/>
    <s v="2-135-22"/>
    <x v="0"/>
    <x v="0"/>
  </r>
  <r>
    <n v="3274"/>
    <n v="2"/>
    <n v="135"/>
    <n v="21"/>
    <s v="2-135-21"/>
    <x v="0"/>
    <x v="0"/>
  </r>
  <r>
    <n v="3275"/>
    <n v="2"/>
    <n v="135"/>
    <n v="16"/>
    <s v="2-135-16"/>
    <x v="0"/>
    <x v="1"/>
  </r>
  <r>
    <n v="3276"/>
    <n v="2"/>
    <n v="135"/>
    <n v="15"/>
    <s v="2-135-15"/>
    <x v="0"/>
    <x v="1"/>
  </r>
  <r>
    <n v="3277"/>
    <n v="2"/>
    <n v="135"/>
    <n v="9"/>
    <s v="2-135-9"/>
    <x v="0"/>
    <x v="0"/>
  </r>
  <r>
    <n v="3278"/>
    <n v="2"/>
    <n v="135"/>
    <n v="5"/>
    <s v="2-135-5"/>
    <x v="0"/>
    <x v="0"/>
  </r>
  <r>
    <n v="3279"/>
    <n v="2"/>
    <n v="135"/>
    <n v="2"/>
    <s v="2-135-2"/>
    <x v="0"/>
    <x v="1"/>
  </r>
  <r>
    <n v="3280"/>
    <n v="2"/>
    <n v="135"/>
    <n v="28"/>
    <s v="2-135-28"/>
    <x v="0"/>
    <x v="1"/>
  </r>
  <r>
    <n v="3281"/>
    <n v="2"/>
    <n v="135"/>
    <n v="27"/>
    <s v="2-135-27"/>
    <x v="0"/>
    <x v="0"/>
  </r>
  <r>
    <n v="3282"/>
    <n v="2"/>
    <n v="135"/>
    <n v="20"/>
    <s v="2-135-20"/>
    <x v="0"/>
    <x v="1"/>
  </r>
  <r>
    <n v="3283"/>
    <n v="2"/>
    <n v="135"/>
    <n v="11"/>
    <s v="2-135-11"/>
    <x v="0"/>
    <x v="0"/>
  </r>
  <r>
    <n v="3284"/>
    <n v="2"/>
    <n v="135"/>
    <n v="3"/>
    <s v="2-135-3"/>
    <x v="0"/>
    <x v="0"/>
  </r>
  <r>
    <n v="3285"/>
    <n v="2"/>
    <n v="135"/>
    <n v="24"/>
    <s v="2-135-24"/>
    <x v="0"/>
    <x v="1"/>
  </r>
  <r>
    <n v="3286"/>
    <n v="2"/>
    <n v="135"/>
    <n v="23"/>
    <s v="2-135-23"/>
    <x v="0"/>
    <x v="1"/>
  </r>
  <r>
    <n v="3287"/>
    <n v="2"/>
    <n v="135"/>
    <n v="18"/>
    <s v="2-135-18"/>
    <x v="0"/>
    <x v="0"/>
  </r>
  <r>
    <n v="3288"/>
    <n v="2"/>
    <n v="135"/>
    <n v="17"/>
    <s v="2-135-17"/>
    <x v="0"/>
    <x v="1"/>
  </r>
  <r>
    <n v="3289"/>
    <n v="2"/>
    <n v="135"/>
    <n v="12"/>
    <s v="2-135-12"/>
    <x v="0"/>
    <x v="1"/>
  </r>
  <r>
    <n v="3290"/>
    <n v="2"/>
    <n v="135"/>
    <n v="7"/>
    <s v="2-135-7"/>
    <x v="0"/>
    <x v="0"/>
  </r>
  <r>
    <n v="3291"/>
    <n v="2"/>
    <n v="135"/>
    <n v="4"/>
    <s v="2-135-4"/>
    <x v="0"/>
    <x v="0"/>
  </r>
  <r>
    <n v="3292"/>
    <n v="2"/>
    <n v="135"/>
    <n v="26"/>
    <s v="2-135-26"/>
    <x v="0"/>
    <x v="1"/>
  </r>
  <r>
    <n v="3293"/>
    <n v="2"/>
    <n v="135"/>
    <n v="25"/>
    <s v="2-135-25"/>
    <x v="0"/>
    <x v="1"/>
  </r>
  <r>
    <n v="3294"/>
    <n v="2"/>
    <n v="135"/>
    <n v="14"/>
    <s v="2-135-14"/>
    <x v="0"/>
    <x v="0"/>
  </r>
  <r>
    <n v="3295"/>
    <n v="2"/>
    <n v="135"/>
    <n v="10"/>
    <s v="2-135-10"/>
    <x v="0"/>
    <x v="1"/>
  </r>
  <r>
    <n v="3296"/>
    <n v="2"/>
    <n v="135"/>
    <n v="8"/>
    <s v="2-135-8"/>
    <x v="0"/>
    <x v="1"/>
  </r>
  <r>
    <n v="3297"/>
    <n v="2"/>
    <n v="135"/>
    <n v="19"/>
    <s v="2-135-19"/>
    <x v="0"/>
    <x v="0"/>
  </r>
  <r>
    <n v="3298"/>
    <n v="2"/>
    <n v="135"/>
    <n v="1"/>
    <s v="2-135-1"/>
    <x v="0"/>
    <x v="0"/>
  </r>
  <r>
    <n v="3299"/>
    <n v="2"/>
    <n v="135"/>
    <n v="6"/>
    <s v="2-135-6"/>
    <x v="0"/>
    <x v="0"/>
  </r>
  <r>
    <n v="3300"/>
    <n v="2"/>
    <n v="135"/>
    <n v="13"/>
    <s v="2-135-1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6" firstHeaderRow="1" firstDataRow="1" firstDataCol="1"/>
  <pivotFields count="7"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axis="axisRow" dataField="1" showAll="0">
      <items count="3">
        <item x="1"/>
        <item x="0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Count of BallotType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B9" sqref="B9"/>
    </sheetView>
  </sheetViews>
  <sheetFormatPr defaultRowHeight="14.4" x14ac:dyDescent="0.3"/>
  <cols>
    <col min="1" max="1" width="12.5546875" bestFit="1" customWidth="1"/>
    <col min="2" max="2" width="17.88671875" bestFit="1" customWidth="1"/>
  </cols>
  <sheetData>
    <row r="3" spans="1:2" x14ac:dyDescent="0.3">
      <c r="A3" s="1" t="s">
        <v>74</v>
      </c>
      <c r="B3" t="s">
        <v>76</v>
      </c>
    </row>
    <row r="4" spans="1:2" x14ac:dyDescent="0.3">
      <c r="A4" s="2" t="s">
        <v>73</v>
      </c>
      <c r="B4" s="3">
        <v>1306</v>
      </c>
    </row>
    <row r="5" spans="1:2" x14ac:dyDescent="0.3">
      <c r="A5" s="2" t="s">
        <v>72</v>
      </c>
      <c r="B5" s="3">
        <v>1994</v>
      </c>
    </row>
    <row r="6" spans="1:2" x14ac:dyDescent="0.3">
      <c r="A6" s="2" t="s">
        <v>75</v>
      </c>
      <c r="B6" s="3">
        <v>3300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305"/>
  <sheetViews>
    <sheetView tabSelected="1" topLeftCell="A4" workbookViewId="0">
      <selection activeCell="H16" sqref="H16"/>
    </sheetView>
  </sheetViews>
  <sheetFormatPr defaultRowHeight="14.4" x14ac:dyDescent="0.3"/>
  <cols>
    <col min="1" max="1" width="32.88671875" bestFit="1" customWidth="1"/>
    <col min="2" max="2" width="12.77734375" bestFit="1" customWidth="1"/>
    <col min="3" max="3" width="7.21875" bestFit="1" customWidth="1"/>
    <col min="4" max="4" width="8.33203125" bestFit="1" customWidth="1"/>
    <col min="5" max="5" width="10.44140625" bestFit="1" customWidth="1"/>
    <col min="6" max="6" width="13.6640625" bestFit="1" customWidth="1"/>
    <col min="7" max="7" width="10.33203125" bestFit="1" customWidth="1"/>
    <col min="8" max="8" width="35.33203125" bestFit="1" customWidth="1"/>
    <col min="9" max="11" width="69.109375" bestFit="1" customWidth="1"/>
    <col min="12" max="12" width="25" bestFit="1" customWidth="1"/>
    <col min="13" max="13" width="32.109375" bestFit="1" customWidth="1"/>
    <col min="14" max="14" width="30" bestFit="1" customWidth="1"/>
    <col min="15" max="15" width="31.44140625" bestFit="1" customWidth="1"/>
    <col min="16" max="16" width="54" bestFit="1" customWidth="1"/>
    <col min="17" max="17" width="44.5546875" bestFit="1" customWidth="1"/>
    <col min="18" max="18" width="47.109375" bestFit="1" customWidth="1"/>
    <col min="19" max="19" width="36.6640625" bestFit="1" customWidth="1"/>
    <col min="20" max="23" width="34.5546875" bestFit="1" customWidth="1"/>
    <col min="24" max="25" width="68.33203125" bestFit="1" customWidth="1"/>
    <col min="26" max="27" width="24.21875" bestFit="1" customWidth="1"/>
    <col min="28" max="30" width="31.33203125" bestFit="1" customWidth="1"/>
    <col min="31" max="31" width="29.109375" bestFit="1" customWidth="1"/>
    <col min="32" max="32" width="30.6640625" bestFit="1" customWidth="1"/>
    <col min="33" max="33" width="53.21875" bestFit="1" customWidth="1"/>
    <col min="34" max="35" width="43.77734375" bestFit="1" customWidth="1"/>
    <col min="36" max="37" width="51.33203125" bestFit="1" customWidth="1"/>
    <col min="38" max="38" width="46.33203125" bestFit="1" customWidth="1"/>
    <col min="39" max="39" width="38.44140625" bestFit="1" customWidth="1"/>
    <col min="40" max="40" width="37.5546875" bestFit="1" customWidth="1"/>
    <col min="41" max="41" width="37.77734375" bestFit="1" customWidth="1"/>
    <col min="42" max="44" width="37.21875" bestFit="1" customWidth="1"/>
  </cols>
  <sheetData>
    <row r="1" spans="1:44" x14ac:dyDescent="0.3">
      <c r="A1" t="s">
        <v>0</v>
      </c>
      <c r="B1" t="s">
        <v>1</v>
      </c>
    </row>
    <row r="2" spans="1:44" x14ac:dyDescent="0.3">
      <c r="H2" t="s">
        <v>2</v>
      </c>
      <c r="I2" t="s">
        <v>3</v>
      </c>
      <c r="J2" t="s">
        <v>3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12</v>
      </c>
      <c r="V2" t="s">
        <v>12</v>
      </c>
      <c r="W2" t="s">
        <v>12</v>
      </c>
      <c r="X2" t="s">
        <v>13</v>
      </c>
      <c r="Y2" t="s">
        <v>13</v>
      </c>
      <c r="Z2" t="s">
        <v>14</v>
      </c>
      <c r="AA2" t="s">
        <v>14</v>
      </c>
      <c r="AB2" t="s">
        <v>15</v>
      </c>
      <c r="AC2" t="s">
        <v>15</v>
      </c>
      <c r="AD2" t="s">
        <v>15</v>
      </c>
      <c r="AE2" t="s">
        <v>16</v>
      </c>
      <c r="AF2" t="s">
        <v>17</v>
      </c>
      <c r="AG2" t="s">
        <v>18</v>
      </c>
      <c r="AH2" t="s">
        <v>19</v>
      </c>
      <c r="AI2" t="s">
        <v>19</v>
      </c>
      <c r="AJ2" t="s">
        <v>20</v>
      </c>
      <c r="AK2" t="s">
        <v>20</v>
      </c>
      <c r="AL2" t="s">
        <v>21</v>
      </c>
      <c r="AM2" t="s">
        <v>22</v>
      </c>
      <c r="AN2" t="s">
        <v>23</v>
      </c>
      <c r="AO2" t="s">
        <v>24</v>
      </c>
      <c r="AP2" t="s">
        <v>25</v>
      </c>
      <c r="AQ2" t="s">
        <v>25</v>
      </c>
      <c r="AR2" t="s">
        <v>25</v>
      </c>
    </row>
    <row r="3" spans="1:44" x14ac:dyDescent="0.3"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  <c r="Q3" t="s">
        <v>35</v>
      </c>
      <c r="R3" t="s">
        <v>36</v>
      </c>
      <c r="S3" t="s">
        <v>37</v>
      </c>
      <c r="T3" t="s">
        <v>38</v>
      </c>
      <c r="U3" t="s">
        <v>39</v>
      </c>
      <c r="V3" t="s">
        <v>40</v>
      </c>
      <c r="W3" t="s">
        <v>41</v>
      </c>
      <c r="X3" t="s">
        <v>42</v>
      </c>
      <c r="Y3" t="s">
        <v>43</v>
      </c>
      <c r="Z3" t="s">
        <v>44</v>
      </c>
      <c r="AA3" t="s">
        <v>45</v>
      </c>
      <c r="AB3" t="s">
        <v>46</v>
      </c>
      <c r="AC3" t="s">
        <v>47</v>
      </c>
      <c r="AD3" t="s">
        <v>48</v>
      </c>
      <c r="AE3" t="s">
        <v>49</v>
      </c>
      <c r="AF3" t="s">
        <v>50</v>
      </c>
      <c r="AG3" t="s">
        <v>51</v>
      </c>
      <c r="AH3" t="s">
        <v>52</v>
      </c>
      <c r="AI3" t="s">
        <v>53</v>
      </c>
      <c r="AJ3" t="s">
        <v>54</v>
      </c>
      <c r="AK3" t="s">
        <v>55</v>
      </c>
      <c r="AL3" t="s">
        <v>56</v>
      </c>
      <c r="AM3" t="s">
        <v>57</v>
      </c>
      <c r="AN3" t="s">
        <v>58</v>
      </c>
      <c r="AO3" t="s">
        <v>59</v>
      </c>
      <c r="AP3" t="s">
        <v>40</v>
      </c>
      <c r="AQ3" t="s">
        <v>60</v>
      </c>
      <c r="AR3" t="s">
        <v>61</v>
      </c>
    </row>
    <row r="4" spans="1:44" x14ac:dyDescent="0.3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67</v>
      </c>
      <c r="G4" t="s">
        <v>68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70</v>
      </c>
      <c r="U4" t="s">
        <v>70</v>
      </c>
      <c r="X4" t="s">
        <v>70</v>
      </c>
      <c r="Y4" t="s">
        <v>70</v>
      </c>
      <c r="Z4" t="s">
        <v>70</v>
      </c>
      <c r="AA4" t="s">
        <v>70</v>
      </c>
      <c r="AB4" t="s">
        <v>70</v>
      </c>
      <c r="AC4" t="s">
        <v>70</v>
      </c>
      <c r="AD4" t="s">
        <v>70</v>
      </c>
      <c r="AE4" t="s">
        <v>70</v>
      </c>
      <c r="AF4" t="s">
        <v>70</v>
      </c>
      <c r="AG4" t="s">
        <v>70</v>
      </c>
      <c r="AH4" t="s">
        <v>70</v>
      </c>
      <c r="AI4" t="s">
        <v>70</v>
      </c>
      <c r="AJ4" t="s">
        <v>70</v>
      </c>
      <c r="AK4" t="s">
        <v>70</v>
      </c>
      <c r="AL4" t="s">
        <v>70</v>
      </c>
      <c r="AM4" t="s">
        <v>70</v>
      </c>
      <c r="AN4" t="s">
        <v>70</v>
      </c>
      <c r="AO4" t="s">
        <v>70</v>
      </c>
    </row>
    <row r="5" spans="1:44" x14ac:dyDescent="0.3">
      <c r="A5">
        <v>1</v>
      </c>
      <c r="B5">
        <v>2</v>
      </c>
      <c r="C5">
        <v>1</v>
      </c>
      <c r="D5">
        <v>18</v>
      </c>
      <c r="E5" t="str">
        <f>"2-1-18"</f>
        <v>2-1-18</v>
      </c>
      <c r="F5" t="s">
        <v>71</v>
      </c>
      <c r="G5" t="s">
        <v>72</v>
      </c>
      <c r="T5">
        <v>0</v>
      </c>
      <c r="U5">
        <v>1</v>
      </c>
      <c r="V5">
        <v>0</v>
      </c>
      <c r="W5">
        <v>0</v>
      </c>
      <c r="X5">
        <v>0</v>
      </c>
      <c r="Y5">
        <v>1</v>
      </c>
      <c r="Z5">
        <v>1</v>
      </c>
      <c r="AA5">
        <v>0</v>
      </c>
      <c r="AB5">
        <v>0</v>
      </c>
      <c r="AC5">
        <v>1</v>
      </c>
      <c r="AD5">
        <v>0</v>
      </c>
      <c r="AE5">
        <v>1</v>
      </c>
      <c r="AF5">
        <v>1</v>
      </c>
      <c r="AG5">
        <v>1</v>
      </c>
      <c r="AH5">
        <v>0</v>
      </c>
      <c r="AI5">
        <v>1</v>
      </c>
      <c r="AJ5">
        <v>0</v>
      </c>
      <c r="AK5">
        <v>1</v>
      </c>
      <c r="AL5">
        <v>1</v>
      </c>
      <c r="AM5">
        <v>1</v>
      </c>
      <c r="AN5">
        <v>1</v>
      </c>
      <c r="AO5">
        <v>1</v>
      </c>
      <c r="AP5">
        <v>0</v>
      </c>
      <c r="AQ5">
        <v>0</v>
      </c>
      <c r="AR5">
        <v>0</v>
      </c>
    </row>
    <row r="6" spans="1:44" x14ac:dyDescent="0.3">
      <c r="A6">
        <v>2</v>
      </c>
      <c r="B6">
        <v>2</v>
      </c>
      <c r="C6">
        <v>1</v>
      </c>
      <c r="D6">
        <v>9</v>
      </c>
      <c r="E6" t="str">
        <f>"2-1-9"</f>
        <v>2-1-9</v>
      </c>
      <c r="F6" t="s">
        <v>71</v>
      </c>
      <c r="G6" t="s">
        <v>72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1</v>
      </c>
      <c r="AB6">
        <v>0</v>
      </c>
      <c r="AC6">
        <v>0</v>
      </c>
      <c r="AD6">
        <v>0</v>
      </c>
      <c r="AE6">
        <v>1</v>
      </c>
      <c r="AF6">
        <v>1</v>
      </c>
      <c r="AG6">
        <v>1</v>
      </c>
      <c r="AH6">
        <v>1</v>
      </c>
      <c r="AI6">
        <v>0</v>
      </c>
      <c r="AJ6">
        <v>1</v>
      </c>
      <c r="AK6">
        <v>0</v>
      </c>
      <c r="AL6">
        <v>1</v>
      </c>
      <c r="AM6">
        <v>1</v>
      </c>
      <c r="AN6">
        <v>1</v>
      </c>
      <c r="AO6">
        <v>1</v>
      </c>
      <c r="AP6">
        <v>0</v>
      </c>
      <c r="AQ6">
        <v>0</v>
      </c>
      <c r="AR6">
        <v>0</v>
      </c>
    </row>
    <row r="7" spans="1:44" x14ac:dyDescent="0.3">
      <c r="A7">
        <v>3</v>
      </c>
      <c r="B7">
        <v>2</v>
      </c>
      <c r="C7">
        <v>1</v>
      </c>
      <c r="D7">
        <v>5</v>
      </c>
      <c r="E7" t="str">
        <f>"2-1-5"</f>
        <v>2-1-5</v>
      </c>
      <c r="F7" t="s">
        <v>71</v>
      </c>
      <c r="G7" t="s">
        <v>72</v>
      </c>
      <c r="T7">
        <v>0</v>
      </c>
      <c r="U7">
        <v>1</v>
      </c>
      <c r="V7">
        <v>0</v>
      </c>
      <c r="W7">
        <v>0</v>
      </c>
      <c r="X7">
        <v>0</v>
      </c>
      <c r="Y7">
        <v>1</v>
      </c>
      <c r="Z7">
        <v>0</v>
      </c>
      <c r="AA7">
        <v>1</v>
      </c>
      <c r="AB7">
        <v>0</v>
      </c>
      <c r="AC7">
        <v>0</v>
      </c>
      <c r="AD7">
        <v>1</v>
      </c>
      <c r="AE7">
        <v>1</v>
      </c>
      <c r="AF7">
        <v>1</v>
      </c>
      <c r="AG7">
        <v>1</v>
      </c>
      <c r="AH7">
        <v>0</v>
      </c>
      <c r="AI7">
        <v>1</v>
      </c>
      <c r="AJ7">
        <v>1</v>
      </c>
      <c r="AK7">
        <v>0</v>
      </c>
      <c r="AL7">
        <v>1</v>
      </c>
      <c r="AM7">
        <v>1</v>
      </c>
      <c r="AN7">
        <v>1</v>
      </c>
      <c r="AO7">
        <v>1</v>
      </c>
      <c r="AP7">
        <v>0</v>
      </c>
      <c r="AQ7">
        <v>0</v>
      </c>
      <c r="AR7">
        <v>0</v>
      </c>
    </row>
    <row r="8" spans="1:44" x14ac:dyDescent="0.3">
      <c r="A8">
        <v>4</v>
      </c>
      <c r="B8">
        <v>2</v>
      </c>
      <c r="C8">
        <v>1</v>
      </c>
      <c r="D8">
        <v>4</v>
      </c>
      <c r="E8" t="str">
        <f>"2-1-4"</f>
        <v>2-1-4</v>
      </c>
      <c r="F8" t="s">
        <v>71</v>
      </c>
      <c r="G8" t="s">
        <v>72</v>
      </c>
      <c r="T8">
        <v>0</v>
      </c>
      <c r="U8">
        <v>1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>
        <v>0</v>
      </c>
      <c r="AG8">
        <v>0</v>
      </c>
      <c r="AH8">
        <v>1</v>
      </c>
      <c r="AI8">
        <v>0</v>
      </c>
      <c r="AJ8">
        <v>1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3">
      <c r="A9">
        <v>5</v>
      </c>
      <c r="B9">
        <v>2</v>
      </c>
      <c r="C9">
        <v>1</v>
      </c>
      <c r="D9">
        <v>13</v>
      </c>
      <c r="E9" t="str">
        <f>"2-1-13"</f>
        <v>2-1-13</v>
      </c>
      <c r="F9" t="s">
        <v>71</v>
      </c>
      <c r="G9" t="s">
        <v>72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0</v>
      </c>
      <c r="AB9">
        <v>0</v>
      </c>
      <c r="AC9">
        <v>1</v>
      </c>
      <c r="AD9">
        <v>0</v>
      </c>
      <c r="AE9">
        <v>1</v>
      </c>
      <c r="AF9">
        <v>1</v>
      </c>
      <c r="AG9">
        <v>1</v>
      </c>
      <c r="AH9">
        <v>1</v>
      </c>
      <c r="AI9">
        <v>0</v>
      </c>
      <c r="AJ9">
        <v>0</v>
      </c>
      <c r="AK9">
        <v>1</v>
      </c>
      <c r="AL9">
        <v>1</v>
      </c>
      <c r="AM9">
        <v>1</v>
      </c>
      <c r="AN9">
        <v>1</v>
      </c>
      <c r="AO9">
        <v>1</v>
      </c>
      <c r="AP9">
        <v>0</v>
      </c>
      <c r="AQ9">
        <v>0</v>
      </c>
      <c r="AR9">
        <v>0</v>
      </c>
    </row>
    <row r="10" spans="1:44" x14ac:dyDescent="0.3">
      <c r="A10">
        <v>6</v>
      </c>
      <c r="B10">
        <v>2</v>
      </c>
      <c r="C10">
        <v>1</v>
      </c>
      <c r="D10">
        <v>10</v>
      </c>
      <c r="E10" t="str">
        <f>"2-1-10"</f>
        <v>2-1-10</v>
      </c>
      <c r="F10" t="s">
        <v>71</v>
      </c>
      <c r="G10" t="s">
        <v>73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44" x14ac:dyDescent="0.3">
      <c r="A11">
        <v>7</v>
      </c>
      <c r="B11">
        <v>2</v>
      </c>
      <c r="C11">
        <v>1</v>
      </c>
      <c r="D11">
        <v>6</v>
      </c>
      <c r="E11" t="str">
        <f>"2-1-6"</f>
        <v>2-1-6</v>
      </c>
      <c r="F11" t="s">
        <v>71</v>
      </c>
      <c r="G11" t="s">
        <v>72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1</v>
      </c>
      <c r="AB11">
        <v>0</v>
      </c>
      <c r="AC11">
        <v>0</v>
      </c>
      <c r="AD11">
        <v>1</v>
      </c>
      <c r="AE11">
        <v>1</v>
      </c>
      <c r="AF11">
        <v>1</v>
      </c>
      <c r="AG11">
        <v>1</v>
      </c>
      <c r="AH11">
        <v>0</v>
      </c>
      <c r="AI11">
        <v>1</v>
      </c>
      <c r="AJ11">
        <v>1</v>
      </c>
      <c r="AK11">
        <v>0</v>
      </c>
      <c r="AL11">
        <v>1</v>
      </c>
      <c r="AM11">
        <v>1</v>
      </c>
      <c r="AN11">
        <v>1</v>
      </c>
      <c r="AO11">
        <v>1</v>
      </c>
      <c r="AP11">
        <v>0</v>
      </c>
      <c r="AQ11">
        <v>0</v>
      </c>
      <c r="AR11">
        <v>0</v>
      </c>
    </row>
    <row r="12" spans="1:44" x14ac:dyDescent="0.3">
      <c r="A12">
        <v>8</v>
      </c>
      <c r="B12">
        <v>2</v>
      </c>
      <c r="C12">
        <v>1</v>
      </c>
      <c r="D12">
        <v>2</v>
      </c>
      <c r="E12" t="str">
        <f>"2-1-2"</f>
        <v>2-1-2</v>
      </c>
      <c r="F12" t="s">
        <v>71</v>
      </c>
      <c r="G12" t="s">
        <v>73</v>
      </c>
      <c r="H12">
        <v>1</v>
      </c>
      <c r="I12">
        <v>1</v>
      </c>
      <c r="J12">
        <v>0</v>
      </c>
      <c r="K12">
        <v>0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</row>
    <row r="13" spans="1:44" x14ac:dyDescent="0.3">
      <c r="A13">
        <v>9</v>
      </c>
      <c r="B13">
        <v>2</v>
      </c>
      <c r="C13">
        <v>1</v>
      </c>
      <c r="D13">
        <v>20</v>
      </c>
      <c r="E13" t="str">
        <f>"2-1-20"</f>
        <v>2-1-20</v>
      </c>
      <c r="F13" t="s">
        <v>71</v>
      </c>
      <c r="G13" t="s">
        <v>72</v>
      </c>
      <c r="T13">
        <v>1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1</v>
      </c>
      <c r="AB13">
        <v>1</v>
      </c>
      <c r="AC13">
        <v>0</v>
      </c>
      <c r="AD13">
        <v>0</v>
      </c>
      <c r="AE13">
        <v>1</v>
      </c>
      <c r="AF13">
        <v>1</v>
      </c>
      <c r="AG13">
        <v>1</v>
      </c>
      <c r="AH13">
        <v>1</v>
      </c>
      <c r="AI13">
        <v>0</v>
      </c>
      <c r="AJ13">
        <v>1</v>
      </c>
      <c r="AK13">
        <v>0</v>
      </c>
      <c r="AL13">
        <v>1</v>
      </c>
      <c r="AM13">
        <v>1</v>
      </c>
      <c r="AN13">
        <v>1</v>
      </c>
      <c r="AO13">
        <v>1</v>
      </c>
      <c r="AP13">
        <v>0</v>
      </c>
      <c r="AQ13">
        <v>0</v>
      </c>
      <c r="AR13">
        <v>0</v>
      </c>
    </row>
    <row r="14" spans="1:44" x14ac:dyDescent="0.3">
      <c r="A14">
        <v>10</v>
      </c>
      <c r="B14">
        <v>2</v>
      </c>
      <c r="C14">
        <v>1</v>
      </c>
      <c r="D14">
        <v>19</v>
      </c>
      <c r="E14" t="str">
        <f>"2-1-19"</f>
        <v>2-1-19</v>
      </c>
      <c r="F14" t="s">
        <v>71</v>
      </c>
      <c r="G14" t="s">
        <v>72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</v>
      </c>
      <c r="AI14">
        <v>0</v>
      </c>
      <c r="AJ14">
        <v>1</v>
      </c>
      <c r="AK14">
        <v>0</v>
      </c>
      <c r="AL14">
        <v>0</v>
      </c>
      <c r="AM14">
        <v>1</v>
      </c>
      <c r="AN14">
        <v>1</v>
      </c>
      <c r="AO14">
        <v>1</v>
      </c>
      <c r="AP14">
        <v>0</v>
      </c>
      <c r="AQ14">
        <v>0</v>
      </c>
      <c r="AR14">
        <v>0</v>
      </c>
    </row>
    <row r="15" spans="1:44" x14ac:dyDescent="0.3">
      <c r="A15">
        <v>11</v>
      </c>
      <c r="B15">
        <v>2</v>
      </c>
      <c r="C15">
        <v>1</v>
      </c>
      <c r="D15">
        <v>7</v>
      </c>
      <c r="E15" t="str">
        <f>"2-1-7"</f>
        <v>2-1-7</v>
      </c>
      <c r="F15" t="s">
        <v>71</v>
      </c>
      <c r="G15" t="s">
        <v>72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0</v>
      </c>
      <c r="AB15">
        <v>0</v>
      </c>
      <c r="AC15">
        <v>0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0</v>
      </c>
      <c r="AJ15">
        <v>1</v>
      </c>
      <c r="AK15">
        <v>0</v>
      </c>
      <c r="AL15">
        <v>1</v>
      </c>
      <c r="AM15">
        <v>1</v>
      </c>
      <c r="AN15">
        <v>1</v>
      </c>
      <c r="AO15">
        <v>1</v>
      </c>
      <c r="AP15">
        <v>0</v>
      </c>
      <c r="AQ15">
        <v>0</v>
      </c>
      <c r="AR15">
        <v>0</v>
      </c>
    </row>
    <row r="16" spans="1:44" x14ac:dyDescent="0.3">
      <c r="A16">
        <v>12</v>
      </c>
      <c r="B16">
        <v>2</v>
      </c>
      <c r="C16">
        <v>1</v>
      </c>
      <c r="D16">
        <v>3</v>
      </c>
      <c r="E16" t="str">
        <f>"2-1-3"</f>
        <v>2-1-3</v>
      </c>
      <c r="F16" t="s">
        <v>71</v>
      </c>
      <c r="G16" t="s">
        <v>72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1</v>
      </c>
      <c r="AB16">
        <v>0</v>
      </c>
      <c r="AC16">
        <v>1</v>
      </c>
      <c r="AD16">
        <v>0</v>
      </c>
      <c r="AE16">
        <v>1</v>
      </c>
      <c r="AF16">
        <v>1</v>
      </c>
      <c r="AG16">
        <v>1</v>
      </c>
      <c r="AH16">
        <v>0</v>
      </c>
      <c r="AI16">
        <v>1</v>
      </c>
      <c r="AJ16">
        <v>1</v>
      </c>
      <c r="AK16">
        <v>0</v>
      </c>
      <c r="AL16">
        <v>1</v>
      </c>
      <c r="AM16">
        <v>1</v>
      </c>
      <c r="AN16">
        <v>1</v>
      </c>
      <c r="AO16">
        <v>1</v>
      </c>
      <c r="AP16">
        <v>0</v>
      </c>
      <c r="AQ16">
        <v>0</v>
      </c>
      <c r="AR16">
        <v>0</v>
      </c>
    </row>
    <row r="17" spans="1:44" x14ac:dyDescent="0.3">
      <c r="A17">
        <v>13</v>
      </c>
      <c r="B17">
        <v>2</v>
      </c>
      <c r="C17">
        <v>1</v>
      </c>
      <c r="D17">
        <v>22</v>
      </c>
      <c r="E17" t="str">
        <f>"2-1-22"</f>
        <v>2-1-22</v>
      </c>
      <c r="F17" t="s">
        <v>71</v>
      </c>
      <c r="G17" t="s">
        <v>73</v>
      </c>
      <c r="H17">
        <v>1</v>
      </c>
      <c r="I17">
        <v>1</v>
      </c>
      <c r="J17">
        <v>0</v>
      </c>
      <c r="K17">
        <v>0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</row>
    <row r="18" spans="1:44" x14ac:dyDescent="0.3">
      <c r="A18">
        <v>14</v>
      </c>
      <c r="B18">
        <v>2</v>
      </c>
      <c r="C18">
        <v>1</v>
      </c>
      <c r="D18">
        <v>21</v>
      </c>
      <c r="E18" t="str">
        <f>"2-1-21"</f>
        <v>2-1-21</v>
      </c>
      <c r="F18" t="s">
        <v>71</v>
      </c>
      <c r="G18" t="s">
        <v>73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44" x14ac:dyDescent="0.3">
      <c r="A19">
        <v>15</v>
      </c>
      <c r="B19">
        <v>2</v>
      </c>
      <c r="C19">
        <v>1</v>
      </c>
      <c r="D19">
        <v>15</v>
      </c>
      <c r="E19" t="str">
        <f>"2-1-15"</f>
        <v>2-1-15</v>
      </c>
      <c r="F19" t="s">
        <v>71</v>
      </c>
      <c r="G19" t="s">
        <v>72</v>
      </c>
      <c r="T19">
        <v>0</v>
      </c>
      <c r="U19">
        <v>1</v>
      </c>
      <c r="V19">
        <v>0</v>
      </c>
      <c r="W19">
        <v>0</v>
      </c>
      <c r="X19">
        <v>0</v>
      </c>
      <c r="Y19">
        <v>1</v>
      </c>
      <c r="Z19">
        <v>1</v>
      </c>
      <c r="AA19">
        <v>0</v>
      </c>
      <c r="AB19">
        <v>0</v>
      </c>
      <c r="AC19">
        <v>1</v>
      </c>
      <c r="AD19">
        <v>0</v>
      </c>
      <c r="AE19">
        <v>0</v>
      </c>
      <c r="AF19">
        <v>0</v>
      </c>
      <c r="AG19">
        <v>0</v>
      </c>
      <c r="AH19">
        <v>1</v>
      </c>
      <c r="AI19">
        <v>0</v>
      </c>
      <c r="AJ19">
        <v>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3">
      <c r="A20">
        <v>16</v>
      </c>
      <c r="B20">
        <v>2</v>
      </c>
      <c r="C20">
        <v>1</v>
      </c>
      <c r="D20">
        <v>11</v>
      </c>
      <c r="E20" t="str">
        <f>"2-1-11"</f>
        <v>2-1-11</v>
      </c>
      <c r="F20" t="s">
        <v>71</v>
      </c>
      <c r="G20" t="s">
        <v>73</v>
      </c>
      <c r="H20">
        <v>1</v>
      </c>
      <c r="I20">
        <v>1</v>
      </c>
      <c r="J20">
        <v>0</v>
      </c>
      <c r="K20">
        <v>0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</row>
    <row r="21" spans="1:44" x14ac:dyDescent="0.3">
      <c r="A21">
        <v>17</v>
      </c>
      <c r="B21">
        <v>2</v>
      </c>
      <c r="C21">
        <v>1</v>
      </c>
      <c r="D21">
        <v>8</v>
      </c>
      <c r="E21" t="str">
        <f>"2-1-8"</f>
        <v>2-1-8</v>
      </c>
      <c r="F21" t="s">
        <v>71</v>
      </c>
      <c r="G21" t="s">
        <v>73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</row>
    <row r="22" spans="1:44" x14ac:dyDescent="0.3">
      <c r="A22">
        <v>18</v>
      </c>
      <c r="B22">
        <v>2</v>
      </c>
      <c r="C22">
        <v>1</v>
      </c>
      <c r="D22">
        <v>1</v>
      </c>
      <c r="E22" t="str">
        <f>"2-1-1"</f>
        <v>2-1-1</v>
      </c>
      <c r="F22" t="s">
        <v>71</v>
      </c>
      <c r="G22" t="s">
        <v>72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0</v>
      </c>
      <c r="AB22">
        <v>0</v>
      </c>
      <c r="AC22">
        <v>1</v>
      </c>
      <c r="AD22">
        <v>0</v>
      </c>
      <c r="AE22">
        <v>1</v>
      </c>
      <c r="AF22">
        <v>1</v>
      </c>
      <c r="AG22">
        <v>1</v>
      </c>
      <c r="AH22">
        <v>1</v>
      </c>
      <c r="AI22">
        <v>0</v>
      </c>
      <c r="AJ22">
        <v>0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0</v>
      </c>
      <c r="AQ22">
        <v>0</v>
      </c>
      <c r="AR22">
        <v>0</v>
      </c>
    </row>
    <row r="23" spans="1:44" x14ac:dyDescent="0.3">
      <c r="A23">
        <v>19</v>
      </c>
      <c r="B23">
        <v>2</v>
      </c>
      <c r="C23">
        <v>1</v>
      </c>
      <c r="D23">
        <v>24</v>
      </c>
      <c r="E23" t="str">
        <f>"2-1-24"</f>
        <v>2-1-24</v>
      </c>
      <c r="F23" t="s">
        <v>71</v>
      </c>
      <c r="G23" t="s">
        <v>73</v>
      </c>
      <c r="H23">
        <v>1</v>
      </c>
      <c r="I23">
        <v>0</v>
      </c>
      <c r="J23">
        <v>0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</row>
    <row r="24" spans="1:44" x14ac:dyDescent="0.3">
      <c r="A24">
        <v>20</v>
      </c>
      <c r="B24">
        <v>2</v>
      </c>
      <c r="C24">
        <v>1</v>
      </c>
      <c r="D24">
        <v>23</v>
      </c>
      <c r="E24" t="str">
        <f>"2-1-23"</f>
        <v>2-1-23</v>
      </c>
      <c r="F24" t="s">
        <v>71</v>
      </c>
      <c r="G24" t="s">
        <v>72</v>
      </c>
      <c r="T24">
        <v>0</v>
      </c>
      <c r="U24">
        <v>1</v>
      </c>
      <c r="V24">
        <v>0</v>
      </c>
      <c r="W24">
        <v>0</v>
      </c>
      <c r="X24">
        <v>0</v>
      </c>
      <c r="Y24">
        <v>1</v>
      </c>
      <c r="Z24">
        <v>1</v>
      </c>
      <c r="AA24">
        <v>0</v>
      </c>
      <c r="AB24">
        <v>0</v>
      </c>
      <c r="AC24">
        <v>1</v>
      </c>
      <c r="AD24">
        <v>0</v>
      </c>
      <c r="AE24">
        <v>1</v>
      </c>
      <c r="AF24">
        <v>1</v>
      </c>
      <c r="AG24">
        <v>1</v>
      </c>
      <c r="AH24">
        <v>0</v>
      </c>
      <c r="AI24">
        <v>1</v>
      </c>
      <c r="AJ24">
        <v>1</v>
      </c>
      <c r="AK24">
        <v>0</v>
      </c>
      <c r="AL24">
        <v>1</v>
      </c>
      <c r="AM24">
        <v>1</v>
      </c>
      <c r="AN24">
        <v>1</v>
      </c>
      <c r="AO24">
        <v>1</v>
      </c>
      <c r="AP24">
        <v>0</v>
      </c>
      <c r="AQ24">
        <v>0</v>
      </c>
      <c r="AR24">
        <v>0</v>
      </c>
    </row>
    <row r="25" spans="1:44" x14ac:dyDescent="0.3">
      <c r="A25">
        <v>21</v>
      </c>
      <c r="B25">
        <v>2</v>
      </c>
      <c r="C25">
        <v>1</v>
      </c>
      <c r="D25">
        <v>14</v>
      </c>
      <c r="E25" t="str">
        <f>"2-1-14"</f>
        <v>2-1-14</v>
      </c>
      <c r="F25" t="s">
        <v>71</v>
      </c>
      <c r="G25" t="s">
        <v>72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0</v>
      </c>
      <c r="AB25">
        <v>0</v>
      </c>
      <c r="AC25">
        <v>0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0</v>
      </c>
      <c r="AJ25">
        <v>1</v>
      </c>
      <c r="AK25">
        <v>0</v>
      </c>
      <c r="AL25">
        <v>1</v>
      </c>
      <c r="AM25">
        <v>1</v>
      </c>
      <c r="AN25">
        <v>1</v>
      </c>
      <c r="AO25">
        <v>1</v>
      </c>
      <c r="AP25">
        <v>0</v>
      </c>
      <c r="AQ25">
        <v>0</v>
      </c>
      <c r="AR25">
        <v>0</v>
      </c>
    </row>
    <row r="26" spans="1:44" x14ac:dyDescent="0.3">
      <c r="A26">
        <v>22</v>
      </c>
      <c r="B26">
        <v>2</v>
      </c>
      <c r="C26">
        <v>1</v>
      </c>
      <c r="D26">
        <v>17</v>
      </c>
      <c r="E26" t="str">
        <f>"2-1-17"</f>
        <v>2-1-17</v>
      </c>
      <c r="F26" t="s">
        <v>71</v>
      </c>
      <c r="G26" t="s">
        <v>72</v>
      </c>
      <c r="T26">
        <v>0</v>
      </c>
      <c r="U26">
        <v>1</v>
      </c>
      <c r="V26">
        <v>0</v>
      </c>
      <c r="W26">
        <v>0</v>
      </c>
      <c r="X26">
        <v>1</v>
      </c>
      <c r="Y26">
        <v>0</v>
      </c>
      <c r="Z26">
        <v>0</v>
      </c>
      <c r="AA26">
        <v>1</v>
      </c>
      <c r="AB26">
        <v>1</v>
      </c>
      <c r="AC26">
        <v>0</v>
      </c>
      <c r="AD26">
        <v>0</v>
      </c>
      <c r="AE26">
        <v>1</v>
      </c>
      <c r="AF26">
        <v>1</v>
      </c>
      <c r="AG26">
        <v>1</v>
      </c>
      <c r="AH26">
        <v>1</v>
      </c>
      <c r="AI26">
        <v>0</v>
      </c>
      <c r="AJ26">
        <v>1</v>
      </c>
      <c r="AK26">
        <v>0</v>
      </c>
      <c r="AL26">
        <v>1</v>
      </c>
      <c r="AM26">
        <v>1</v>
      </c>
      <c r="AN26">
        <v>1</v>
      </c>
      <c r="AO26">
        <v>1</v>
      </c>
      <c r="AP26">
        <v>0</v>
      </c>
      <c r="AQ26">
        <v>0</v>
      </c>
      <c r="AR26">
        <v>1</v>
      </c>
    </row>
    <row r="27" spans="1:44" x14ac:dyDescent="0.3">
      <c r="A27">
        <v>23</v>
      </c>
      <c r="B27">
        <v>2</v>
      </c>
      <c r="C27">
        <v>1</v>
      </c>
      <c r="D27">
        <v>16</v>
      </c>
      <c r="E27" t="str">
        <f>"2-1-16"</f>
        <v>2-1-16</v>
      </c>
      <c r="F27" t="s">
        <v>71</v>
      </c>
      <c r="G27" t="s">
        <v>72</v>
      </c>
      <c r="T27">
        <v>1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>
        <v>1</v>
      </c>
      <c r="AB27">
        <v>0</v>
      </c>
      <c r="AC27">
        <v>0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0</v>
      </c>
      <c r="AJ27">
        <v>0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0</v>
      </c>
      <c r="AQ27">
        <v>0</v>
      </c>
      <c r="AR27">
        <v>0</v>
      </c>
    </row>
    <row r="28" spans="1:44" x14ac:dyDescent="0.3">
      <c r="A28">
        <v>24</v>
      </c>
      <c r="B28">
        <v>2</v>
      </c>
      <c r="C28">
        <v>1</v>
      </c>
      <c r="D28">
        <v>12</v>
      </c>
      <c r="E28" t="str">
        <f>"2-1-12"</f>
        <v>2-1-12</v>
      </c>
      <c r="F28" t="s">
        <v>71</v>
      </c>
      <c r="G28" t="s">
        <v>72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0</v>
      </c>
      <c r="AB28">
        <v>0</v>
      </c>
      <c r="AC28">
        <v>0</v>
      </c>
      <c r="AD28">
        <v>1</v>
      </c>
      <c r="AE28">
        <v>1</v>
      </c>
      <c r="AF28">
        <v>1</v>
      </c>
      <c r="AG28">
        <v>1</v>
      </c>
      <c r="AH28">
        <v>0</v>
      </c>
      <c r="AI28">
        <v>0</v>
      </c>
      <c r="AJ28">
        <v>0</v>
      </c>
      <c r="AK28">
        <v>0</v>
      </c>
      <c r="AL28">
        <v>1</v>
      </c>
      <c r="AM28">
        <v>1</v>
      </c>
      <c r="AN28">
        <v>1</v>
      </c>
      <c r="AO28">
        <v>1</v>
      </c>
      <c r="AP28">
        <v>0</v>
      </c>
      <c r="AQ28">
        <v>0</v>
      </c>
      <c r="AR28">
        <v>0</v>
      </c>
    </row>
    <row r="29" spans="1:44" x14ac:dyDescent="0.3">
      <c r="A29">
        <v>25</v>
      </c>
      <c r="B29">
        <v>2</v>
      </c>
      <c r="C29">
        <v>2</v>
      </c>
      <c r="D29">
        <v>22</v>
      </c>
      <c r="E29" t="str">
        <f>"2-2-22"</f>
        <v>2-2-22</v>
      </c>
      <c r="F29" t="s">
        <v>71</v>
      </c>
      <c r="G29" t="s">
        <v>72</v>
      </c>
      <c r="T29">
        <v>0</v>
      </c>
      <c r="U29">
        <v>1</v>
      </c>
      <c r="V29">
        <v>0</v>
      </c>
      <c r="W29">
        <v>0</v>
      </c>
      <c r="X29">
        <v>1</v>
      </c>
      <c r="Y29">
        <v>0</v>
      </c>
      <c r="Z29">
        <v>0</v>
      </c>
      <c r="AA29">
        <v>1</v>
      </c>
      <c r="AB29">
        <v>1</v>
      </c>
      <c r="AC29">
        <v>0</v>
      </c>
      <c r="AD29">
        <v>0</v>
      </c>
      <c r="AE29">
        <v>1</v>
      </c>
      <c r="AF29">
        <v>1</v>
      </c>
      <c r="AG29">
        <v>1</v>
      </c>
      <c r="AH29">
        <v>0</v>
      </c>
      <c r="AI29">
        <v>1</v>
      </c>
      <c r="AJ29">
        <v>1</v>
      </c>
      <c r="AK29">
        <v>0</v>
      </c>
      <c r="AL29">
        <v>1</v>
      </c>
      <c r="AM29">
        <v>1</v>
      </c>
      <c r="AN29">
        <v>1</v>
      </c>
      <c r="AO29">
        <v>1</v>
      </c>
      <c r="AP29">
        <v>0</v>
      </c>
      <c r="AQ29">
        <v>0</v>
      </c>
      <c r="AR29">
        <v>0</v>
      </c>
    </row>
    <row r="30" spans="1:44" x14ac:dyDescent="0.3">
      <c r="A30">
        <v>26</v>
      </c>
      <c r="B30">
        <v>2</v>
      </c>
      <c r="C30">
        <v>2</v>
      </c>
      <c r="D30">
        <v>21</v>
      </c>
      <c r="E30" t="str">
        <f>"2-2-21"</f>
        <v>2-2-21</v>
      </c>
      <c r="F30" t="s">
        <v>71</v>
      </c>
      <c r="G30" t="s">
        <v>72</v>
      </c>
      <c r="T30">
        <v>0</v>
      </c>
      <c r="U30">
        <v>1</v>
      </c>
      <c r="V30">
        <v>0</v>
      </c>
      <c r="W30">
        <v>0</v>
      </c>
      <c r="X30">
        <v>1</v>
      </c>
      <c r="Y30">
        <v>0</v>
      </c>
      <c r="Z30">
        <v>0</v>
      </c>
      <c r="AA30">
        <v>1</v>
      </c>
      <c r="AB30">
        <v>1</v>
      </c>
      <c r="AC30">
        <v>0</v>
      </c>
      <c r="AD30">
        <v>0</v>
      </c>
      <c r="AE30">
        <v>1</v>
      </c>
      <c r="AF30">
        <v>1</v>
      </c>
      <c r="AG30">
        <v>1</v>
      </c>
      <c r="AH30">
        <v>0</v>
      </c>
      <c r="AI30">
        <v>1</v>
      </c>
      <c r="AJ30">
        <v>1</v>
      </c>
      <c r="AK30">
        <v>0</v>
      </c>
      <c r="AL30">
        <v>1</v>
      </c>
      <c r="AM30">
        <v>1</v>
      </c>
      <c r="AN30">
        <v>1</v>
      </c>
      <c r="AO30">
        <v>1</v>
      </c>
      <c r="AP30">
        <v>0</v>
      </c>
      <c r="AQ30">
        <v>0</v>
      </c>
      <c r="AR30">
        <v>0</v>
      </c>
    </row>
    <row r="31" spans="1:44" x14ac:dyDescent="0.3">
      <c r="A31">
        <v>27</v>
      </c>
      <c r="B31">
        <v>2</v>
      </c>
      <c r="C31">
        <v>2</v>
      </c>
      <c r="D31">
        <v>14</v>
      </c>
      <c r="E31" t="str">
        <f>"2-2-14"</f>
        <v>2-2-14</v>
      </c>
      <c r="F31" t="s">
        <v>71</v>
      </c>
      <c r="G31" t="s">
        <v>73</v>
      </c>
      <c r="H31">
        <v>1</v>
      </c>
      <c r="I31">
        <v>0</v>
      </c>
      <c r="J31">
        <v>1</v>
      </c>
      <c r="K31">
        <v>0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</row>
    <row r="32" spans="1:44" x14ac:dyDescent="0.3">
      <c r="A32">
        <v>28</v>
      </c>
      <c r="B32">
        <v>2</v>
      </c>
      <c r="C32">
        <v>2</v>
      </c>
      <c r="D32">
        <v>13</v>
      </c>
      <c r="E32" t="str">
        <f>"2-2-13"</f>
        <v>2-2-13</v>
      </c>
      <c r="F32" t="s">
        <v>71</v>
      </c>
      <c r="G32" t="s">
        <v>72</v>
      </c>
      <c r="T32">
        <v>0</v>
      </c>
      <c r="U32">
        <v>1</v>
      </c>
      <c r="V32">
        <v>0</v>
      </c>
      <c r="W32">
        <v>0</v>
      </c>
      <c r="X32">
        <v>1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</v>
      </c>
      <c r="AE32">
        <v>1</v>
      </c>
      <c r="AF32">
        <v>1</v>
      </c>
      <c r="AG32">
        <v>1</v>
      </c>
      <c r="AH32">
        <v>0</v>
      </c>
      <c r="AI32">
        <v>1</v>
      </c>
      <c r="AJ32">
        <v>1</v>
      </c>
      <c r="AK32">
        <v>0</v>
      </c>
      <c r="AL32">
        <v>1</v>
      </c>
      <c r="AM32">
        <v>1</v>
      </c>
      <c r="AN32">
        <v>1</v>
      </c>
      <c r="AO32">
        <v>1</v>
      </c>
      <c r="AP32">
        <v>0</v>
      </c>
      <c r="AQ32">
        <v>0</v>
      </c>
      <c r="AR32">
        <v>0</v>
      </c>
    </row>
    <row r="33" spans="1:44" x14ac:dyDescent="0.3">
      <c r="A33">
        <v>29</v>
      </c>
      <c r="B33">
        <v>2</v>
      </c>
      <c r="C33">
        <v>2</v>
      </c>
      <c r="D33">
        <v>10</v>
      </c>
      <c r="E33" t="str">
        <f>"2-2-10"</f>
        <v>2-2-10</v>
      </c>
      <c r="F33" t="s">
        <v>71</v>
      </c>
      <c r="G33" t="s">
        <v>73</v>
      </c>
      <c r="H33">
        <v>1</v>
      </c>
      <c r="I33">
        <v>1</v>
      </c>
      <c r="J33">
        <v>0</v>
      </c>
      <c r="K33">
        <v>0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</row>
    <row r="34" spans="1:44" x14ac:dyDescent="0.3">
      <c r="A34">
        <v>30</v>
      </c>
      <c r="B34">
        <v>2</v>
      </c>
      <c r="C34">
        <v>2</v>
      </c>
      <c r="D34">
        <v>5</v>
      </c>
      <c r="E34" t="str">
        <f>"2-2-5"</f>
        <v>2-2-5</v>
      </c>
      <c r="F34" t="s">
        <v>71</v>
      </c>
      <c r="G34" t="s">
        <v>72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0</v>
      </c>
      <c r="AB34">
        <v>0</v>
      </c>
      <c r="AC34">
        <v>1</v>
      </c>
      <c r="AD34">
        <v>0</v>
      </c>
      <c r="AE34">
        <v>1</v>
      </c>
      <c r="AF34">
        <v>1</v>
      </c>
      <c r="AG34">
        <v>1</v>
      </c>
      <c r="AH34">
        <v>1</v>
      </c>
      <c r="AI34">
        <v>0</v>
      </c>
      <c r="AJ34">
        <v>1</v>
      </c>
      <c r="AK34">
        <v>0</v>
      </c>
      <c r="AL34">
        <v>1</v>
      </c>
      <c r="AM34">
        <v>1</v>
      </c>
      <c r="AN34">
        <v>1</v>
      </c>
      <c r="AO34">
        <v>1</v>
      </c>
      <c r="AP34">
        <v>0</v>
      </c>
      <c r="AQ34">
        <v>0</v>
      </c>
      <c r="AR34">
        <v>0</v>
      </c>
    </row>
    <row r="35" spans="1:44" x14ac:dyDescent="0.3">
      <c r="A35">
        <v>31</v>
      </c>
      <c r="B35">
        <v>2</v>
      </c>
      <c r="C35">
        <v>2</v>
      </c>
      <c r="D35">
        <v>1</v>
      </c>
      <c r="E35" t="str">
        <f>"2-2-1"</f>
        <v>2-2-1</v>
      </c>
      <c r="F35" t="s">
        <v>71</v>
      </c>
      <c r="G35" t="s">
        <v>73</v>
      </c>
      <c r="H35">
        <v>1</v>
      </c>
      <c r="I35">
        <v>0</v>
      </c>
      <c r="J35">
        <v>1</v>
      </c>
      <c r="K35">
        <v>0</v>
      </c>
      <c r="L35">
        <v>1</v>
      </c>
      <c r="M35">
        <v>0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</row>
    <row r="36" spans="1:44" x14ac:dyDescent="0.3">
      <c r="A36">
        <v>32</v>
      </c>
      <c r="B36">
        <v>2</v>
      </c>
      <c r="C36">
        <v>2</v>
      </c>
      <c r="D36">
        <v>20</v>
      </c>
      <c r="E36" t="str">
        <f>"2-2-20"</f>
        <v>2-2-20</v>
      </c>
      <c r="F36" t="s">
        <v>71</v>
      </c>
      <c r="G36" t="s">
        <v>72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0</v>
      </c>
      <c r="AB36">
        <v>0</v>
      </c>
      <c r="AC36">
        <v>1</v>
      </c>
      <c r="AD36">
        <v>0</v>
      </c>
      <c r="AE36">
        <v>1</v>
      </c>
      <c r="AF36">
        <v>1</v>
      </c>
      <c r="AG36">
        <v>1</v>
      </c>
      <c r="AH36">
        <v>0</v>
      </c>
      <c r="AI36">
        <v>1</v>
      </c>
      <c r="AJ36">
        <v>1</v>
      </c>
      <c r="AK36">
        <v>0</v>
      </c>
      <c r="AL36">
        <v>1</v>
      </c>
      <c r="AM36">
        <v>1</v>
      </c>
      <c r="AN36">
        <v>1</v>
      </c>
      <c r="AO36">
        <v>1</v>
      </c>
      <c r="AP36">
        <v>0</v>
      </c>
      <c r="AQ36">
        <v>0</v>
      </c>
      <c r="AR36">
        <v>0</v>
      </c>
    </row>
    <row r="37" spans="1:44" x14ac:dyDescent="0.3">
      <c r="A37">
        <v>33</v>
      </c>
      <c r="B37">
        <v>2</v>
      </c>
      <c r="C37">
        <v>2</v>
      </c>
      <c r="D37">
        <v>19</v>
      </c>
      <c r="E37" t="str">
        <f>"2-2-19"</f>
        <v>2-2-19</v>
      </c>
      <c r="F37" t="s">
        <v>71</v>
      </c>
      <c r="G37" t="s">
        <v>72</v>
      </c>
      <c r="T37">
        <v>0</v>
      </c>
      <c r="U37">
        <v>1</v>
      </c>
      <c r="V37">
        <v>0</v>
      </c>
      <c r="W37">
        <v>0</v>
      </c>
      <c r="X37">
        <v>1</v>
      </c>
      <c r="Y37">
        <v>0</v>
      </c>
      <c r="Z37">
        <v>0</v>
      </c>
      <c r="AA37">
        <v>1</v>
      </c>
      <c r="AB37">
        <v>1</v>
      </c>
      <c r="AC37">
        <v>0</v>
      </c>
      <c r="AD37">
        <v>0</v>
      </c>
      <c r="AE37">
        <v>1</v>
      </c>
      <c r="AF37">
        <v>1</v>
      </c>
      <c r="AG37">
        <v>1</v>
      </c>
      <c r="AH37">
        <v>1</v>
      </c>
      <c r="AI37">
        <v>0</v>
      </c>
      <c r="AJ37">
        <v>1</v>
      </c>
      <c r="AK37">
        <v>0</v>
      </c>
      <c r="AL37">
        <v>1</v>
      </c>
      <c r="AM37">
        <v>1</v>
      </c>
      <c r="AN37">
        <v>1</v>
      </c>
      <c r="AO37">
        <v>1</v>
      </c>
      <c r="AP37">
        <v>0</v>
      </c>
      <c r="AQ37">
        <v>0</v>
      </c>
      <c r="AR37">
        <v>0</v>
      </c>
    </row>
    <row r="38" spans="1:44" x14ac:dyDescent="0.3">
      <c r="A38">
        <v>34</v>
      </c>
      <c r="B38">
        <v>2</v>
      </c>
      <c r="C38">
        <v>2</v>
      </c>
      <c r="D38">
        <v>12</v>
      </c>
      <c r="E38" t="str">
        <f>"2-2-12"</f>
        <v>2-2-12</v>
      </c>
      <c r="F38" t="s">
        <v>71</v>
      </c>
      <c r="G38" t="s">
        <v>73</v>
      </c>
      <c r="H38">
        <v>1</v>
      </c>
      <c r="I38">
        <v>1</v>
      </c>
      <c r="J38">
        <v>0</v>
      </c>
      <c r="K38">
        <v>0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</row>
    <row r="39" spans="1:44" x14ac:dyDescent="0.3">
      <c r="A39">
        <v>35</v>
      </c>
      <c r="B39">
        <v>2</v>
      </c>
      <c r="C39">
        <v>2</v>
      </c>
      <c r="D39">
        <v>6</v>
      </c>
      <c r="E39" t="str">
        <f>"2-2-6"</f>
        <v>2-2-6</v>
      </c>
      <c r="F39" t="s">
        <v>71</v>
      </c>
      <c r="G39" t="s">
        <v>72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1</v>
      </c>
      <c r="AB39">
        <v>0</v>
      </c>
      <c r="AC39">
        <v>0</v>
      </c>
      <c r="AD39">
        <v>1</v>
      </c>
      <c r="AE39">
        <v>1</v>
      </c>
      <c r="AF39">
        <v>1</v>
      </c>
      <c r="AG39">
        <v>1</v>
      </c>
      <c r="AH39">
        <v>0</v>
      </c>
      <c r="AI39">
        <v>1</v>
      </c>
      <c r="AJ39">
        <v>0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0</v>
      </c>
      <c r="AQ39">
        <v>0</v>
      </c>
      <c r="AR39">
        <v>0</v>
      </c>
    </row>
    <row r="40" spans="1:44" x14ac:dyDescent="0.3">
      <c r="A40">
        <v>36</v>
      </c>
      <c r="B40">
        <v>2</v>
      </c>
      <c r="C40">
        <v>2</v>
      </c>
      <c r="D40">
        <v>4</v>
      </c>
      <c r="E40" t="str">
        <f>"2-2-4"</f>
        <v>2-2-4</v>
      </c>
      <c r="F40" t="s">
        <v>71</v>
      </c>
      <c r="G40" t="s">
        <v>72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1</v>
      </c>
      <c r="AI40">
        <v>0</v>
      </c>
      <c r="AJ40">
        <v>1</v>
      </c>
      <c r="AK40">
        <v>0</v>
      </c>
      <c r="AL40">
        <v>0</v>
      </c>
      <c r="AM40">
        <v>1</v>
      </c>
      <c r="AN40">
        <v>1</v>
      </c>
      <c r="AO40">
        <v>1</v>
      </c>
      <c r="AP40">
        <v>0</v>
      </c>
      <c r="AQ40">
        <v>0</v>
      </c>
      <c r="AR40">
        <v>0</v>
      </c>
    </row>
    <row r="41" spans="1:44" x14ac:dyDescent="0.3">
      <c r="A41">
        <v>37</v>
      </c>
      <c r="B41">
        <v>2</v>
      </c>
      <c r="C41">
        <v>2</v>
      </c>
      <c r="D41">
        <v>16</v>
      </c>
      <c r="E41" t="str">
        <f>"2-2-16"</f>
        <v>2-2-16</v>
      </c>
      <c r="F41" t="s">
        <v>71</v>
      </c>
      <c r="G41" t="s">
        <v>73</v>
      </c>
      <c r="H41">
        <v>1</v>
      </c>
      <c r="I41">
        <v>0</v>
      </c>
      <c r="J41">
        <v>0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</row>
    <row r="42" spans="1:44" x14ac:dyDescent="0.3">
      <c r="A42">
        <v>38</v>
      </c>
      <c r="B42">
        <v>2</v>
      </c>
      <c r="C42">
        <v>2</v>
      </c>
      <c r="D42">
        <v>15</v>
      </c>
      <c r="E42" t="str">
        <f>"2-2-15"</f>
        <v>2-2-15</v>
      </c>
      <c r="F42" t="s">
        <v>71</v>
      </c>
      <c r="G42" t="s">
        <v>73</v>
      </c>
      <c r="H42">
        <v>1</v>
      </c>
      <c r="I42">
        <v>1</v>
      </c>
      <c r="J42">
        <v>0</v>
      </c>
      <c r="K42">
        <v>0</v>
      </c>
      <c r="L42">
        <v>0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0</v>
      </c>
    </row>
    <row r="43" spans="1:44" x14ac:dyDescent="0.3">
      <c r="A43">
        <v>39</v>
      </c>
      <c r="B43">
        <v>2</v>
      </c>
      <c r="C43">
        <v>2</v>
      </c>
      <c r="D43">
        <v>9</v>
      </c>
      <c r="E43" t="str">
        <f>"2-2-9"</f>
        <v>2-2-9</v>
      </c>
      <c r="F43" t="s">
        <v>71</v>
      </c>
      <c r="G43" t="s">
        <v>72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0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0</v>
      </c>
      <c r="AQ43">
        <v>0</v>
      </c>
      <c r="AR43">
        <v>0</v>
      </c>
    </row>
    <row r="44" spans="1:44" x14ac:dyDescent="0.3">
      <c r="A44">
        <v>40</v>
      </c>
      <c r="B44">
        <v>2</v>
      </c>
      <c r="C44">
        <v>2</v>
      </c>
      <c r="D44">
        <v>7</v>
      </c>
      <c r="E44" t="str">
        <f>"2-2-7"</f>
        <v>2-2-7</v>
      </c>
      <c r="F44" t="s">
        <v>71</v>
      </c>
      <c r="G44" t="s">
        <v>73</v>
      </c>
      <c r="H44">
        <v>1</v>
      </c>
      <c r="I44">
        <v>1</v>
      </c>
      <c r="J44">
        <v>0</v>
      </c>
      <c r="K44">
        <v>0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</row>
    <row r="45" spans="1:44" x14ac:dyDescent="0.3">
      <c r="A45">
        <v>41</v>
      </c>
      <c r="B45">
        <v>2</v>
      </c>
      <c r="C45">
        <v>2</v>
      </c>
      <c r="D45">
        <v>3</v>
      </c>
      <c r="E45" t="str">
        <f>"2-2-3"</f>
        <v>2-2-3</v>
      </c>
      <c r="F45" t="s">
        <v>71</v>
      </c>
      <c r="G45" t="s">
        <v>72</v>
      </c>
      <c r="T45">
        <v>0</v>
      </c>
      <c r="U45">
        <v>1</v>
      </c>
      <c r="V45">
        <v>0</v>
      </c>
      <c r="W45">
        <v>0</v>
      </c>
      <c r="X45">
        <v>0</v>
      </c>
      <c r="Y45">
        <v>1</v>
      </c>
      <c r="Z45">
        <v>0</v>
      </c>
      <c r="AA45">
        <v>1</v>
      </c>
      <c r="AB45">
        <v>0</v>
      </c>
      <c r="AC45">
        <v>1</v>
      </c>
      <c r="AD45">
        <v>0</v>
      </c>
      <c r="AE45">
        <v>1</v>
      </c>
      <c r="AF45">
        <v>1</v>
      </c>
      <c r="AG45">
        <v>1</v>
      </c>
      <c r="AH45">
        <v>1</v>
      </c>
      <c r="AI45">
        <v>0</v>
      </c>
      <c r="AJ45">
        <v>1</v>
      </c>
      <c r="AK45">
        <v>0</v>
      </c>
      <c r="AL45">
        <v>1</v>
      </c>
      <c r="AM45">
        <v>1</v>
      </c>
      <c r="AN45">
        <v>1</v>
      </c>
      <c r="AO45">
        <v>1</v>
      </c>
      <c r="AP45">
        <v>0</v>
      </c>
      <c r="AQ45">
        <v>0</v>
      </c>
      <c r="AR45">
        <v>0</v>
      </c>
    </row>
    <row r="46" spans="1:44" x14ac:dyDescent="0.3">
      <c r="A46">
        <v>42</v>
      </c>
      <c r="B46">
        <v>2</v>
      </c>
      <c r="C46">
        <v>2</v>
      </c>
      <c r="D46">
        <v>18</v>
      </c>
      <c r="E46" t="str">
        <f>"2-2-18"</f>
        <v>2-2-18</v>
      </c>
      <c r="F46" t="s">
        <v>71</v>
      </c>
      <c r="G46" t="s">
        <v>72</v>
      </c>
      <c r="T46">
        <v>0</v>
      </c>
      <c r="U46">
        <v>1</v>
      </c>
      <c r="V46">
        <v>0</v>
      </c>
      <c r="W46">
        <v>0</v>
      </c>
      <c r="X46">
        <v>0</v>
      </c>
      <c r="Y46">
        <v>1</v>
      </c>
      <c r="Z46">
        <v>1</v>
      </c>
      <c r="AA46">
        <v>0</v>
      </c>
      <c r="AB46">
        <v>0</v>
      </c>
      <c r="AC46">
        <v>1</v>
      </c>
      <c r="AD46">
        <v>0</v>
      </c>
      <c r="AE46">
        <v>1</v>
      </c>
      <c r="AF46">
        <v>1</v>
      </c>
      <c r="AG46">
        <v>1</v>
      </c>
      <c r="AH46">
        <v>1</v>
      </c>
      <c r="AI46">
        <v>0</v>
      </c>
      <c r="AJ46">
        <v>0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0</v>
      </c>
      <c r="AQ46">
        <v>0</v>
      </c>
      <c r="AR46">
        <v>0</v>
      </c>
    </row>
    <row r="47" spans="1:44" x14ac:dyDescent="0.3">
      <c r="A47">
        <v>43</v>
      </c>
      <c r="B47">
        <v>2</v>
      </c>
      <c r="C47">
        <v>2</v>
      </c>
      <c r="D47">
        <v>17</v>
      </c>
      <c r="E47" t="str">
        <f>"2-2-17"</f>
        <v>2-2-17</v>
      </c>
      <c r="F47" t="s">
        <v>71</v>
      </c>
      <c r="G47" t="s">
        <v>73</v>
      </c>
      <c r="H47">
        <v>1</v>
      </c>
      <c r="I47">
        <v>0</v>
      </c>
      <c r="J47">
        <v>0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</row>
    <row r="48" spans="1:44" x14ac:dyDescent="0.3">
      <c r="A48">
        <v>44</v>
      </c>
      <c r="B48">
        <v>2</v>
      </c>
      <c r="C48">
        <v>2</v>
      </c>
      <c r="D48">
        <v>11</v>
      </c>
      <c r="E48" t="str">
        <f>"2-2-11"</f>
        <v>2-2-11</v>
      </c>
      <c r="F48" t="s">
        <v>71</v>
      </c>
      <c r="G48" t="s">
        <v>73</v>
      </c>
      <c r="H48">
        <v>1</v>
      </c>
      <c r="I48">
        <v>0</v>
      </c>
      <c r="J48">
        <v>0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</row>
    <row r="49" spans="1:44" x14ac:dyDescent="0.3">
      <c r="A49">
        <v>45</v>
      </c>
      <c r="B49">
        <v>2</v>
      </c>
      <c r="C49">
        <v>2</v>
      </c>
      <c r="D49">
        <v>8</v>
      </c>
      <c r="E49" t="str">
        <f>"2-2-8"</f>
        <v>2-2-8</v>
      </c>
      <c r="F49" t="s">
        <v>71</v>
      </c>
      <c r="G49" t="s">
        <v>72</v>
      </c>
      <c r="T49">
        <v>0</v>
      </c>
      <c r="U49">
        <v>0</v>
      </c>
      <c r="V49">
        <v>0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1</v>
      </c>
      <c r="AI49">
        <v>0</v>
      </c>
      <c r="AJ49">
        <v>1</v>
      </c>
      <c r="AK49">
        <v>0</v>
      </c>
      <c r="AL49">
        <v>0</v>
      </c>
      <c r="AM49">
        <v>1</v>
      </c>
      <c r="AN49">
        <v>1</v>
      </c>
      <c r="AO49">
        <v>1</v>
      </c>
      <c r="AP49">
        <v>0</v>
      </c>
      <c r="AQ49">
        <v>0</v>
      </c>
      <c r="AR49">
        <v>0</v>
      </c>
    </row>
    <row r="50" spans="1:44" x14ac:dyDescent="0.3">
      <c r="A50">
        <v>46</v>
      </c>
      <c r="B50">
        <v>2</v>
      </c>
      <c r="C50">
        <v>2</v>
      </c>
      <c r="D50">
        <v>2</v>
      </c>
      <c r="E50" t="str">
        <f>"2-2-2"</f>
        <v>2-2-2</v>
      </c>
      <c r="F50" t="s">
        <v>71</v>
      </c>
      <c r="G50" t="s">
        <v>72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1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0</v>
      </c>
      <c r="AL50">
        <v>0</v>
      </c>
      <c r="AM50">
        <v>1</v>
      </c>
      <c r="AN50">
        <v>1</v>
      </c>
      <c r="AO50">
        <v>0</v>
      </c>
      <c r="AP50">
        <v>0</v>
      </c>
      <c r="AQ50">
        <v>0</v>
      </c>
      <c r="AR50">
        <v>0</v>
      </c>
    </row>
    <row r="51" spans="1:44" x14ac:dyDescent="0.3">
      <c r="A51">
        <v>47</v>
      </c>
      <c r="B51">
        <v>2</v>
      </c>
      <c r="C51">
        <v>3</v>
      </c>
      <c r="D51">
        <v>22</v>
      </c>
      <c r="E51" t="str">
        <f>"2-3-22"</f>
        <v>2-3-22</v>
      </c>
      <c r="F51" t="s">
        <v>71</v>
      </c>
      <c r="G51" t="s">
        <v>72</v>
      </c>
      <c r="T51">
        <v>0</v>
      </c>
      <c r="U51">
        <v>1</v>
      </c>
      <c r="V51">
        <v>0</v>
      </c>
      <c r="W51">
        <v>0</v>
      </c>
      <c r="X51">
        <v>0</v>
      </c>
      <c r="Y51">
        <v>1</v>
      </c>
      <c r="Z51">
        <v>0</v>
      </c>
      <c r="AA51">
        <v>1</v>
      </c>
      <c r="AB51">
        <v>0</v>
      </c>
      <c r="AC51">
        <v>1</v>
      </c>
      <c r="AD51">
        <v>0</v>
      </c>
      <c r="AE51">
        <v>1</v>
      </c>
      <c r="AF51">
        <v>1</v>
      </c>
      <c r="AG51">
        <v>1</v>
      </c>
      <c r="AH51">
        <v>0</v>
      </c>
      <c r="AI51">
        <v>1</v>
      </c>
      <c r="AJ51">
        <v>1</v>
      </c>
      <c r="AK51">
        <v>0</v>
      </c>
      <c r="AL51">
        <v>1</v>
      </c>
      <c r="AM51">
        <v>1</v>
      </c>
      <c r="AN51">
        <v>1</v>
      </c>
      <c r="AO51">
        <v>1</v>
      </c>
      <c r="AP51">
        <v>0</v>
      </c>
      <c r="AQ51">
        <v>0</v>
      </c>
      <c r="AR51">
        <v>0</v>
      </c>
    </row>
    <row r="52" spans="1:44" x14ac:dyDescent="0.3">
      <c r="A52">
        <v>48</v>
      </c>
      <c r="B52">
        <v>2</v>
      </c>
      <c r="C52">
        <v>3</v>
      </c>
      <c r="D52">
        <v>21</v>
      </c>
      <c r="E52" t="str">
        <f>"2-3-21"</f>
        <v>2-3-21</v>
      </c>
      <c r="F52" t="s">
        <v>71</v>
      </c>
      <c r="G52" t="s">
        <v>73</v>
      </c>
      <c r="H52">
        <v>1</v>
      </c>
      <c r="I52">
        <v>0</v>
      </c>
      <c r="J52">
        <v>0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0</v>
      </c>
      <c r="S52">
        <v>1</v>
      </c>
    </row>
    <row r="53" spans="1:44" x14ac:dyDescent="0.3">
      <c r="A53">
        <v>49</v>
      </c>
      <c r="B53">
        <v>2</v>
      </c>
      <c r="C53">
        <v>3</v>
      </c>
      <c r="D53">
        <v>16</v>
      </c>
      <c r="E53" t="str">
        <f>"2-3-16"</f>
        <v>2-3-16</v>
      </c>
      <c r="F53" t="s">
        <v>71</v>
      </c>
      <c r="G53" t="s">
        <v>72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0</v>
      </c>
      <c r="AB53">
        <v>1</v>
      </c>
      <c r="AC53">
        <v>0</v>
      </c>
      <c r="AD53">
        <v>0</v>
      </c>
      <c r="AE53">
        <v>1</v>
      </c>
      <c r="AF53">
        <v>1</v>
      </c>
      <c r="AG53">
        <v>1</v>
      </c>
      <c r="AH53">
        <v>0</v>
      </c>
      <c r="AI53">
        <v>1</v>
      </c>
      <c r="AJ53">
        <v>0</v>
      </c>
      <c r="AK53">
        <v>0</v>
      </c>
      <c r="AL53">
        <v>1</v>
      </c>
      <c r="AM53">
        <v>1</v>
      </c>
      <c r="AN53">
        <v>1</v>
      </c>
      <c r="AO53">
        <v>1</v>
      </c>
      <c r="AP53">
        <v>0</v>
      </c>
      <c r="AQ53">
        <v>0</v>
      </c>
      <c r="AR53">
        <v>0</v>
      </c>
    </row>
    <row r="54" spans="1:44" x14ac:dyDescent="0.3">
      <c r="A54">
        <v>50</v>
      </c>
      <c r="B54">
        <v>2</v>
      </c>
      <c r="C54">
        <v>3</v>
      </c>
      <c r="D54">
        <v>15</v>
      </c>
      <c r="E54" t="str">
        <f>"2-3-15"</f>
        <v>2-3-15</v>
      </c>
      <c r="F54" t="s">
        <v>71</v>
      </c>
      <c r="G54" t="s">
        <v>73</v>
      </c>
      <c r="H54">
        <v>1</v>
      </c>
      <c r="I54">
        <v>0</v>
      </c>
      <c r="J54">
        <v>0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</row>
    <row r="55" spans="1:44" x14ac:dyDescent="0.3">
      <c r="A55">
        <v>51</v>
      </c>
      <c r="B55">
        <v>2</v>
      </c>
      <c r="C55">
        <v>3</v>
      </c>
      <c r="D55">
        <v>10</v>
      </c>
      <c r="E55" t="str">
        <f>"2-3-10"</f>
        <v>2-3-10</v>
      </c>
      <c r="F55" t="s">
        <v>71</v>
      </c>
      <c r="G55" t="s">
        <v>72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0</v>
      </c>
      <c r="AA55">
        <v>1</v>
      </c>
      <c r="AB55">
        <v>0</v>
      </c>
      <c r="AC55">
        <v>0</v>
      </c>
      <c r="AD55">
        <v>1</v>
      </c>
      <c r="AE55">
        <v>1</v>
      </c>
      <c r="AF55">
        <v>1</v>
      </c>
      <c r="AG55">
        <v>1</v>
      </c>
      <c r="AH55">
        <v>0</v>
      </c>
      <c r="AI55">
        <v>1</v>
      </c>
      <c r="AJ55">
        <v>1</v>
      </c>
      <c r="AK55">
        <v>0</v>
      </c>
      <c r="AL55">
        <v>1</v>
      </c>
      <c r="AM55">
        <v>1</v>
      </c>
      <c r="AN55">
        <v>1</v>
      </c>
      <c r="AO55">
        <v>1</v>
      </c>
      <c r="AP55">
        <v>0</v>
      </c>
      <c r="AQ55">
        <v>0</v>
      </c>
      <c r="AR55">
        <v>0</v>
      </c>
    </row>
    <row r="56" spans="1:44" x14ac:dyDescent="0.3">
      <c r="A56">
        <v>52</v>
      </c>
      <c r="B56">
        <v>2</v>
      </c>
      <c r="C56">
        <v>3</v>
      </c>
      <c r="D56">
        <v>5</v>
      </c>
      <c r="E56" t="str">
        <f>"2-3-5"</f>
        <v>2-3-5</v>
      </c>
      <c r="F56" t="s">
        <v>71</v>
      </c>
      <c r="G56" t="s">
        <v>73</v>
      </c>
      <c r="H56">
        <v>1</v>
      </c>
      <c r="I56">
        <v>0</v>
      </c>
      <c r="J56">
        <v>0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</row>
    <row r="57" spans="1:44" x14ac:dyDescent="0.3">
      <c r="A57">
        <v>53</v>
      </c>
      <c r="B57">
        <v>2</v>
      </c>
      <c r="C57">
        <v>3</v>
      </c>
      <c r="D57">
        <v>25</v>
      </c>
      <c r="E57" t="str">
        <f>"2-3-25"</f>
        <v>2-3-25</v>
      </c>
      <c r="F57" t="s">
        <v>71</v>
      </c>
      <c r="G57" t="s">
        <v>72</v>
      </c>
      <c r="T57">
        <v>1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1</v>
      </c>
      <c r="AB57">
        <v>0</v>
      </c>
      <c r="AC57">
        <v>1</v>
      </c>
      <c r="AD57">
        <v>0</v>
      </c>
      <c r="AE57">
        <v>1</v>
      </c>
      <c r="AF57">
        <v>1</v>
      </c>
      <c r="AG57">
        <v>1</v>
      </c>
      <c r="AH57">
        <v>0</v>
      </c>
      <c r="AI57">
        <v>1</v>
      </c>
      <c r="AJ57">
        <v>1</v>
      </c>
      <c r="AK57">
        <v>0</v>
      </c>
      <c r="AL57">
        <v>1</v>
      </c>
      <c r="AM57">
        <v>1</v>
      </c>
      <c r="AN57">
        <v>1</v>
      </c>
      <c r="AO57">
        <v>1</v>
      </c>
      <c r="AP57">
        <v>0</v>
      </c>
      <c r="AQ57">
        <v>0</v>
      </c>
      <c r="AR57">
        <v>0</v>
      </c>
    </row>
    <row r="58" spans="1:44" x14ac:dyDescent="0.3">
      <c r="A58">
        <v>54</v>
      </c>
      <c r="B58">
        <v>2</v>
      </c>
      <c r="C58">
        <v>3</v>
      </c>
      <c r="D58">
        <v>14</v>
      </c>
      <c r="E58" t="str">
        <f>"2-3-14"</f>
        <v>2-3-14</v>
      </c>
      <c r="F58" t="s">
        <v>71</v>
      </c>
      <c r="G58" t="s">
        <v>72</v>
      </c>
      <c r="T58">
        <v>0</v>
      </c>
      <c r="U58">
        <v>1</v>
      </c>
      <c r="V58">
        <v>0</v>
      </c>
      <c r="W58">
        <v>0</v>
      </c>
      <c r="X58">
        <v>0</v>
      </c>
      <c r="Y58">
        <v>1</v>
      </c>
      <c r="Z58">
        <v>0</v>
      </c>
      <c r="AA58">
        <v>1</v>
      </c>
      <c r="AB58">
        <v>0</v>
      </c>
      <c r="AC58">
        <v>0</v>
      </c>
      <c r="AD58">
        <v>1</v>
      </c>
      <c r="AE58">
        <v>1</v>
      </c>
      <c r="AF58">
        <v>1</v>
      </c>
      <c r="AG58">
        <v>1</v>
      </c>
      <c r="AH58">
        <v>0</v>
      </c>
      <c r="AI58">
        <v>1</v>
      </c>
      <c r="AJ58">
        <v>0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0</v>
      </c>
      <c r="AQ58">
        <v>0</v>
      </c>
      <c r="AR58">
        <v>0</v>
      </c>
    </row>
    <row r="59" spans="1:44" x14ac:dyDescent="0.3">
      <c r="A59">
        <v>55</v>
      </c>
      <c r="B59">
        <v>2</v>
      </c>
      <c r="C59">
        <v>3</v>
      </c>
      <c r="D59">
        <v>13</v>
      </c>
      <c r="E59" t="str">
        <f>"2-3-13"</f>
        <v>2-3-13</v>
      </c>
      <c r="F59" t="s">
        <v>71</v>
      </c>
      <c r="G59" t="s">
        <v>72</v>
      </c>
      <c r="T59">
        <v>0</v>
      </c>
      <c r="U59">
        <v>1</v>
      </c>
      <c r="V59">
        <v>0</v>
      </c>
      <c r="W59">
        <v>0</v>
      </c>
      <c r="X59">
        <v>0</v>
      </c>
      <c r="Y59">
        <v>1</v>
      </c>
      <c r="Z59">
        <v>1</v>
      </c>
      <c r="AA59">
        <v>0</v>
      </c>
      <c r="AB59">
        <v>0</v>
      </c>
      <c r="AC59">
        <v>1</v>
      </c>
      <c r="AD59">
        <v>0</v>
      </c>
      <c r="AE59">
        <v>0</v>
      </c>
      <c r="AF59">
        <v>0</v>
      </c>
      <c r="AG59">
        <v>0</v>
      </c>
      <c r="AH59">
        <v>1</v>
      </c>
      <c r="AI59">
        <v>0</v>
      </c>
      <c r="AJ59">
        <v>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3">
      <c r="A60">
        <v>56</v>
      </c>
      <c r="B60">
        <v>2</v>
      </c>
      <c r="C60">
        <v>3</v>
      </c>
      <c r="D60">
        <v>9</v>
      </c>
      <c r="E60" t="str">
        <f>"2-3-9"</f>
        <v>2-3-9</v>
      </c>
      <c r="F60" t="s">
        <v>71</v>
      </c>
      <c r="G60" t="s">
        <v>72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1</v>
      </c>
      <c r="AA60">
        <v>0</v>
      </c>
      <c r="AB60">
        <v>0</v>
      </c>
      <c r="AC60">
        <v>1</v>
      </c>
      <c r="AD60">
        <v>0</v>
      </c>
      <c r="AE60">
        <v>1</v>
      </c>
      <c r="AF60">
        <v>1</v>
      </c>
      <c r="AG60">
        <v>1</v>
      </c>
      <c r="AH60">
        <v>1</v>
      </c>
      <c r="AI60">
        <v>0</v>
      </c>
      <c r="AJ60">
        <v>0</v>
      </c>
      <c r="AK60">
        <v>1</v>
      </c>
      <c r="AL60">
        <v>0</v>
      </c>
      <c r="AM60">
        <v>1</v>
      </c>
      <c r="AN60">
        <v>1</v>
      </c>
      <c r="AO60">
        <v>1</v>
      </c>
      <c r="AP60">
        <v>0</v>
      </c>
      <c r="AQ60">
        <v>0</v>
      </c>
      <c r="AR60">
        <v>0</v>
      </c>
    </row>
    <row r="61" spans="1:44" x14ac:dyDescent="0.3">
      <c r="A61">
        <v>57</v>
      </c>
      <c r="B61">
        <v>2</v>
      </c>
      <c r="C61">
        <v>3</v>
      </c>
      <c r="D61">
        <v>6</v>
      </c>
      <c r="E61" t="str">
        <f>"2-3-6"</f>
        <v>2-3-6</v>
      </c>
      <c r="F61" t="s">
        <v>71</v>
      </c>
      <c r="G61" t="s">
        <v>73</v>
      </c>
      <c r="H61">
        <v>1</v>
      </c>
      <c r="I61">
        <v>1</v>
      </c>
      <c r="J61">
        <v>0</v>
      </c>
      <c r="K61">
        <v>0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</row>
    <row r="62" spans="1:44" x14ac:dyDescent="0.3">
      <c r="A62">
        <v>58</v>
      </c>
      <c r="B62">
        <v>2</v>
      </c>
      <c r="C62">
        <v>3</v>
      </c>
      <c r="D62">
        <v>1</v>
      </c>
      <c r="E62" t="str">
        <f>"2-3-1"</f>
        <v>2-3-1</v>
      </c>
      <c r="F62" t="s">
        <v>71</v>
      </c>
      <c r="G62" t="s">
        <v>72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0</v>
      </c>
      <c r="AB62">
        <v>1</v>
      </c>
      <c r="AC62">
        <v>0</v>
      </c>
      <c r="AD62">
        <v>0</v>
      </c>
      <c r="AE62">
        <v>1</v>
      </c>
      <c r="AF62">
        <v>1</v>
      </c>
      <c r="AG62">
        <v>1</v>
      </c>
      <c r="AH62">
        <v>1</v>
      </c>
      <c r="AI62">
        <v>0</v>
      </c>
      <c r="AJ62">
        <v>1</v>
      </c>
      <c r="AK62">
        <v>0</v>
      </c>
      <c r="AL62">
        <v>1</v>
      </c>
      <c r="AM62">
        <v>1</v>
      </c>
      <c r="AN62">
        <v>1</v>
      </c>
      <c r="AO62">
        <v>1</v>
      </c>
      <c r="AP62">
        <v>0</v>
      </c>
      <c r="AQ62">
        <v>0</v>
      </c>
      <c r="AR62">
        <v>0</v>
      </c>
    </row>
    <row r="63" spans="1:44" x14ac:dyDescent="0.3">
      <c r="A63">
        <v>59</v>
      </c>
      <c r="B63">
        <v>2</v>
      </c>
      <c r="C63">
        <v>3</v>
      </c>
      <c r="D63">
        <v>24</v>
      </c>
      <c r="E63" t="str">
        <f>"2-3-24"</f>
        <v>2-3-24</v>
      </c>
      <c r="F63" t="s">
        <v>71</v>
      </c>
      <c r="G63" t="s">
        <v>73</v>
      </c>
      <c r="H63">
        <v>1</v>
      </c>
      <c r="I63">
        <v>0</v>
      </c>
      <c r="J63">
        <v>0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</row>
    <row r="64" spans="1:44" x14ac:dyDescent="0.3">
      <c r="A64">
        <v>60</v>
      </c>
      <c r="B64">
        <v>2</v>
      </c>
      <c r="C64">
        <v>3</v>
      </c>
      <c r="D64">
        <v>23</v>
      </c>
      <c r="E64" t="str">
        <f>"2-3-23"</f>
        <v>2-3-23</v>
      </c>
      <c r="F64" t="s">
        <v>71</v>
      </c>
      <c r="G64" t="s">
        <v>73</v>
      </c>
      <c r="H64">
        <v>0</v>
      </c>
      <c r="I64">
        <v>0</v>
      </c>
      <c r="J64">
        <v>0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</row>
    <row r="65" spans="1:44" x14ac:dyDescent="0.3">
      <c r="A65">
        <v>61</v>
      </c>
      <c r="B65">
        <v>2</v>
      </c>
      <c r="C65">
        <v>3</v>
      </c>
      <c r="D65">
        <v>18</v>
      </c>
      <c r="E65" t="str">
        <f>"2-3-18"</f>
        <v>2-3-18</v>
      </c>
      <c r="F65" t="s">
        <v>71</v>
      </c>
      <c r="G65" t="s">
        <v>73</v>
      </c>
      <c r="H65">
        <v>1</v>
      </c>
      <c r="I65">
        <v>1</v>
      </c>
      <c r="J65">
        <v>0</v>
      </c>
      <c r="K65">
        <v>0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</row>
    <row r="66" spans="1:44" x14ac:dyDescent="0.3">
      <c r="A66">
        <v>62</v>
      </c>
      <c r="B66">
        <v>2</v>
      </c>
      <c r="C66">
        <v>3</v>
      </c>
      <c r="D66">
        <v>11</v>
      </c>
      <c r="E66" t="str">
        <f>"2-3-11"</f>
        <v>2-3-11</v>
      </c>
      <c r="F66" t="s">
        <v>71</v>
      </c>
      <c r="G66" t="s">
        <v>73</v>
      </c>
      <c r="H66">
        <v>1</v>
      </c>
      <c r="I66">
        <v>0</v>
      </c>
      <c r="J66">
        <v>1</v>
      </c>
      <c r="K66">
        <v>0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</row>
    <row r="67" spans="1:44" x14ac:dyDescent="0.3">
      <c r="A67">
        <v>63</v>
      </c>
      <c r="B67">
        <v>2</v>
      </c>
      <c r="C67">
        <v>3</v>
      </c>
      <c r="D67">
        <v>7</v>
      </c>
      <c r="E67" t="str">
        <f>"2-3-7"</f>
        <v>2-3-7</v>
      </c>
      <c r="F67" t="s">
        <v>71</v>
      </c>
      <c r="G67" t="s">
        <v>72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0</v>
      </c>
      <c r="AB67">
        <v>1</v>
      </c>
      <c r="AC67">
        <v>0</v>
      </c>
      <c r="AD67">
        <v>0</v>
      </c>
      <c r="AE67">
        <v>1</v>
      </c>
      <c r="AF67">
        <v>1</v>
      </c>
      <c r="AG67">
        <v>1</v>
      </c>
      <c r="AH67">
        <v>1</v>
      </c>
      <c r="AI67">
        <v>0</v>
      </c>
      <c r="AJ67">
        <v>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3">
      <c r="A68">
        <v>64</v>
      </c>
      <c r="B68">
        <v>2</v>
      </c>
      <c r="C68">
        <v>3</v>
      </c>
      <c r="D68">
        <v>3</v>
      </c>
      <c r="E68" t="str">
        <f>"2-3-3"</f>
        <v>2-3-3</v>
      </c>
      <c r="F68" t="s">
        <v>71</v>
      </c>
      <c r="G68" t="s">
        <v>72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0</v>
      </c>
      <c r="AB68">
        <v>1</v>
      </c>
      <c r="AC68">
        <v>0</v>
      </c>
      <c r="AD68">
        <v>0</v>
      </c>
      <c r="AE68">
        <v>1</v>
      </c>
      <c r="AF68">
        <v>1</v>
      </c>
      <c r="AG68">
        <v>1</v>
      </c>
      <c r="AH68">
        <v>1</v>
      </c>
      <c r="AI68">
        <v>0</v>
      </c>
      <c r="AJ68">
        <v>1</v>
      </c>
      <c r="AK68">
        <v>0</v>
      </c>
      <c r="AL68">
        <v>1</v>
      </c>
      <c r="AM68">
        <v>1</v>
      </c>
      <c r="AN68">
        <v>1</v>
      </c>
      <c r="AO68">
        <v>1</v>
      </c>
      <c r="AP68">
        <v>0</v>
      </c>
      <c r="AQ68">
        <v>0</v>
      </c>
      <c r="AR68">
        <v>0</v>
      </c>
    </row>
    <row r="69" spans="1:44" x14ac:dyDescent="0.3">
      <c r="A69">
        <v>65</v>
      </c>
      <c r="B69">
        <v>2</v>
      </c>
      <c r="C69">
        <v>3</v>
      </c>
      <c r="D69">
        <v>20</v>
      </c>
      <c r="E69" t="str">
        <f>"2-3-20"</f>
        <v>2-3-20</v>
      </c>
      <c r="F69" t="s">
        <v>71</v>
      </c>
      <c r="G69" t="s">
        <v>72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0</v>
      </c>
      <c r="AB69">
        <v>1</v>
      </c>
      <c r="AC69">
        <v>0</v>
      </c>
      <c r="AD69">
        <v>0</v>
      </c>
      <c r="AE69">
        <v>1</v>
      </c>
      <c r="AF69">
        <v>1</v>
      </c>
      <c r="AG69">
        <v>1</v>
      </c>
      <c r="AH69">
        <v>0</v>
      </c>
      <c r="AI69">
        <v>1</v>
      </c>
      <c r="AJ69">
        <v>0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0</v>
      </c>
      <c r="AQ69">
        <v>0</v>
      </c>
      <c r="AR69">
        <v>0</v>
      </c>
    </row>
    <row r="70" spans="1:44" x14ac:dyDescent="0.3">
      <c r="A70">
        <v>66</v>
      </c>
      <c r="B70">
        <v>2</v>
      </c>
      <c r="C70">
        <v>3</v>
      </c>
      <c r="D70">
        <v>19</v>
      </c>
      <c r="E70" t="str">
        <f>"2-3-19"</f>
        <v>2-3-19</v>
      </c>
      <c r="F70" t="s">
        <v>71</v>
      </c>
      <c r="G70" t="s">
        <v>73</v>
      </c>
      <c r="H70">
        <v>1</v>
      </c>
      <c r="I70">
        <v>1</v>
      </c>
      <c r="J70">
        <v>0</v>
      </c>
      <c r="K70">
        <v>0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</row>
    <row r="71" spans="1:44" x14ac:dyDescent="0.3">
      <c r="A71">
        <v>67</v>
      </c>
      <c r="B71">
        <v>2</v>
      </c>
      <c r="C71">
        <v>3</v>
      </c>
      <c r="D71">
        <v>12</v>
      </c>
      <c r="E71" t="str">
        <f>"2-3-12"</f>
        <v>2-3-12</v>
      </c>
      <c r="F71" t="s">
        <v>71</v>
      </c>
      <c r="G71" t="s">
        <v>72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0</v>
      </c>
      <c r="AB71">
        <v>0</v>
      </c>
      <c r="AC71">
        <v>1</v>
      </c>
      <c r="AD71">
        <v>0</v>
      </c>
      <c r="AE71">
        <v>1</v>
      </c>
      <c r="AF71">
        <v>1</v>
      </c>
      <c r="AG71">
        <v>1</v>
      </c>
      <c r="AH71">
        <v>1</v>
      </c>
      <c r="AI71">
        <v>0</v>
      </c>
      <c r="AJ71">
        <v>1</v>
      </c>
      <c r="AK71">
        <v>0</v>
      </c>
      <c r="AL71">
        <v>1</v>
      </c>
      <c r="AM71">
        <v>1</v>
      </c>
      <c r="AN71">
        <v>1</v>
      </c>
      <c r="AO71">
        <v>1</v>
      </c>
      <c r="AP71">
        <v>0</v>
      </c>
      <c r="AQ71">
        <v>0</v>
      </c>
      <c r="AR71">
        <v>0</v>
      </c>
    </row>
    <row r="72" spans="1:44" x14ac:dyDescent="0.3">
      <c r="A72">
        <v>68</v>
      </c>
      <c r="B72">
        <v>2</v>
      </c>
      <c r="C72">
        <v>3</v>
      </c>
      <c r="D72">
        <v>8</v>
      </c>
      <c r="E72" t="str">
        <f>"2-3-8"</f>
        <v>2-3-8</v>
      </c>
      <c r="F72" t="s">
        <v>71</v>
      </c>
      <c r="G72" t="s">
        <v>72</v>
      </c>
      <c r="T72">
        <v>0</v>
      </c>
      <c r="U72">
        <v>1</v>
      </c>
      <c r="V72">
        <v>0</v>
      </c>
      <c r="W72">
        <v>0</v>
      </c>
      <c r="X72">
        <v>0</v>
      </c>
      <c r="Y72">
        <v>1</v>
      </c>
      <c r="Z72">
        <v>0</v>
      </c>
      <c r="AA72">
        <v>1</v>
      </c>
      <c r="AB72">
        <v>0</v>
      </c>
      <c r="AC72">
        <v>1</v>
      </c>
      <c r="AD72">
        <v>0</v>
      </c>
      <c r="AE72">
        <v>1</v>
      </c>
      <c r="AF72">
        <v>1</v>
      </c>
      <c r="AG72">
        <v>1</v>
      </c>
      <c r="AH72">
        <v>0</v>
      </c>
      <c r="AI72">
        <v>1</v>
      </c>
      <c r="AJ72">
        <v>1</v>
      </c>
      <c r="AK72">
        <v>0</v>
      </c>
      <c r="AL72">
        <v>1</v>
      </c>
      <c r="AM72">
        <v>1</v>
      </c>
      <c r="AN72">
        <v>1</v>
      </c>
      <c r="AO72">
        <v>1</v>
      </c>
      <c r="AP72">
        <v>0</v>
      </c>
      <c r="AQ72">
        <v>0</v>
      </c>
      <c r="AR72">
        <v>0</v>
      </c>
    </row>
    <row r="73" spans="1:44" x14ac:dyDescent="0.3">
      <c r="A73">
        <v>69</v>
      </c>
      <c r="B73">
        <v>2</v>
      </c>
      <c r="C73">
        <v>3</v>
      </c>
      <c r="D73">
        <v>4</v>
      </c>
      <c r="E73" t="str">
        <f>"2-3-4"</f>
        <v>2-3-4</v>
      </c>
      <c r="F73" t="s">
        <v>71</v>
      </c>
      <c r="G73" t="s">
        <v>72</v>
      </c>
      <c r="T73">
        <v>0</v>
      </c>
      <c r="U73">
        <v>1</v>
      </c>
      <c r="V73">
        <v>0</v>
      </c>
      <c r="W73">
        <v>0</v>
      </c>
      <c r="X73">
        <v>1</v>
      </c>
      <c r="Y73">
        <v>0</v>
      </c>
      <c r="Z73">
        <v>1</v>
      </c>
      <c r="AA73">
        <v>0</v>
      </c>
      <c r="AB73">
        <v>0</v>
      </c>
      <c r="AC73">
        <v>0</v>
      </c>
      <c r="AD73">
        <v>0</v>
      </c>
      <c r="AE73">
        <v>1</v>
      </c>
      <c r="AF73">
        <v>1</v>
      </c>
      <c r="AG73">
        <v>1</v>
      </c>
      <c r="AH73">
        <v>1</v>
      </c>
      <c r="AI73">
        <v>0</v>
      </c>
      <c r="AJ73">
        <v>1</v>
      </c>
      <c r="AK73">
        <v>0</v>
      </c>
      <c r="AL73">
        <v>1</v>
      </c>
      <c r="AM73">
        <v>1</v>
      </c>
      <c r="AN73">
        <v>1</v>
      </c>
      <c r="AO73">
        <v>1</v>
      </c>
      <c r="AP73">
        <v>0</v>
      </c>
      <c r="AQ73">
        <v>0</v>
      </c>
      <c r="AR73">
        <v>0</v>
      </c>
    </row>
    <row r="74" spans="1:44" x14ac:dyDescent="0.3">
      <c r="A74">
        <v>70</v>
      </c>
      <c r="B74">
        <v>2</v>
      </c>
      <c r="C74">
        <v>3</v>
      </c>
      <c r="D74">
        <v>2</v>
      </c>
      <c r="E74" t="str">
        <f>"2-3-2"</f>
        <v>2-3-2</v>
      </c>
      <c r="F74" t="s">
        <v>71</v>
      </c>
      <c r="G74" t="s">
        <v>72</v>
      </c>
      <c r="T74">
        <v>0</v>
      </c>
      <c r="U74">
        <v>1</v>
      </c>
      <c r="V74">
        <v>0</v>
      </c>
      <c r="W74">
        <v>0</v>
      </c>
      <c r="X74">
        <v>1</v>
      </c>
      <c r="Y74">
        <v>0</v>
      </c>
      <c r="Z74">
        <v>0</v>
      </c>
      <c r="AA74">
        <v>1</v>
      </c>
      <c r="AB74">
        <v>0</v>
      </c>
      <c r="AC74">
        <v>0</v>
      </c>
      <c r="AD74">
        <v>1</v>
      </c>
      <c r="AE74">
        <v>1</v>
      </c>
      <c r="AF74">
        <v>1</v>
      </c>
      <c r="AG74">
        <v>1</v>
      </c>
      <c r="AH74">
        <v>0</v>
      </c>
      <c r="AI74">
        <v>1</v>
      </c>
      <c r="AJ74">
        <v>0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0</v>
      </c>
      <c r="AQ74">
        <v>0</v>
      </c>
      <c r="AR74">
        <v>1</v>
      </c>
    </row>
    <row r="75" spans="1:44" x14ac:dyDescent="0.3">
      <c r="A75">
        <v>71</v>
      </c>
      <c r="B75">
        <v>2</v>
      </c>
      <c r="C75">
        <v>3</v>
      </c>
      <c r="D75">
        <v>17</v>
      </c>
      <c r="E75" t="str">
        <f>"2-3-17"</f>
        <v>2-3-17</v>
      </c>
      <c r="F75" t="s">
        <v>71</v>
      </c>
      <c r="G75" t="s">
        <v>72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0</v>
      </c>
      <c r="AB75">
        <v>0</v>
      </c>
      <c r="AC75">
        <v>1</v>
      </c>
      <c r="AD75">
        <v>0</v>
      </c>
      <c r="AE75">
        <v>1</v>
      </c>
      <c r="AF75">
        <v>1</v>
      </c>
      <c r="AG75">
        <v>1</v>
      </c>
      <c r="AH75">
        <v>0</v>
      </c>
      <c r="AI75">
        <v>1</v>
      </c>
      <c r="AJ75">
        <v>1</v>
      </c>
      <c r="AK75">
        <v>0</v>
      </c>
      <c r="AL75">
        <v>1</v>
      </c>
      <c r="AM75">
        <v>1</v>
      </c>
      <c r="AN75">
        <v>1</v>
      </c>
      <c r="AO75">
        <v>1</v>
      </c>
      <c r="AP75">
        <v>0</v>
      </c>
      <c r="AQ75">
        <v>0</v>
      </c>
      <c r="AR75">
        <v>1</v>
      </c>
    </row>
    <row r="76" spans="1:44" x14ac:dyDescent="0.3">
      <c r="A76">
        <v>72</v>
      </c>
      <c r="B76">
        <v>2</v>
      </c>
      <c r="C76">
        <v>4</v>
      </c>
      <c r="D76">
        <v>14</v>
      </c>
      <c r="E76" t="str">
        <f>"2-4-14"</f>
        <v>2-4-14</v>
      </c>
      <c r="F76" t="s">
        <v>71</v>
      </c>
      <c r="G76" t="s">
        <v>72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0</v>
      </c>
      <c r="AB76">
        <v>0</v>
      </c>
      <c r="AC76">
        <v>1</v>
      </c>
      <c r="AD76">
        <v>0</v>
      </c>
      <c r="AE76">
        <v>1</v>
      </c>
      <c r="AF76">
        <v>1</v>
      </c>
      <c r="AG76">
        <v>1</v>
      </c>
      <c r="AH76">
        <v>0</v>
      </c>
      <c r="AI76">
        <v>0</v>
      </c>
      <c r="AJ76">
        <v>1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3">
      <c r="A77">
        <v>73</v>
      </c>
      <c r="B77">
        <v>2</v>
      </c>
      <c r="C77">
        <v>4</v>
      </c>
      <c r="D77">
        <v>13</v>
      </c>
      <c r="E77" t="str">
        <f>"2-4-13"</f>
        <v>2-4-13</v>
      </c>
      <c r="F77" t="s">
        <v>71</v>
      </c>
      <c r="G77" t="s">
        <v>72</v>
      </c>
      <c r="T77">
        <v>0</v>
      </c>
      <c r="U77">
        <v>1</v>
      </c>
      <c r="V77">
        <v>0</v>
      </c>
      <c r="W77">
        <v>0</v>
      </c>
      <c r="X77">
        <v>0</v>
      </c>
      <c r="Y77">
        <v>1</v>
      </c>
      <c r="Z77">
        <v>1</v>
      </c>
      <c r="AA77">
        <v>0</v>
      </c>
      <c r="AB77">
        <v>0</v>
      </c>
      <c r="AC77">
        <v>1</v>
      </c>
      <c r="AD77">
        <v>0</v>
      </c>
      <c r="AE77">
        <v>1</v>
      </c>
      <c r="AF77">
        <v>1</v>
      </c>
      <c r="AG77">
        <v>1</v>
      </c>
      <c r="AH77">
        <v>1</v>
      </c>
      <c r="AI77">
        <v>0</v>
      </c>
      <c r="AJ77">
        <v>1</v>
      </c>
      <c r="AK77">
        <v>0</v>
      </c>
      <c r="AL77">
        <v>1</v>
      </c>
      <c r="AM77">
        <v>1</v>
      </c>
      <c r="AN77">
        <v>1</v>
      </c>
      <c r="AO77">
        <v>1</v>
      </c>
      <c r="AP77">
        <v>0</v>
      </c>
      <c r="AQ77">
        <v>0</v>
      </c>
      <c r="AR77">
        <v>0</v>
      </c>
    </row>
    <row r="78" spans="1:44" x14ac:dyDescent="0.3">
      <c r="A78">
        <v>74</v>
      </c>
      <c r="B78">
        <v>2</v>
      </c>
      <c r="C78">
        <v>4</v>
      </c>
      <c r="D78">
        <v>9</v>
      </c>
      <c r="E78" t="str">
        <f>"2-4-9"</f>
        <v>2-4-9</v>
      </c>
      <c r="F78" t="s">
        <v>71</v>
      </c>
      <c r="G78" t="s">
        <v>73</v>
      </c>
      <c r="H78">
        <v>1</v>
      </c>
      <c r="I78">
        <v>0</v>
      </c>
      <c r="J78">
        <v>1</v>
      </c>
      <c r="K78">
        <v>0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</row>
    <row r="79" spans="1:44" x14ac:dyDescent="0.3">
      <c r="A79">
        <v>75</v>
      </c>
      <c r="B79">
        <v>2</v>
      </c>
      <c r="C79">
        <v>4</v>
      </c>
      <c r="D79">
        <v>5</v>
      </c>
      <c r="E79" t="str">
        <f>"2-4-5"</f>
        <v>2-4-5</v>
      </c>
      <c r="F79" t="s">
        <v>71</v>
      </c>
      <c r="G79" t="s">
        <v>73</v>
      </c>
      <c r="H79">
        <v>0</v>
      </c>
      <c r="I79">
        <v>0</v>
      </c>
      <c r="J79">
        <v>1</v>
      </c>
      <c r="K79">
        <v>0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0</v>
      </c>
      <c r="S79">
        <v>0</v>
      </c>
    </row>
    <row r="80" spans="1:44" x14ac:dyDescent="0.3">
      <c r="A80">
        <v>76</v>
      </c>
      <c r="B80">
        <v>2</v>
      </c>
      <c r="C80">
        <v>4</v>
      </c>
      <c r="D80">
        <v>2</v>
      </c>
      <c r="E80" t="str">
        <f>"2-4-2"</f>
        <v>2-4-2</v>
      </c>
      <c r="F80" t="s">
        <v>71</v>
      </c>
      <c r="G80" t="s">
        <v>73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</row>
    <row r="81" spans="1:44" x14ac:dyDescent="0.3">
      <c r="A81">
        <v>77</v>
      </c>
      <c r="B81">
        <v>2</v>
      </c>
      <c r="C81">
        <v>4</v>
      </c>
      <c r="D81">
        <v>23</v>
      </c>
      <c r="E81" t="str">
        <f>"2-4-23"</f>
        <v>2-4-23</v>
      </c>
      <c r="F81" t="s">
        <v>71</v>
      </c>
      <c r="G81" t="s">
        <v>73</v>
      </c>
      <c r="H81">
        <v>1</v>
      </c>
      <c r="I81">
        <v>0</v>
      </c>
      <c r="J81">
        <v>0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</row>
    <row r="82" spans="1:44" x14ac:dyDescent="0.3">
      <c r="A82">
        <v>78</v>
      </c>
      <c r="B82">
        <v>2</v>
      </c>
      <c r="C82">
        <v>4</v>
      </c>
      <c r="D82">
        <v>16</v>
      </c>
      <c r="E82" t="str">
        <f>"2-4-16"</f>
        <v>2-4-16</v>
      </c>
      <c r="F82" t="s">
        <v>71</v>
      </c>
      <c r="G82" t="s">
        <v>72</v>
      </c>
      <c r="T82">
        <v>0</v>
      </c>
      <c r="U82">
        <v>1</v>
      </c>
      <c r="V82">
        <v>0</v>
      </c>
      <c r="W82">
        <v>0</v>
      </c>
      <c r="X82">
        <v>1</v>
      </c>
      <c r="Y82">
        <v>0</v>
      </c>
      <c r="Z82">
        <v>0</v>
      </c>
      <c r="AA82">
        <v>1</v>
      </c>
      <c r="AB82">
        <v>0</v>
      </c>
      <c r="AC82">
        <v>0</v>
      </c>
      <c r="AD82">
        <v>1</v>
      </c>
      <c r="AE82">
        <v>1</v>
      </c>
      <c r="AF82">
        <v>1</v>
      </c>
      <c r="AG82">
        <v>1</v>
      </c>
      <c r="AH82">
        <v>0</v>
      </c>
      <c r="AI82">
        <v>1</v>
      </c>
      <c r="AJ82">
        <v>1</v>
      </c>
      <c r="AK82">
        <v>0</v>
      </c>
      <c r="AL82">
        <v>1</v>
      </c>
      <c r="AM82">
        <v>1</v>
      </c>
      <c r="AN82">
        <v>1</v>
      </c>
      <c r="AO82">
        <v>1</v>
      </c>
      <c r="AP82">
        <v>0</v>
      </c>
      <c r="AQ82">
        <v>0</v>
      </c>
      <c r="AR82">
        <v>0</v>
      </c>
    </row>
    <row r="83" spans="1:44" x14ac:dyDescent="0.3">
      <c r="A83">
        <v>79</v>
      </c>
      <c r="B83">
        <v>2</v>
      </c>
      <c r="C83">
        <v>4</v>
      </c>
      <c r="D83">
        <v>15</v>
      </c>
      <c r="E83" t="str">
        <f>"2-4-15"</f>
        <v>2-4-15</v>
      </c>
      <c r="F83" t="s">
        <v>71</v>
      </c>
      <c r="G83" t="s">
        <v>73</v>
      </c>
      <c r="H83">
        <v>1</v>
      </c>
      <c r="I83">
        <v>0</v>
      </c>
      <c r="J83">
        <v>1</v>
      </c>
      <c r="K83">
        <v>0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</row>
    <row r="84" spans="1:44" x14ac:dyDescent="0.3">
      <c r="A84">
        <v>80</v>
      </c>
      <c r="B84">
        <v>2</v>
      </c>
      <c r="C84">
        <v>4</v>
      </c>
      <c r="D84">
        <v>10</v>
      </c>
      <c r="E84" t="str">
        <f>"2-4-10"</f>
        <v>2-4-10</v>
      </c>
      <c r="F84" t="s">
        <v>71</v>
      </c>
      <c r="G84" t="s">
        <v>73</v>
      </c>
      <c r="H84">
        <v>0</v>
      </c>
      <c r="I84">
        <v>1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1</v>
      </c>
      <c r="R84">
        <v>1</v>
      </c>
      <c r="S84">
        <v>1</v>
      </c>
    </row>
    <row r="85" spans="1:44" x14ac:dyDescent="0.3">
      <c r="A85">
        <v>81</v>
      </c>
      <c r="B85">
        <v>2</v>
      </c>
      <c r="C85">
        <v>4</v>
      </c>
      <c r="D85">
        <v>6</v>
      </c>
      <c r="E85" t="str">
        <f>"2-4-6"</f>
        <v>2-4-6</v>
      </c>
      <c r="F85" t="s">
        <v>71</v>
      </c>
      <c r="G85" t="s">
        <v>73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</row>
    <row r="86" spans="1:44" x14ac:dyDescent="0.3">
      <c r="A86">
        <v>82</v>
      </c>
      <c r="B86">
        <v>2</v>
      </c>
      <c r="C86">
        <v>4</v>
      </c>
      <c r="D86">
        <v>3</v>
      </c>
      <c r="E86" t="str">
        <f>"2-4-3"</f>
        <v>2-4-3</v>
      </c>
      <c r="F86" t="s">
        <v>71</v>
      </c>
      <c r="G86" t="s">
        <v>73</v>
      </c>
      <c r="H86">
        <v>1</v>
      </c>
      <c r="I86">
        <v>1</v>
      </c>
      <c r="J86">
        <v>0</v>
      </c>
      <c r="K86">
        <v>0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</row>
    <row r="87" spans="1:44" x14ac:dyDescent="0.3">
      <c r="A87">
        <v>83</v>
      </c>
      <c r="B87">
        <v>2</v>
      </c>
      <c r="C87">
        <v>4</v>
      </c>
      <c r="D87">
        <v>22</v>
      </c>
      <c r="E87" t="str">
        <f>"2-4-22"</f>
        <v>2-4-22</v>
      </c>
      <c r="F87" t="s">
        <v>71</v>
      </c>
      <c r="G87" t="s">
        <v>73</v>
      </c>
      <c r="H87">
        <v>1</v>
      </c>
      <c r="I87">
        <v>0</v>
      </c>
      <c r="J87">
        <v>0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</row>
    <row r="88" spans="1:44" x14ac:dyDescent="0.3">
      <c r="A88">
        <v>84</v>
      </c>
      <c r="B88">
        <v>2</v>
      </c>
      <c r="C88">
        <v>4</v>
      </c>
      <c r="D88">
        <v>21</v>
      </c>
      <c r="E88" t="str">
        <f>"2-4-21"</f>
        <v>2-4-21</v>
      </c>
      <c r="F88" t="s">
        <v>71</v>
      </c>
      <c r="G88" t="s">
        <v>72</v>
      </c>
      <c r="T88">
        <v>0</v>
      </c>
      <c r="U88">
        <v>1</v>
      </c>
      <c r="V88">
        <v>0</v>
      </c>
      <c r="W88">
        <v>0</v>
      </c>
      <c r="X88">
        <v>1</v>
      </c>
      <c r="Y88">
        <v>0</v>
      </c>
      <c r="Z88">
        <v>1</v>
      </c>
      <c r="AA88">
        <v>0</v>
      </c>
      <c r="AB88">
        <v>0</v>
      </c>
      <c r="AC88">
        <v>0</v>
      </c>
      <c r="AD88">
        <v>1</v>
      </c>
      <c r="AE88">
        <v>1</v>
      </c>
      <c r="AF88">
        <v>1</v>
      </c>
      <c r="AG88">
        <v>1</v>
      </c>
      <c r="AH88">
        <v>0</v>
      </c>
      <c r="AI88">
        <v>1</v>
      </c>
      <c r="AJ88">
        <v>1</v>
      </c>
      <c r="AK88">
        <v>0</v>
      </c>
      <c r="AL88">
        <v>1</v>
      </c>
      <c r="AM88">
        <v>1</v>
      </c>
      <c r="AN88">
        <v>1</v>
      </c>
      <c r="AO88">
        <v>1</v>
      </c>
      <c r="AP88">
        <v>0</v>
      </c>
      <c r="AQ88">
        <v>0</v>
      </c>
      <c r="AR88">
        <v>0</v>
      </c>
    </row>
    <row r="89" spans="1:44" x14ac:dyDescent="0.3">
      <c r="A89">
        <v>85</v>
      </c>
      <c r="B89">
        <v>2</v>
      </c>
      <c r="C89">
        <v>4</v>
      </c>
      <c r="D89">
        <v>18</v>
      </c>
      <c r="E89" t="str">
        <f>"2-4-18"</f>
        <v>2-4-18</v>
      </c>
      <c r="F89" t="s">
        <v>71</v>
      </c>
      <c r="G89" t="s">
        <v>73</v>
      </c>
      <c r="H89">
        <v>1</v>
      </c>
      <c r="I89">
        <v>0</v>
      </c>
      <c r="J89">
        <v>1</v>
      </c>
      <c r="K89">
        <v>0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</row>
    <row r="90" spans="1:44" x14ac:dyDescent="0.3">
      <c r="A90">
        <v>86</v>
      </c>
      <c r="B90">
        <v>2</v>
      </c>
      <c r="C90">
        <v>4</v>
      </c>
      <c r="D90">
        <v>17</v>
      </c>
      <c r="E90" t="str">
        <f>"2-4-17"</f>
        <v>2-4-17</v>
      </c>
      <c r="F90" t="s">
        <v>71</v>
      </c>
      <c r="G90" t="s">
        <v>73</v>
      </c>
      <c r="H90">
        <v>1</v>
      </c>
      <c r="I90">
        <v>1</v>
      </c>
      <c r="J90">
        <v>0</v>
      </c>
      <c r="K90">
        <v>0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</row>
    <row r="91" spans="1:44" x14ac:dyDescent="0.3">
      <c r="A91">
        <v>87</v>
      </c>
      <c r="B91">
        <v>2</v>
      </c>
      <c r="C91">
        <v>4</v>
      </c>
      <c r="D91">
        <v>11</v>
      </c>
      <c r="E91" t="str">
        <f>"2-4-11"</f>
        <v>2-4-11</v>
      </c>
      <c r="F91" t="s">
        <v>71</v>
      </c>
      <c r="G91" t="s">
        <v>72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0</v>
      </c>
      <c r="AA91">
        <v>1</v>
      </c>
      <c r="AB91">
        <v>1</v>
      </c>
      <c r="AC91">
        <v>0</v>
      </c>
      <c r="AD91">
        <v>0</v>
      </c>
      <c r="AE91">
        <v>1</v>
      </c>
      <c r="AF91">
        <v>1</v>
      </c>
      <c r="AG91">
        <v>1</v>
      </c>
      <c r="AH91">
        <v>0</v>
      </c>
      <c r="AI91">
        <v>1</v>
      </c>
      <c r="AJ91">
        <v>1</v>
      </c>
      <c r="AK91">
        <v>0</v>
      </c>
      <c r="AL91">
        <v>1</v>
      </c>
      <c r="AM91">
        <v>1</v>
      </c>
      <c r="AN91">
        <v>1</v>
      </c>
      <c r="AO91">
        <v>1</v>
      </c>
      <c r="AP91">
        <v>0</v>
      </c>
      <c r="AQ91">
        <v>0</v>
      </c>
      <c r="AR91">
        <v>0</v>
      </c>
    </row>
    <row r="92" spans="1:44" x14ac:dyDescent="0.3">
      <c r="A92">
        <v>88</v>
      </c>
      <c r="B92">
        <v>2</v>
      </c>
      <c r="C92">
        <v>4</v>
      </c>
      <c r="D92">
        <v>7</v>
      </c>
      <c r="E92" t="str">
        <f>"2-4-7"</f>
        <v>2-4-7</v>
      </c>
      <c r="F92" t="s">
        <v>71</v>
      </c>
      <c r="G92" t="s">
        <v>73</v>
      </c>
      <c r="H92">
        <v>1</v>
      </c>
      <c r="I92">
        <v>1</v>
      </c>
      <c r="J92">
        <v>0</v>
      </c>
      <c r="K92">
        <v>0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</row>
    <row r="93" spans="1:44" x14ac:dyDescent="0.3">
      <c r="A93">
        <v>89</v>
      </c>
      <c r="B93">
        <v>2</v>
      </c>
      <c r="C93">
        <v>4</v>
      </c>
      <c r="D93">
        <v>1</v>
      </c>
      <c r="E93" t="str">
        <f>"2-4-1"</f>
        <v>2-4-1</v>
      </c>
      <c r="F93" t="s">
        <v>71</v>
      </c>
      <c r="G93" t="s">
        <v>72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0</v>
      </c>
      <c r="AA93">
        <v>1</v>
      </c>
      <c r="AB93">
        <v>0</v>
      </c>
      <c r="AC93">
        <v>0</v>
      </c>
      <c r="AD93">
        <v>0</v>
      </c>
      <c r="AE93">
        <v>1</v>
      </c>
      <c r="AF93">
        <v>1</v>
      </c>
      <c r="AG93">
        <v>1</v>
      </c>
      <c r="AH93">
        <v>0</v>
      </c>
      <c r="AI93">
        <v>1</v>
      </c>
      <c r="AJ93">
        <v>0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0</v>
      </c>
      <c r="AQ93">
        <v>0</v>
      </c>
      <c r="AR93">
        <v>0</v>
      </c>
    </row>
    <row r="94" spans="1:44" x14ac:dyDescent="0.3">
      <c r="A94">
        <v>90</v>
      </c>
      <c r="B94">
        <v>2</v>
      </c>
      <c r="C94">
        <v>4</v>
      </c>
      <c r="D94">
        <v>20</v>
      </c>
      <c r="E94" t="str">
        <f>"2-4-20"</f>
        <v>2-4-20</v>
      </c>
      <c r="F94" t="s">
        <v>71</v>
      </c>
      <c r="G94" t="s">
        <v>73</v>
      </c>
      <c r="H94">
        <v>1</v>
      </c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1</v>
      </c>
      <c r="R94">
        <v>1</v>
      </c>
      <c r="S94">
        <v>1</v>
      </c>
    </row>
    <row r="95" spans="1:44" x14ac:dyDescent="0.3">
      <c r="A95">
        <v>91</v>
      </c>
      <c r="B95">
        <v>2</v>
      </c>
      <c r="C95">
        <v>4</v>
      </c>
      <c r="D95">
        <v>19</v>
      </c>
      <c r="E95" t="str">
        <f>"2-4-19"</f>
        <v>2-4-19</v>
      </c>
      <c r="F95" t="s">
        <v>71</v>
      </c>
      <c r="G95" t="s">
        <v>73</v>
      </c>
      <c r="H95">
        <v>1</v>
      </c>
      <c r="I95">
        <v>0</v>
      </c>
      <c r="J95">
        <v>0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</row>
    <row r="96" spans="1:44" x14ac:dyDescent="0.3">
      <c r="A96">
        <v>92</v>
      </c>
      <c r="B96">
        <v>2</v>
      </c>
      <c r="C96">
        <v>4</v>
      </c>
      <c r="D96">
        <v>12</v>
      </c>
      <c r="E96" t="str">
        <f>"2-4-12"</f>
        <v>2-4-12</v>
      </c>
      <c r="F96" t="s">
        <v>71</v>
      </c>
      <c r="G96" t="s">
        <v>72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0</v>
      </c>
      <c r="AL96">
        <v>1</v>
      </c>
      <c r="AM96">
        <v>1</v>
      </c>
      <c r="AN96">
        <v>1</v>
      </c>
      <c r="AO96">
        <v>1</v>
      </c>
      <c r="AP96">
        <v>0</v>
      </c>
      <c r="AQ96">
        <v>0</v>
      </c>
      <c r="AR96">
        <v>0</v>
      </c>
    </row>
    <row r="97" spans="1:44" x14ac:dyDescent="0.3">
      <c r="A97">
        <v>93</v>
      </c>
      <c r="B97">
        <v>2</v>
      </c>
      <c r="C97">
        <v>4</v>
      </c>
      <c r="D97">
        <v>8</v>
      </c>
      <c r="E97" t="str">
        <f>"2-4-8"</f>
        <v>2-4-8</v>
      </c>
      <c r="F97" t="s">
        <v>71</v>
      </c>
      <c r="G97" t="s">
        <v>72</v>
      </c>
      <c r="T97">
        <v>0</v>
      </c>
      <c r="U97">
        <v>1</v>
      </c>
      <c r="V97">
        <v>0</v>
      </c>
      <c r="W97">
        <v>0</v>
      </c>
      <c r="X97">
        <v>0</v>
      </c>
      <c r="Y97">
        <v>1</v>
      </c>
      <c r="Z97">
        <v>1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0</v>
      </c>
      <c r="AL97">
        <v>0</v>
      </c>
      <c r="AM97">
        <v>0</v>
      </c>
      <c r="AN97">
        <v>1</v>
      </c>
      <c r="AO97">
        <v>1</v>
      </c>
      <c r="AP97">
        <v>0</v>
      </c>
      <c r="AQ97">
        <v>0</v>
      </c>
      <c r="AR97">
        <v>0</v>
      </c>
    </row>
    <row r="98" spans="1:44" x14ac:dyDescent="0.3">
      <c r="A98">
        <v>94</v>
      </c>
      <c r="B98">
        <v>2</v>
      </c>
      <c r="C98">
        <v>4</v>
      </c>
      <c r="D98">
        <v>4</v>
      </c>
      <c r="E98" t="str">
        <f>"2-4-4"</f>
        <v>2-4-4</v>
      </c>
      <c r="F98" t="s">
        <v>71</v>
      </c>
      <c r="G98" t="s">
        <v>72</v>
      </c>
      <c r="T98">
        <v>0</v>
      </c>
      <c r="U98">
        <v>1</v>
      </c>
      <c r="V98">
        <v>0</v>
      </c>
      <c r="W98">
        <v>0</v>
      </c>
      <c r="X98">
        <v>0</v>
      </c>
      <c r="Y98">
        <v>1</v>
      </c>
      <c r="Z98">
        <v>1</v>
      </c>
      <c r="AA98">
        <v>0</v>
      </c>
      <c r="AB98">
        <v>0</v>
      </c>
      <c r="AC98">
        <v>0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0</v>
      </c>
      <c r="AJ98">
        <v>1</v>
      </c>
      <c r="AK98">
        <v>0</v>
      </c>
      <c r="AL98">
        <v>1</v>
      </c>
      <c r="AM98">
        <v>1</v>
      </c>
      <c r="AN98">
        <v>1</v>
      </c>
      <c r="AO98">
        <v>1</v>
      </c>
      <c r="AP98">
        <v>0</v>
      </c>
      <c r="AQ98">
        <v>0</v>
      </c>
      <c r="AR98">
        <v>0</v>
      </c>
    </row>
    <row r="99" spans="1:44" x14ac:dyDescent="0.3">
      <c r="A99">
        <v>95</v>
      </c>
      <c r="B99">
        <v>2</v>
      </c>
      <c r="C99">
        <v>5</v>
      </c>
      <c r="D99">
        <v>24</v>
      </c>
      <c r="E99" t="str">
        <f>"2-5-24"</f>
        <v>2-5-24</v>
      </c>
      <c r="F99" t="s">
        <v>71</v>
      </c>
      <c r="G99" t="s">
        <v>72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1</v>
      </c>
      <c r="AB99">
        <v>1</v>
      </c>
      <c r="AC99">
        <v>0</v>
      </c>
      <c r="AD99">
        <v>0</v>
      </c>
      <c r="AE99">
        <v>1</v>
      </c>
      <c r="AF99">
        <v>1</v>
      </c>
      <c r="AG99">
        <v>1</v>
      </c>
      <c r="AH99">
        <v>0</v>
      </c>
      <c r="AI99">
        <v>1</v>
      </c>
      <c r="AJ99">
        <v>0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0</v>
      </c>
      <c r="AQ99">
        <v>0</v>
      </c>
      <c r="AR99">
        <v>0</v>
      </c>
    </row>
    <row r="100" spans="1:44" x14ac:dyDescent="0.3">
      <c r="A100">
        <v>96</v>
      </c>
      <c r="B100">
        <v>2</v>
      </c>
      <c r="C100">
        <v>5</v>
      </c>
      <c r="D100">
        <v>23</v>
      </c>
      <c r="E100" t="str">
        <f>"2-5-23"</f>
        <v>2-5-23</v>
      </c>
      <c r="F100" t="s">
        <v>71</v>
      </c>
      <c r="G100" t="s">
        <v>73</v>
      </c>
      <c r="H100">
        <v>1</v>
      </c>
      <c r="I100">
        <v>0</v>
      </c>
      <c r="J100">
        <v>0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</row>
    <row r="101" spans="1:44" x14ac:dyDescent="0.3">
      <c r="A101">
        <v>97</v>
      </c>
      <c r="B101">
        <v>2</v>
      </c>
      <c r="C101">
        <v>5</v>
      </c>
      <c r="D101">
        <v>16</v>
      </c>
      <c r="E101" t="str">
        <f>"2-5-16"</f>
        <v>2-5-16</v>
      </c>
      <c r="F101" t="s">
        <v>71</v>
      </c>
      <c r="G101" t="s">
        <v>72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0</v>
      </c>
      <c r="AB101">
        <v>1</v>
      </c>
      <c r="AC101">
        <v>0</v>
      </c>
      <c r="AD101">
        <v>0</v>
      </c>
      <c r="AE101">
        <v>1</v>
      </c>
      <c r="AF101">
        <v>1</v>
      </c>
      <c r="AG101">
        <v>1</v>
      </c>
      <c r="AH101">
        <v>0</v>
      </c>
      <c r="AI101">
        <v>1</v>
      </c>
      <c r="AJ101">
        <v>1</v>
      </c>
      <c r="AK101">
        <v>0</v>
      </c>
      <c r="AL101">
        <v>1</v>
      </c>
      <c r="AM101">
        <v>1</v>
      </c>
      <c r="AN101">
        <v>1</v>
      </c>
      <c r="AO101">
        <v>1</v>
      </c>
      <c r="AP101">
        <v>0</v>
      </c>
      <c r="AQ101">
        <v>0</v>
      </c>
      <c r="AR101">
        <v>0</v>
      </c>
    </row>
    <row r="102" spans="1:44" x14ac:dyDescent="0.3">
      <c r="A102">
        <v>98</v>
      </c>
      <c r="B102">
        <v>2</v>
      </c>
      <c r="C102">
        <v>5</v>
      </c>
      <c r="D102">
        <v>15</v>
      </c>
      <c r="E102" t="str">
        <f>"2-5-15"</f>
        <v>2-5-15</v>
      </c>
      <c r="F102" t="s">
        <v>71</v>
      </c>
      <c r="G102" t="s">
        <v>72</v>
      </c>
      <c r="T102">
        <v>0</v>
      </c>
      <c r="U102">
        <v>1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0</v>
      </c>
      <c r="AB102">
        <v>0</v>
      </c>
      <c r="AC102">
        <v>1</v>
      </c>
      <c r="AD102">
        <v>0</v>
      </c>
      <c r="AE102">
        <v>1</v>
      </c>
      <c r="AF102">
        <v>1</v>
      </c>
      <c r="AG102">
        <v>1</v>
      </c>
      <c r="AH102">
        <v>0</v>
      </c>
      <c r="AI102">
        <v>1</v>
      </c>
      <c r="AJ102">
        <v>0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0</v>
      </c>
      <c r="AQ102">
        <v>0</v>
      </c>
      <c r="AR102">
        <v>0</v>
      </c>
    </row>
    <row r="103" spans="1:44" x14ac:dyDescent="0.3">
      <c r="A103">
        <v>99</v>
      </c>
      <c r="B103">
        <v>2</v>
      </c>
      <c r="C103">
        <v>5</v>
      </c>
      <c r="D103">
        <v>9</v>
      </c>
      <c r="E103" t="str">
        <f>"2-5-9"</f>
        <v>2-5-9</v>
      </c>
      <c r="F103" t="s">
        <v>71</v>
      </c>
      <c r="G103" t="s">
        <v>73</v>
      </c>
      <c r="H103">
        <v>1</v>
      </c>
      <c r="I103">
        <v>0</v>
      </c>
      <c r="J103">
        <v>0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</row>
    <row r="104" spans="1:44" x14ac:dyDescent="0.3">
      <c r="A104">
        <v>100</v>
      </c>
      <c r="B104">
        <v>2</v>
      </c>
      <c r="C104">
        <v>5</v>
      </c>
      <c r="D104">
        <v>5</v>
      </c>
      <c r="E104" t="str">
        <f>"2-5-5"</f>
        <v>2-5-5</v>
      </c>
      <c r="F104" t="s">
        <v>71</v>
      </c>
      <c r="G104" t="s">
        <v>72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1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3">
      <c r="A105">
        <v>101</v>
      </c>
      <c r="B105">
        <v>2</v>
      </c>
      <c r="C105">
        <v>5</v>
      </c>
      <c r="D105">
        <v>1</v>
      </c>
      <c r="E105" t="str">
        <f>"2-5-1"</f>
        <v>2-5-1</v>
      </c>
      <c r="F105" t="s">
        <v>71</v>
      </c>
      <c r="G105" t="s">
        <v>72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3">
      <c r="A106">
        <v>102</v>
      </c>
      <c r="B106">
        <v>2</v>
      </c>
      <c r="C106">
        <v>5</v>
      </c>
      <c r="D106">
        <v>20</v>
      </c>
      <c r="E106" t="str">
        <f>"2-5-20"</f>
        <v>2-5-20</v>
      </c>
      <c r="F106" t="s">
        <v>71</v>
      </c>
      <c r="G106" t="s">
        <v>73</v>
      </c>
      <c r="H106">
        <v>1</v>
      </c>
      <c r="I106">
        <v>0</v>
      </c>
      <c r="J106">
        <v>0</v>
      </c>
      <c r="K106">
        <v>1</v>
      </c>
      <c r="L106">
        <v>1</v>
      </c>
      <c r="M106">
        <v>1</v>
      </c>
      <c r="N106">
        <v>0</v>
      </c>
      <c r="O106">
        <v>1</v>
      </c>
      <c r="P106">
        <v>0</v>
      </c>
      <c r="Q106">
        <v>1</v>
      </c>
      <c r="R106">
        <v>0</v>
      </c>
      <c r="S106">
        <v>0</v>
      </c>
    </row>
    <row r="107" spans="1:44" x14ac:dyDescent="0.3">
      <c r="A107">
        <v>103</v>
      </c>
      <c r="B107">
        <v>2</v>
      </c>
      <c r="C107">
        <v>5</v>
      </c>
      <c r="D107">
        <v>11</v>
      </c>
      <c r="E107" t="str">
        <f>"2-5-11"</f>
        <v>2-5-11</v>
      </c>
      <c r="F107" t="s">
        <v>71</v>
      </c>
      <c r="G107" t="s">
        <v>72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0</v>
      </c>
      <c r="AB107">
        <v>1</v>
      </c>
      <c r="AC107">
        <v>0</v>
      </c>
      <c r="AD107">
        <v>0</v>
      </c>
      <c r="AE107">
        <v>1</v>
      </c>
      <c r="AF107">
        <v>1</v>
      </c>
      <c r="AG107">
        <v>1</v>
      </c>
      <c r="AH107">
        <v>1</v>
      </c>
      <c r="AI107">
        <v>0</v>
      </c>
      <c r="AJ107">
        <v>0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0</v>
      </c>
      <c r="AQ107">
        <v>0</v>
      </c>
      <c r="AR107">
        <v>0</v>
      </c>
    </row>
    <row r="108" spans="1:44" x14ac:dyDescent="0.3">
      <c r="A108">
        <v>104</v>
      </c>
      <c r="B108">
        <v>2</v>
      </c>
      <c r="C108">
        <v>5</v>
      </c>
      <c r="D108">
        <v>3</v>
      </c>
      <c r="E108" t="str">
        <f>"2-5-3"</f>
        <v>2-5-3</v>
      </c>
      <c r="F108" t="s">
        <v>71</v>
      </c>
      <c r="G108" t="s">
        <v>72</v>
      </c>
      <c r="T108">
        <v>0</v>
      </c>
      <c r="U108">
        <v>1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0</v>
      </c>
      <c r="AB108">
        <v>0</v>
      </c>
      <c r="AC108">
        <v>1</v>
      </c>
      <c r="AD108">
        <v>0</v>
      </c>
      <c r="AE108">
        <v>1</v>
      </c>
      <c r="AF108">
        <v>1</v>
      </c>
      <c r="AG108">
        <v>1</v>
      </c>
      <c r="AH108">
        <v>0</v>
      </c>
      <c r="AI108">
        <v>1</v>
      </c>
      <c r="AJ108">
        <v>0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0</v>
      </c>
      <c r="AQ108">
        <v>0</v>
      </c>
      <c r="AR108">
        <v>0</v>
      </c>
    </row>
    <row r="109" spans="1:44" x14ac:dyDescent="0.3">
      <c r="A109">
        <v>105</v>
      </c>
      <c r="B109">
        <v>2</v>
      </c>
      <c r="C109">
        <v>5</v>
      </c>
      <c r="D109">
        <v>22</v>
      </c>
      <c r="E109" t="str">
        <f>"2-5-22"</f>
        <v>2-5-22</v>
      </c>
      <c r="F109" t="s">
        <v>71</v>
      </c>
      <c r="G109" t="s">
        <v>73</v>
      </c>
      <c r="H109">
        <v>1</v>
      </c>
      <c r="I109">
        <v>0</v>
      </c>
      <c r="J109">
        <v>0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</row>
    <row r="110" spans="1:44" x14ac:dyDescent="0.3">
      <c r="A110">
        <v>106</v>
      </c>
      <c r="B110">
        <v>2</v>
      </c>
      <c r="C110">
        <v>5</v>
      </c>
      <c r="D110">
        <v>21</v>
      </c>
      <c r="E110" t="str">
        <f>"2-5-21"</f>
        <v>2-5-21</v>
      </c>
      <c r="F110" t="s">
        <v>71</v>
      </c>
      <c r="G110" t="s">
        <v>73</v>
      </c>
      <c r="H110">
        <v>1</v>
      </c>
      <c r="I110">
        <v>0</v>
      </c>
      <c r="J110">
        <v>0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0</v>
      </c>
      <c r="S110">
        <v>0</v>
      </c>
    </row>
    <row r="111" spans="1:44" x14ac:dyDescent="0.3">
      <c r="A111">
        <v>107</v>
      </c>
      <c r="B111">
        <v>2</v>
      </c>
      <c r="C111">
        <v>5</v>
      </c>
      <c r="D111">
        <v>14</v>
      </c>
      <c r="E111" t="str">
        <f>"2-5-14"</f>
        <v>2-5-14</v>
      </c>
      <c r="F111" t="s">
        <v>71</v>
      </c>
      <c r="G111" t="s">
        <v>72</v>
      </c>
      <c r="T111">
        <v>0</v>
      </c>
      <c r="U111">
        <v>1</v>
      </c>
      <c r="V111">
        <v>0</v>
      </c>
      <c r="W111">
        <v>0</v>
      </c>
      <c r="X111">
        <v>1</v>
      </c>
      <c r="Y111">
        <v>0</v>
      </c>
      <c r="Z111">
        <v>0</v>
      </c>
      <c r="AA111">
        <v>1</v>
      </c>
      <c r="AB111">
        <v>0</v>
      </c>
      <c r="AC111">
        <v>1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0</v>
      </c>
      <c r="AK111">
        <v>1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3">
      <c r="A112">
        <v>108</v>
      </c>
      <c r="B112">
        <v>2</v>
      </c>
      <c r="C112">
        <v>5</v>
      </c>
      <c r="D112">
        <v>13</v>
      </c>
      <c r="E112" t="str">
        <f>"2-5-13"</f>
        <v>2-5-13</v>
      </c>
      <c r="F112" t="s">
        <v>71</v>
      </c>
      <c r="G112" t="s">
        <v>73</v>
      </c>
      <c r="H112">
        <v>0</v>
      </c>
      <c r="I112">
        <v>0</v>
      </c>
      <c r="J112">
        <v>1</v>
      </c>
      <c r="K112">
        <v>0</v>
      </c>
      <c r="L112">
        <v>0</v>
      </c>
      <c r="M112">
        <v>1</v>
      </c>
      <c r="N112">
        <v>1</v>
      </c>
      <c r="O112">
        <v>0</v>
      </c>
      <c r="P112">
        <v>1</v>
      </c>
      <c r="Q112">
        <v>1</v>
      </c>
      <c r="R112">
        <v>1</v>
      </c>
      <c r="S112">
        <v>1</v>
      </c>
    </row>
    <row r="113" spans="1:44" x14ac:dyDescent="0.3">
      <c r="A113">
        <v>109</v>
      </c>
      <c r="B113">
        <v>2</v>
      </c>
      <c r="C113">
        <v>5</v>
      </c>
      <c r="D113">
        <v>10</v>
      </c>
      <c r="E113" t="str">
        <f>"2-5-10"</f>
        <v>2-5-10</v>
      </c>
      <c r="F113" t="s">
        <v>71</v>
      </c>
      <c r="G113" t="s">
        <v>73</v>
      </c>
      <c r="H113">
        <v>1</v>
      </c>
      <c r="I113">
        <v>0</v>
      </c>
      <c r="J113">
        <v>0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</row>
    <row r="114" spans="1:44" x14ac:dyDescent="0.3">
      <c r="A114">
        <v>110</v>
      </c>
      <c r="B114">
        <v>2</v>
      </c>
      <c r="C114">
        <v>5</v>
      </c>
      <c r="D114">
        <v>7</v>
      </c>
      <c r="E114" t="str">
        <f>"2-5-7"</f>
        <v>2-5-7</v>
      </c>
      <c r="F114" t="s">
        <v>71</v>
      </c>
      <c r="G114" t="s">
        <v>72</v>
      </c>
      <c r="T114">
        <v>0</v>
      </c>
      <c r="U114">
        <v>1</v>
      </c>
      <c r="V114">
        <v>0</v>
      </c>
      <c r="W114">
        <v>0</v>
      </c>
      <c r="X114">
        <v>0</v>
      </c>
      <c r="Y114">
        <v>1</v>
      </c>
      <c r="Z114">
        <v>0</v>
      </c>
      <c r="AA114">
        <v>1</v>
      </c>
      <c r="AB114">
        <v>0</v>
      </c>
      <c r="AC114">
        <v>1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0</v>
      </c>
      <c r="AK114">
        <v>1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3">
      <c r="A115">
        <v>111</v>
      </c>
      <c r="B115">
        <v>2</v>
      </c>
      <c r="C115">
        <v>5</v>
      </c>
      <c r="D115">
        <v>2</v>
      </c>
      <c r="E115" t="str">
        <f>"2-5-2"</f>
        <v>2-5-2</v>
      </c>
      <c r="F115" t="s">
        <v>71</v>
      </c>
      <c r="G115" t="s">
        <v>72</v>
      </c>
      <c r="T115">
        <v>0</v>
      </c>
      <c r="U115">
        <v>1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0</v>
      </c>
      <c r="AB115">
        <v>0</v>
      </c>
      <c r="AC115">
        <v>1</v>
      </c>
      <c r="AD115">
        <v>0</v>
      </c>
      <c r="AE115">
        <v>1</v>
      </c>
      <c r="AF115">
        <v>1</v>
      </c>
      <c r="AG115">
        <v>1</v>
      </c>
      <c r="AH115">
        <v>0</v>
      </c>
      <c r="AI115">
        <v>1</v>
      </c>
      <c r="AJ115">
        <v>1</v>
      </c>
      <c r="AK115">
        <v>0</v>
      </c>
      <c r="AL115">
        <v>1</v>
      </c>
      <c r="AM115">
        <v>1</v>
      </c>
      <c r="AN115">
        <v>1</v>
      </c>
      <c r="AO115">
        <v>1</v>
      </c>
      <c r="AP115">
        <v>0</v>
      </c>
      <c r="AQ115">
        <v>0</v>
      </c>
      <c r="AR115">
        <v>0</v>
      </c>
    </row>
    <row r="116" spans="1:44" x14ac:dyDescent="0.3">
      <c r="A116">
        <v>112</v>
      </c>
      <c r="B116">
        <v>2</v>
      </c>
      <c r="C116">
        <v>5</v>
      </c>
      <c r="D116">
        <v>25</v>
      </c>
      <c r="E116" t="str">
        <f>"2-5-25"</f>
        <v>2-5-25</v>
      </c>
      <c r="F116" t="s">
        <v>71</v>
      </c>
      <c r="G116" t="s">
        <v>72</v>
      </c>
      <c r="T116">
        <v>0</v>
      </c>
      <c r="U116">
        <v>1</v>
      </c>
      <c r="V116">
        <v>0</v>
      </c>
      <c r="W116">
        <v>0</v>
      </c>
      <c r="X116">
        <v>1</v>
      </c>
      <c r="Y116">
        <v>0</v>
      </c>
      <c r="Z116">
        <v>0</v>
      </c>
      <c r="AA116">
        <v>1</v>
      </c>
      <c r="AB116">
        <v>0</v>
      </c>
      <c r="AC116">
        <v>1</v>
      </c>
      <c r="AD116">
        <v>0</v>
      </c>
      <c r="AE116">
        <v>1</v>
      </c>
      <c r="AF116">
        <v>1</v>
      </c>
      <c r="AG116">
        <v>1</v>
      </c>
      <c r="AH116">
        <v>0</v>
      </c>
      <c r="AI116">
        <v>1</v>
      </c>
      <c r="AJ116">
        <v>1</v>
      </c>
      <c r="AK116">
        <v>0</v>
      </c>
      <c r="AL116">
        <v>1</v>
      </c>
      <c r="AM116">
        <v>1</v>
      </c>
      <c r="AN116">
        <v>1</v>
      </c>
      <c r="AO116">
        <v>1</v>
      </c>
      <c r="AP116">
        <v>0</v>
      </c>
      <c r="AQ116">
        <v>0</v>
      </c>
      <c r="AR116">
        <v>0</v>
      </c>
    </row>
    <row r="117" spans="1:44" x14ac:dyDescent="0.3">
      <c r="A117">
        <v>113</v>
      </c>
      <c r="B117">
        <v>2</v>
      </c>
      <c r="C117">
        <v>5</v>
      </c>
      <c r="D117">
        <v>18</v>
      </c>
      <c r="E117" t="str">
        <f>"2-5-18"</f>
        <v>2-5-18</v>
      </c>
      <c r="F117" t="s">
        <v>71</v>
      </c>
      <c r="G117" t="s">
        <v>72</v>
      </c>
      <c r="T117">
        <v>0</v>
      </c>
      <c r="U117">
        <v>1</v>
      </c>
      <c r="V117">
        <v>0</v>
      </c>
      <c r="W117">
        <v>0</v>
      </c>
      <c r="X117">
        <v>0</v>
      </c>
      <c r="Y117">
        <v>1</v>
      </c>
      <c r="Z117">
        <v>0</v>
      </c>
      <c r="AA117">
        <v>1</v>
      </c>
      <c r="AB117">
        <v>0</v>
      </c>
      <c r="AC117">
        <v>0</v>
      </c>
      <c r="AD117">
        <v>1</v>
      </c>
      <c r="AE117">
        <v>1</v>
      </c>
      <c r="AF117">
        <v>1</v>
      </c>
      <c r="AG117">
        <v>1</v>
      </c>
      <c r="AH117">
        <v>0</v>
      </c>
      <c r="AI117">
        <v>1</v>
      </c>
      <c r="AJ117">
        <v>0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0</v>
      </c>
      <c r="AQ117">
        <v>0</v>
      </c>
      <c r="AR117">
        <v>0</v>
      </c>
    </row>
    <row r="118" spans="1:44" x14ac:dyDescent="0.3">
      <c r="A118">
        <v>114</v>
      </c>
      <c r="B118">
        <v>2</v>
      </c>
      <c r="C118">
        <v>5</v>
      </c>
      <c r="D118">
        <v>17</v>
      </c>
      <c r="E118" t="str">
        <f>"2-5-17"</f>
        <v>2-5-17</v>
      </c>
      <c r="F118" t="s">
        <v>71</v>
      </c>
      <c r="G118" t="s">
        <v>72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</v>
      </c>
      <c r="AK118">
        <v>0</v>
      </c>
      <c r="AL118">
        <v>0</v>
      </c>
      <c r="AM118">
        <v>1</v>
      </c>
      <c r="AN118">
        <v>0</v>
      </c>
      <c r="AO118">
        <v>1</v>
      </c>
      <c r="AP118">
        <v>0</v>
      </c>
      <c r="AQ118">
        <v>0</v>
      </c>
      <c r="AR118">
        <v>0</v>
      </c>
    </row>
    <row r="119" spans="1:44" x14ac:dyDescent="0.3">
      <c r="A119">
        <v>115</v>
      </c>
      <c r="B119">
        <v>2</v>
      </c>
      <c r="C119">
        <v>5</v>
      </c>
      <c r="D119">
        <v>12</v>
      </c>
      <c r="E119" t="str">
        <f>"2-5-12"</f>
        <v>2-5-12</v>
      </c>
      <c r="F119" t="s">
        <v>71</v>
      </c>
      <c r="G119" t="s">
        <v>73</v>
      </c>
      <c r="H119">
        <v>1</v>
      </c>
      <c r="I119">
        <v>0</v>
      </c>
      <c r="J119">
        <v>0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</row>
    <row r="120" spans="1:44" x14ac:dyDescent="0.3">
      <c r="A120">
        <v>116</v>
      </c>
      <c r="B120">
        <v>2</v>
      </c>
      <c r="C120">
        <v>5</v>
      </c>
      <c r="D120">
        <v>8</v>
      </c>
      <c r="E120" t="str">
        <f>"2-5-8"</f>
        <v>2-5-8</v>
      </c>
      <c r="F120" t="s">
        <v>71</v>
      </c>
      <c r="G120" t="s">
        <v>72</v>
      </c>
      <c r="T120">
        <v>1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0</v>
      </c>
      <c r="AA120">
        <v>1</v>
      </c>
      <c r="AB120">
        <v>0</v>
      </c>
      <c r="AC120">
        <v>0</v>
      </c>
      <c r="AD120">
        <v>1</v>
      </c>
      <c r="AE120">
        <v>0</v>
      </c>
      <c r="AF120">
        <v>0</v>
      </c>
      <c r="AG120">
        <v>1</v>
      </c>
      <c r="AH120">
        <v>0</v>
      </c>
      <c r="AI120">
        <v>1</v>
      </c>
      <c r="AJ120">
        <v>1</v>
      </c>
      <c r="AK120">
        <v>0</v>
      </c>
      <c r="AL120">
        <v>1</v>
      </c>
      <c r="AM120">
        <v>0</v>
      </c>
      <c r="AN120">
        <v>1</v>
      </c>
      <c r="AO120">
        <v>1</v>
      </c>
      <c r="AP120">
        <v>0</v>
      </c>
      <c r="AQ120">
        <v>0</v>
      </c>
      <c r="AR120">
        <v>0</v>
      </c>
    </row>
    <row r="121" spans="1:44" x14ac:dyDescent="0.3">
      <c r="A121">
        <v>117</v>
      </c>
      <c r="B121">
        <v>2</v>
      </c>
      <c r="C121">
        <v>5</v>
      </c>
      <c r="D121">
        <v>4</v>
      </c>
      <c r="E121" t="str">
        <f>"2-5-4"</f>
        <v>2-5-4</v>
      </c>
      <c r="F121" t="s">
        <v>71</v>
      </c>
      <c r="G121" t="s">
        <v>72</v>
      </c>
      <c r="T121">
        <v>0</v>
      </c>
      <c r="U121">
        <v>1</v>
      </c>
      <c r="V121">
        <v>0</v>
      </c>
      <c r="W121">
        <v>0</v>
      </c>
      <c r="X121">
        <v>0</v>
      </c>
      <c r="Y121">
        <v>1</v>
      </c>
      <c r="Z121">
        <v>0</v>
      </c>
      <c r="AA121">
        <v>1</v>
      </c>
      <c r="AB121">
        <v>0</v>
      </c>
      <c r="AC121">
        <v>0</v>
      </c>
      <c r="AD121">
        <v>1</v>
      </c>
      <c r="AE121">
        <v>1</v>
      </c>
      <c r="AF121">
        <v>1</v>
      </c>
      <c r="AG121">
        <v>1</v>
      </c>
      <c r="AH121">
        <v>0</v>
      </c>
      <c r="AI121">
        <v>1</v>
      </c>
      <c r="AJ121">
        <v>0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0</v>
      </c>
      <c r="AQ121">
        <v>0</v>
      </c>
      <c r="AR121">
        <v>0</v>
      </c>
    </row>
    <row r="122" spans="1:44" x14ac:dyDescent="0.3">
      <c r="A122">
        <v>118</v>
      </c>
      <c r="B122">
        <v>2</v>
      </c>
      <c r="C122">
        <v>5</v>
      </c>
      <c r="D122">
        <v>19</v>
      </c>
      <c r="E122" t="str">
        <f>"2-5-19"</f>
        <v>2-5-19</v>
      </c>
      <c r="F122" t="s">
        <v>71</v>
      </c>
      <c r="G122" t="s">
        <v>72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0</v>
      </c>
      <c r="AA122">
        <v>1</v>
      </c>
      <c r="AB122">
        <v>1</v>
      </c>
      <c r="AC122">
        <v>0</v>
      </c>
      <c r="AD122">
        <v>0</v>
      </c>
      <c r="AE122">
        <v>0</v>
      </c>
      <c r="AF122">
        <v>1</v>
      </c>
      <c r="AG122">
        <v>0</v>
      </c>
      <c r="AH122">
        <v>0</v>
      </c>
      <c r="AI122">
        <v>1</v>
      </c>
      <c r="AJ122">
        <v>1</v>
      </c>
      <c r="AK122">
        <v>0</v>
      </c>
      <c r="AL122">
        <v>1</v>
      </c>
      <c r="AM122">
        <v>1</v>
      </c>
      <c r="AN122">
        <v>1</v>
      </c>
      <c r="AO122">
        <v>1</v>
      </c>
      <c r="AP122">
        <v>0</v>
      </c>
      <c r="AQ122">
        <v>0</v>
      </c>
      <c r="AR122">
        <v>0</v>
      </c>
    </row>
    <row r="123" spans="1:44" x14ac:dyDescent="0.3">
      <c r="A123">
        <v>119</v>
      </c>
      <c r="B123">
        <v>2</v>
      </c>
      <c r="C123">
        <v>5</v>
      </c>
      <c r="D123">
        <v>6</v>
      </c>
      <c r="E123" t="str">
        <f>"2-5-6"</f>
        <v>2-5-6</v>
      </c>
      <c r="F123" t="s">
        <v>71</v>
      </c>
      <c r="G123" t="s">
        <v>72</v>
      </c>
      <c r="T123">
        <v>0</v>
      </c>
      <c r="U123">
        <v>1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0</v>
      </c>
      <c r="AB123">
        <v>0</v>
      </c>
      <c r="AC123">
        <v>1</v>
      </c>
      <c r="AD123">
        <v>0</v>
      </c>
      <c r="AE123">
        <v>1</v>
      </c>
      <c r="AF123">
        <v>1</v>
      </c>
      <c r="AG123">
        <v>1</v>
      </c>
      <c r="AH123">
        <v>1</v>
      </c>
      <c r="AI123">
        <v>0</v>
      </c>
      <c r="AJ123">
        <v>0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0</v>
      </c>
      <c r="AQ123">
        <v>0</v>
      </c>
      <c r="AR123">
        <v>0</v>
      </c>
    </row>
    <row r="124" spans="1:44" x14ac:dyDescent="0.3">
      <c r="A124">
        <v>120</v>
      </c>
      <c r="B124">
        <v>2</v>
      </c>
      <c r="C124">
        <v>6</v>
      </c>
      <c r="D124">
        <v>25</v>
      </c>
      <c r="E124" t="str">
        <f>"2-6-25"</f>
        <v>2-6-25</v>
      </c>
      <c r="F124" t="s">
        <v>71</v>
      </c>
      <c r="G124" t="s">
        <v>73</v>
      </c>
      <c r="H124">
        <v>1</v>
      </c>
      <c r="I124">
        <v>1</v>
      </c>
      <c r="J124">
        <v>0</v>
      </c>
      <c r="K124">
        <v>0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</row>
    <row r="125" spans="1:44" x14ac:dyDescent="0.3">
      <c r="A125">
        <v>121</v>
      </c>
      <c r="B125">
        <v>2</v>
      </c>
      <c r="C125">
        <v>6</v>
      </c>
      <c r="D125">
        <v>10</v>
      </c>
      <c r="E125" t="str">
        <f>"2-6-10"</f>
        <v>2-6-10</v>
      </c>
      <c r="F125" t="s">
        <v>71</v>
      </c>
      <c r="G125" t="s">
        <v>73</v>
      </c>
      <c r="H125">
        <v>1</v>
      </c>
      <c r="I125">
        <v>1</v>
      </c>
      <c r="J125">
        <v>0</v>
      </c>
      <c r="K125">
        <v>0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</row>
    <row r="126" spans="1:44" x14ac:dyDescent="0.3">
      <c r="A126">
        <v>122</v>
      </c>
      <c r="B126">
        <v>2</v>
      </c>
      <c r="C126">
        <v>6</v>
      </c>
      <c r="D126">
        <v>5</v>
      </c>
      <c r="E126" t="str">
        <f>"2-6-5"</f>
        <v>2-6-5</v>
      </c>
      <c r="F126" t="s">
        <v>71</v>
      </c>
      <c r="G126" t="s">
        <v>72</v>
      </c>
      <c r="T126">
        <v>1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1</v>
      </c>
      <c r="AA126">
        <v>0</v>
      </c>
      <c r="AB126">
        <v>0</v>
      </c>
      <c r="AC126">
        <v>1</v>
      </c>
      <c r="AD126">
        <v>0</v>
      </c>
      <c r="AE126">
        <v>1</v>
      </c>
      <c r="AF126">
        <v>1</v>
      </c>
      <c r="AG126">
        <v>1</v>
      </c>
      <c r="AH126">
        <v>1</v>
      </c>
      <c r="AI126">
        <v>0</v>
      </c>
      <c r="AJ126">
        <v>1</v>
      </c>
      <c r="AK126">
        <v>0</v>
      </c>
      <c r="AL126">
        <v>1</v>
      </c>
      <c r="AM126">
        <v>1</v>
      </c>
      <c r="AN126">
        <v>1</v>
      </c>
      <c r="AO126">
        <v>1</v>
      </c>
      <c r="AP126">
        <v>0</v>
      </c>
      <c r="AQ126">
        <v>0</v>
      </c>
      <c r="AR126">
        <v>0</v>
      </c>
    </row>
    <row r="127" spans="1:44" x14ac:dyDescent="0.3">
      <c r="A127">
        <v>123</v>
      </c>
      <c r="B127">
        <v>2</v>
      </c>
      <c r="C127">
        <v>6</v>
      </c>
      <c r="D127">
        <v>1</v>
      </c>
      <c r="E127" t="str">
        <f>"2-6-1"</f>
        <v>2-6-1</v>
      </c>
      <c r="F127" t="s">
        <v>71</v>
      </c>
      <c r="G127" t="s">
        <v>72</v>
      </c>
      <c r="T127">
        <v>0</v>
      </c>
      <c r="U127">
        <v>1</v>
      </c>
      <c r="V127">
        <v>0</v>
      </c>
      <c r="W127">
        <v>0</v>
      </c>
      <c r="X127">
        <v>0</v>
      </c>
      <c r="Y127">
        <v>1</v>
      </c>
      <c r="Z127">
        <v>1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0</v>
      </c>
      <c r="AL127">
        <v>0</v>
      </c>
      <c r="AM127">
        <v>1</v>
      </c>
      <c r="AN127">
        <v>0</v>
      </c>
      <c r="AO127">
        <v>1</v>
      </c>
      <c r="AP127">
        <v>0</v>
      </c>
      <c r="AQ127">
        <v>0</v>
      </c>
      <c r="AR127">
        <v>0</v>
      </c>
    </row>
    <row r="128" spans="1:44" x14ac:dyDescent="0.3">
      <c r="A128">
        <v>124</v>
      </c>
      <c r="B128">
        <v>2</v>
      </c>
      <c r="C128">
        <v>6</v>
      </c>
      <c r="D128">
        <v>20</v>
      </c>
      <c r="E128" t="str">
        <f>"2-6-20"</f>
        <v>2-6-20</v>
      </c>
      <c r="F128" t="s">
        <v>71</v>
      </c>
      <c r="G128" t="s">
        <v>73</v>
      </c>
      <c r="H128">
        <v>1</v>
      </c>
      <c r="I128">
        <v>1</v>
      </c>
      <c r="J128">
        <v>0</v>
      </c>
      <c r="K128">
        <v>0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</row>
    <row r="129" spans="1:44" x14ac:dyDescent="0.3">
      <c r="A129">
        <v>125</v>
      </c>
      <c r="B129">
        <v>2</v>
      </c>
      <c r="C129">
        <v>6</v>
      </c>
      <c r="D129">
        <v>6</v>
      </c>
      <c r="E129" t="str">
        <f>"2-6-6"</f>
        <v>2-6-6</v>
      </c>
      <c r="F129" t="s">
        <v>71</v>
      </c>
      <c r="G129" t="s">
        <v>72</v>
      </c>
      <c r="T129">
        <v>0</v>
      </c>
      <c r="U129">
        <v>1</v>
      </c>
      <c r="V129">
        <v>0</v>
      </c>
      <c r="W129">
        <v>0</v>
      </c>
      <c r="X129">
        <v>1</v>
      </c>
      <c r="Y129">
        <v>0</v>
      </c>
      <c r="Z129">
        <v>0</v>
      </c>
      <c r="AA129">
        <v>1</v>
      </c>
      <c r="AB129">
        <v>0</v>
      </c>
      <c r="AC129">
        <v>0</v>
      </c>
      <c r="AD129">
        <v>1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3">
      <c r="A130">
        <v>126</v>
      </c>
      <c r="B130">
        <v>2</v>
      </c>
      <c r="C130">
        <v>6</v>
      </c>
      <c r="D130">
        <v>2</v>
      </c>
      <c r="E130" t="str">
        <f>"2-6-2"</f>
        <v>2-6-2</v>
      </c>
      <c r="F130" t="s">
        <v>71</v>
      </c>
      <c r="G130" t="s">
        <v>72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0</v>
      </c>
      <c r="AB130">
        <v>1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1</v>
      </c>
      <c r="AI130">
        <v>0</v>
      </c>
      <c r="AJ130">
        <v>0</v>
      </c>
      <c r="AK130">
        <v>1</v>
      </c>
      <c r="AL130">
        <v>0</v>
      </c>
      <c r="AM130">
        <v>1</v>
      </c>
      <c r="AN130">
        <v>1</v>
      </c>
      <c r="AO130">
        <v>1</v>
      </c>
      <c r="AP130">
        <v>0</v>
      </c>
      <c r="AQ130">
        <v>0</v>
      </c>
      <c r="AR130">
        <v>0</v>
      </c>
    </row>
    <row r="131" spans="1:44" x14ac:dyDescent="0.3">
      <c r="A131">
        <v>127</v>
      </c>
      <c r="B131">
        <v>2</v>
      </c>
      <c r="C131">
        <v>6</v>
      </c>
      <c r="D131">
        <v>24</v>
      </c>
      <c r="E131" t="str">
        <f>"2-6-24"</f>
        <v>2-6-24</v>
      </c>
      <c r="F131" t="s">
        <v>71</v>
      </c>
      <c r="G131" t="s">
        <v>73</v>
      </c>
      <c r="H131">
        <v>1</v>
      </c>
      <c r="I131">
        <v>0</v>
      </c>
      <c r="J131">
        <v>1</v>
      </c>
      <c r="K131">
        <v>0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</row>
    <row r="132" spans="1:44" x14ac:dyDescent="0.3">
      <c r="A132">
        <v>128</v>
      </c>
      <c r="B132">
        <v>2</v>
      </c>
      <c r="C132">
        <v>6</v>
      </c>
      <c r="D132">
        <v>23</v>
      </c>
      <c r="E132" t="str">
        <f>"2-6-23"</f>
        <v>2-6-23</v>
      </c>
      <c r="F132" t="s">
        <v>71</v>
      </c>
      <c r="G132" t="s">
        <v>72</v>
      </c>
      <c r="T132">
        <v>0</v>
      </c>
      <c r="U132">
        <v>1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0</v>
      </c>
      <c r="AB132">
        <v>1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</v>
      </c>
      <c r="AK132">
        <v>0</v>
      </c>
      <c r="AL132">
        <v>0</v>
      </c>
      <c r="AM132">
        <v>1</v>
      </c>
      <c r="AN132">
        <v>1</v>
      </c>
      <c r="AO132">
        <v>1</v>
      </c>
      <c r="AP132">
        <v>0</v>
      </c>
      <c r="AQ132">
        <v>0</v>
      </c>
      <c r="AR132">
        <v>0</v>
      </c>
    </row>
    <row r="133" spans="1:44" x14ac:dyDescent="0.3">
      <c r="A133">
        <v>129</v>
      </c>
      <c r="B133">
        <v>2</v>
      </c>
      <c r="C133">
        <v>6</v>
      </c>
      <c r="D133">
        <v>16</v>
      </c>
      <c r="E133" t="str">
        <f>"2-6-16"</f>
        <v>2-6-16</v>
      </c>
      <c r="F133" t="s">
        <v>71</v>
      </c>
      <c r="G133" t="s">
        <v>73</v>
      </c>
      <c r="H133">
        <v>1</v>
      </c>
      <c r="I133">
        <v>0</v>
      </c>
      <c r="J133">
        <v>0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</row>
    <row r="134" spans="1:44" x14ac:dyDescent="0.3">
      <c r="A134">
        <v>130</v>
      </c>
      <c r="B134">
        <v>2</v>
      </c>
      <c r="C134">
        <v>6</v>
      </c>
      <c r="D134">
        <v>15</v>
      </c>
      <c r="E134" t="str">
        <f>"2-6-15"</f>
        <v>2-6-15</v>
      </c>
      <c r="F134" t="s">
        <v>71</v>
      </c>
      <c r="G134" t="s">
        <v>73</v>
      </c>
      <c r="H134">
        <v>1</v>
      </c>
      <c r="I134">
        <v>1</v>
      </c>
      <c r="J134">
        <v>0</v>
      </c>
      <c r="K134">
        <v>0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</row>
    <row r="135" spans="1:44" x14ac:dyDescent="0.3">
      <c r="A135">
        <v>131</v>
      </c>
      <c r="B135">
        <v>2</v>
      </c>
      <c r="C135">
        <v>6</v>
      </c>
      <c r="D135">
        <v>11</v>
      </c>
      <c r="E135" t="str">
        <f>"2-6-11"</f>
        <v>2-6-11</v>
      </c>
      <c r="F135" t="s">
        <v>71</v>
      </c>
      <c r="G135" t="s">
        <v>73</v>
      </c>
      <c r="H135">
        <v>0</v>
      </c>
      <c r="I135">
        <v>1</v>
      </c>
      <c r="J135">
        <v>0</v>
      </c>
      <c r="K135">
        <v>0</v>
      </c>
      <c r="L135">
        <v>1</v>
      </c>
      <c r="M135">
        <v>1</v>
      </c>
      <c r="N135">
        <v>1</v>
      </c>
      <c r="O135">
        <v>1</v>
      </c>
      <c r="P135">
        <v>0</v>
      </c>
      <c r="Q135">
        <v>1</v>
      </c>
      <c r="R135">
        <v>1</v>
      </c>
      <c r="S135">
        <v>0</v>
      </c>
    </row>
    <row r="136" spans="1:44" x14ac:dyDescent="0.3">
      <c r="A136">
        <v>132</v>
      </c>
      <c r="B136">
        <v>2</v>
      </c>
      <c r="C136">
        <v>6</v>
      </c>
      <c r="D136">
        <v>7</v>
      </c>
      <c r="E136" t="str">
        <f>"2-6-7"</f>
        <v>2-6-7</v>
      </c>
      <c r="F136" t="s">
        <v>71</v>
      </c>
      <c r="G136" t="s">
        <v>72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0</v>
      </c>
      <c r="AB136">
        <v>1</v>
      </c>
      <c r="AC136">
        <v>0</v>
      </c>
      <c r="AD136">
        <v>0</v>
      </c>
      <c r="AE136">
        <v>1</v>
      </c>
      <c r="AF136">
        <v>1</v>
      </c>
      <c r="AG136">
        <v>1</v>
      </c>
      <c r="AH136">
        <v>1</v>
      </c>
      <c r="AI136">
        <v>0</v>
      </c>
      <c r="AJ136">
        <v>0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0</v>
      </c>
      <c r="AQ136">
        <v>0</v>
      </c>
      <c r="AR136">
        <v>0</v>
      </c>
    </row>
    <row r="137" spans="1:44" x14ac:dyDescent="0.3">
      <c r="A137">
        <v>133</v>
      </c>
      <c r="B137">
        <v>2</v>
      </c>
      <c r="C137">
        <v>6</v>
      </c>
      <c r="D137">
        <v>3</v>
      </c>
      <c r="E137" t="str">
        <f>"2-6-3"</f>
        <v>2-6-3</v>
      </c>
      <c r="F137" t="s">
        <v>71</v>
      </c>
      <c r="G137" t="s">
        <v>72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0</v>
      </c>
      <c r="AB137">
        <v>1</v>
      </c>
      <c r="AC137">
        <v>0</v>
      </c>
      <c r="AD137">
        <v>0</v>
      </c>
      <c r="AE137">
        <v>1</v>
      </c>
      <c r="AF137">
        <v>1</v>
      </c>
      <c r="AG137">
        <v>1</v>
      </c>
      <c r="AH137">
        <v>0</v>
      </c>
      <c r="AI137">
        <v>1</v>
      </c>
      <c r="AJ137">
        <v>1</v>
      </c>
      <c r="AK137">
        <v>0</v>
      </c>
      <c r="AL137">
        <v>1</v>
      </c>
      <c r="AM137">
        <v>1</v>
      </c>
      <c r="AN137">
        <v>1</v>
      </c>
      <c r="AO137">
        <v>1</v>
      </c>
      <c r="AP137">
        <v>0</v>
      </c>
      <c r="AQ137">
        <v>0</v>
      </c>
      <c r="AR137">
        <v>0</v>
      </c>
    </row>
    <row r="138" spans="1:44" x14ac:dyDescent="0.3">
      <c r="A138">
        <v>134</v>
      </c>
      <c r="B138">
        <v>2</v>
      </c>
      <c r="C138">
        <v>6</v>
      </c>
      <c r="D138">
        <v>21</v>
      </c>
      <c r="E138" t="str">
        <f>"2-6-21"</f>
        <v>2-6-21</v>
      </c>
      <c r="F138" t="s">
        <v>71</v>
      </c>
      <c r="G138" t="s">
        <v>73</v>
      </c>
      <c r="H138">
        <v>1</v>
      </c>
      <c r="I138">
        <v>1</v>
      </c>
      <c r="J138">
        <v>0</v>
      </c>
      <c r="K138">
        <v>0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</row>
    <row r="139" spans="1:44" x14ac:dyDescent="0.3">
      <c r="A139">
        <v>135</v>
      </c>
      <c r="B139">
        <v>2</v>
      </c>
      <c r="C139">
        <v>6</v>
      </c>
      <c r="D139">
        <v>18</v>
      </c>
      <c r="E139" t="str">
        <f>"2-6-18"</f>
        <v>2-6-18</v>
      </c>
      <c r="F139" t="s">
        <v>71</v>
      </c>
      <c r="G139" t="s">
        <v>73</v>
      </c>
      <c r="H139">
        <v>1</v>
      </c>
      <c r="I139">
        <v>1</v>
      </c>
      <c r="J139">
        <v>0</v>
      </c>
      <c r="K139">
        <v>0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</row>
    <row r="140" spans="1:44" x14ac:dyDescent="0.3">
      <c r="A140">
        <v>136</v>
      </c>
      <c r="B140">
        <v>2</v>
      </c>
      <c r="C140">
        <v>6</v>
      </c>
      <c r="D140">
        <v>17</v>
      </c>
      <c r="E140" t="str">
        <f>"2-6-17"</f>
        <v>2-6-17</v>
      </c>
      <c r="F140" t="s">
        <v>71</v>
      </c>
      <c r="G140" t="s">
        <v>73</v>
      </c>
      <c r="H140">
        <v>0</v>
      </c>
      <c r="I140">
        <v>1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1</v>
      </c>
      <c r="R140">
        <v>0</v>
      </c>
      <c r="S140">
        <v>0</v>
      </c>
    </row>
    <row r="141" spans="1:44" x14ac:dyDescent="0.3">
      <c r="A141">
        <v>137</v>
      </c>
      <c r="B141">
        <v>2</v>
      </c>
      <c r="C141">
        <v>6</v>
      </c>
      <c r="D141">
        <v>12</v>
      </c>
      <c r="E141" t="str">
        <f>"2-6-12"</f>
        <v>2-6-12</v>
      </c>
      <c r="F141" t="s">
        <v>71</v>
      </c>
      <c r="G141" t="s">
        <v>73</v>
      </c>
      <c r="H141">
        <v>1</v>
      </c>
      <c r="I141">
        <v>1</v>
      </c>
      <c r="J141">
        <v>0</v>
      </c>
      <c r="K141">
        <v>0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</row>
    <row r="142" spans="1:44" x14ac:dyDescent="0.3">
      <c r="A142">
        <v>138</v>
      </c>
      <c r="B142">
        <v>2</v>
      </c>
      <c r="C142">
        <v>6</v>
      </c>
      <c r="D142">
        <v>8</v>
      </c>
      <c r="E142" t="str">
        <f>"2-6-8"</f>
        <v>2-6-8</v>
      </c>
      <c r="F142" t="s">
        <v>71</v>
      </c>
      <c r="G142" t="s">
        <v>72</v>
      </c>
      <c r="T142">
        <v>1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1</v>
      </c>
      <c r="AA142">
        <v>0</v>
      </c>
      <c r="AB142">
        <v>1</v>
      </c>
      <c r="AC142">
        <v>0</v>
      </c>
      <c r="AD142">
        <v>0</v>
      </c>
      <c r="AE142">
        <v>1</v>
      </c>
      <c r="AF142">
        <v>1</v>
      </c>
      <c r="AG142">
        <v>0</v>
      </c>
      <c r="AH142">
        <v>0</v>
      </c>
      <c r="AI142">
        <v>0</v>
      </c>
      <c r="AJ142">
        <v>1</v>
      </c>
      <c r="AK142">
        <v>0</v>
      </c>
      <c r="AL142">
        <v>1</v>
      </c>
      <c r="AM142">
        <v>1</v>
      </c>
      <c r="AN142">
        <v>1</v>
      </c>
      <c r="AO142">
        <v>0</v>
      </c>
      <c r="AP142">
        <v>0</v>
      </c>
      <c r="AQ142">
        <v>0</v>
      </c>
      <c r="AR142">
        <v>0</v>
      </c>
    </row>
    <row r="143" spans="1:44" x14ac:dyDescent="0.3">
      <c r="A143">
        <v>139</v>
      </c>
      <c r="B143">
        <v>2</v>
      </c>
      <c r="C143">
        <v>6</v>
      </c>
      <c r="D143">
        <v>4</v>
      </c>
      <c r="E143" t="str">
        <f>"2-6-4"</f>
        <v>2-6-4</v>
      </c>
      <c r="F143" t="s">
        <v>71</v>
      </c>
      <c r="G143" t="s">
        <v>72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0</v>
      </c>
      <c r="AA143">
        <v>1</v>
      </c>
      <c r="AB143">
        <v>0</v>
      </c>
      <c r="AC143">
        <v>0</v>
      </c>
      <c r="AD143">
        <v>1</v>
      </c>
      <c r="AE143">
        <v>0</v>
      </c>
      <c r="AF143">
        <v>0</v>
      </c>
      <c r="AG143">
        <v>0</v>
      </c>
      <c r="AH143">
        <v>1</v>
      </c>
      <c r="AI143">
        <v>0</v>
      </c>
      <c r="AJ143">
        <v>1</v>
      </c>
      <c r="AK143">
        <v>0</v>
      </c>
      <c r="AL143">
        <v>0</v>
      </c>
      <c r="AM143">
        <v>1</v>
      </c>
      <c r="AN143">
        <v>1</v>
      </c>
      <c r="AO143">
        <v>0</v>
      </c>
      <c r="AP143">
        <v>0</v>
      </c>
      <c r="AQ143">
        <v>0</v>
      </c>
      <c r="AR143">
        <v>0</v>
      </c>
    </row>
    <row r="144" spans="1:44" x14ac:dyDescent="0.3">
      <c r="A144">
        <v>140</v>
      </c>
      <c r="B144">
        <v>2</v>
      </c>
      <c r="C144">
        <v>6</v>
      </c>
      <c r="D144">
        <v>22</v>
      </c>
      <c r="E144" t="str">
        <f>"2-6-22"</f>
        <v>2-6-22</v>
      </c>
      <c r="F144" t="s">
        <v>71</v>
      </c>
      <c r="G144" t="s">
        <v>72</v>
      </c>
      <c r="T144">
        <v>1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1</v>
      </c>
      <c r="AA144">
        <v>0</v>
      </c>
      <c r="AB144">
        <v>1</v>
      </c>
      <c r="AC144">
        <v>0</v>
      </c>
      <c r="AD144">
        <v>0</v>
      </c>
      <c r="AE144">
        <v>1</v>
      </c>
      <c r="AF144">
        <v>1</v>
      </c>
      <c r="AG144">
        <v>1</v>
      </c>
      <c r="AH144">
        <v>1</v>
      </c>
      <c r="AI144">
        <v>0</v>
      </c>
      <c r="AJ144">
        <v>0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0</v>
      </c>
      <c r="AQ144">
        <v>0</v>
      </c>
      <c r="AR144">
        <v>0</v>
      </c>
    </row>
    <row r="145" spans="1:44" x14ac:dyDescent="0.3">
      <c r="A145">
        <v>141</v>
      </c>
      <c r="B145">
        <v>2</v>
      </c>
      <c r="C145">
        <v>6</v>
      </c>
      <c r="D145">
        <v>13</v>
      </c>
      <c r="E145" t="str">
        <f>"2-6-13"</f>
        <v>2-6-13</v>
      </c>
      <c r="F145" t="s">
        <v>71</v>
      </c>
      <c r="G145" t="s">
        <v>72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1</v>
      </c>
      <c r="AB145">
        <v>0</v>
      </c>
      <c r="AC145">
        <v>0</v>
      </c>
      <c r="AD145">
        <v>1</v>
      </c>
      <c r="AE145">
        <v>1</v>
      </c>
      <c r="AF145">
        <v>0</v>
      </c>
      <c r="AG145">
        <v>0</v>
      </c>
      <c r="AH145">
        <v>1</v>
      </c>
      <c r="AI145">
        <v>0</v>
      </c>
      <c r="AJ145">
        <v>1</v>
      </c>
      <c r="AK145">
        <v>0</v>
      </c>
      <c r="AL145">
        <v>1</v>
      </c>
      <c r="AM145">
        <v>1</v>
      </c>
      <c r="AN145">
        <v>1</v>
      </c>
      <c r="AO145">
        <v>1</v>
      </c>
      <c r="AP145">
        <v>0</v>
      </c>
      <c r="AQ145">
        <v>0</v>
      </c>
      <c r="AR145">
        <v>1</v>
      </c>
    </row>
    <row r="146" spans="1:44" x14ac:dyDescent="0.3">
      <c r="A146">
        <v>142</v>
      </c>
      <c r="B146">
        <v>2</v>
      </c>
      <c r="C146">
        <v>6</v>
      </c>
      <c r="D146">
        <v>14</v>
      </c>
      <c r="E146" t="str">
        <f>"2-6-14"</f>
        <v>2-6-14</v>
      </c>
      <c r="F146" t="s">
        <v>71</v>
      </c>
      <c r="G146" t="s">
        <v>72</v>
      </c>
      <c r="T146">
        <v>1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0</v>
      </c>
      <c r="AJ146">
        <v>1</v>
      </c>
      <c r="AK146">
        <v>0</v>
      </c>
      <c r="AL146">
        <v>1</v>
      </c>
      <c r="AM146">
        <v>1</v>
      </c>
      <c r="AN146">
        <v>1</v>
      </c>
      <c r="AO146">
        <v>1</v>
      </c>
      <c r="AP146">
        <v>0</v>
      </c>
      <c r="AQ146">
        <v>0</v>
      </c>
      <c r="AR146">
        <v>1</v>
      </c>
    </row>
    <row r="147" spans="1:44" x14ac:dyDescent="0.3">
      <c r="A147">
        <v>143</v>
      </c>
      <c r="B147">
        <v>2</v>
      </c>
      <c r="C147">
        <v>6</v>
      </c>
      <c r="D147">
        <v>19</v>
      </c>
      <c r="E147" t="str">
        <f>"2-6-19"</f>
        <v>2-6-19</v>
      </c>
      <c r="F147" t="s">
        <v>71</v>
      </c>
      <c r="G147" t="s">
        <v>72</v>
      </c>
      <c r="T147">
        <v>1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1</v>
      </c>
      <c r="AA147">
        <v>0</v>
      </c>
      <c r="AB147">
        <v>0</v>
      </c>
      <c r="AC147">
        <v>1</v>
      </c>
      <c r="AD147">
        <v>0</v>
      </c>
      <c r="AE147">
        <v>1</v>
      </c>
      <c r="AF147">
        <v>1</v>
      </c>
      <c r="AG147">
        <v>1</v>
      </c>
      <c r="AH147">
        <v>1</v>
      </c>
      <c r="AI147">
        <v>0</v>
      </c>
      <c r="AJ147">
        <v>1</v>
      </c>
      <c r="AK147">
        <v>0</v>
      </c>
      <c r="AL147">
        <v>1</v>
      </c>
      <c r="AM147">
        <v>1</v>
      </c>
      <c r="AN147">
        <v>0</v>
      </c>
      <c r="AO147">
        <v>1</v>
      </c>
      <c r="AP147">
        <v>0</v>
      </c>
      <c r="AQ147">
        <v>0</v>
      </c>
      <c r="AR147">
        <v>1</v>
      </c>
    </row>
    <row r="148" spans="1:44" x14ac:dyDescent="0.3">
      <c r="A148">
        <v>144</v>
      </c>
      <c r="B148">
        <v>2</v>
      </c>
      <c r="C148">
        <v>6</v>
      </c>
      <c r="D148">
        <v>9</v>
      </c>
      <c r="E148" t="str">
        <f>"2-6-9"</f>
        <v>2-6-9</v>
      </c>
      <c r="F148" t="s">
        <v>71</v>
      </c>
      <c r="G148" t="s">
        <v>72</v>
      </c>
      <c r="T148">
        <v>0</v>
      </c>
      <c r="U148">
        <v>1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0</v>
      </c>
      <c r="AB148">
        <v>0</v>
      </c>
      <c r="AC148">
        <v>0</v>
      </c>
      <c r="AD148">
        <v>1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3">
      <c r="A149">
        <v>145</v>
      </c>
      <c r="B149">
        <v>2</v>
      </c>
      <c r="C149">
        <v>7</v>
      </c>
      <c r="D149">
        <v>22</v>
      </c>
      <c r="E149" t="str">
        <f>"2-7-22"</f>
        <v>2-7-22</v>
      </c>
      <c r="F149" t="s">
        <v>71</v>
      </c>
      <c r="G149" t="s">
        <v>73</v>
      </c>
      <c r="H149">
        <v>1</v>
      </c>
      <c r="I149">
        <v>0</v>
      </c>
      <c r="J149">
        <v>0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</row>
    <row r="150" spans="1:44" x14ac:dyDescent="0.3">
      <c r="A150">
        <v>146</v>
      </c>
      <c r="B150">
        <v>2</v>
      </c>
      <c r="C150">
        <v>7</v>
      </c>
      <c r="D150">
        <v>21</v>
      </c>
      <c r="E150" t="str">
        <f>"2-7-21"</f>
        <v>2-7-21</v>
      </c>
      <c r="F150" t="s">
        <v>71</v>
      </c>
      <c r="G150" t="s">
        <v>73</v>
      </c>
      <c r="H150">
        <v>1</v>
      </c>
      <c r="I150">
        <v>0</v>
      </c>
      <c r="J150">
        <v>0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</row>
    <row r="151" spans="1:44" x14ac:dyDescent="0.3">
      <c r="A151">
        <v>147</v>
      </c>
      <c r="B151">
        <v>2</v>
      </c>
      <c r="C151">
        <v>7</v>
      </c>
      <c r="D151">
        <v>13</v>
      </c>
      <c r="E151" t="str">
        <f>"2-7-13"</f>
        <v>2-7-13</v>
      </c>
      <c r="F151" t="s">
        <v>71</v>
      </c>
      <c r="G151" t="s">
        <v>73</v>
      </c>
      <c r="H151">
        <v>1</v>
      </c>
      <c r="I151">
        <v>0</v>
      </c>
      <c r="J151">
        <v>0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</row>
    <row r="152" spans="1:44" x14ac:dyDescent="0.3">
      <c r="A152">
        <v>148</v>
      </c>
      <c r="B152">
        <v>2</v>
      </c>
      <c r="C152">
        <v>7</v>
      </c>
      <c r="D152">
        <v>9</v>
      </c>
      <c r="E152" t="str">
        <f>"2-7-9"</f>
        <v>2-7-9</v>
      </c>
      <c r="F152" t="s">
        <v>71</v>
      </c>
      <c r="G152" t="s">
        <v>73</v>
      </c>
      <c r="H152">
        <v>1</v>
      </c>
      <c r="I152">
        <v>0</v>
      </c>
      <c r="J152">
        <v>0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</row>
    <row r="153" spans="1:44" x14ac:dyDescent="0.3">
      <c r="A153">
        <v>149</v>
      </c>
      <c r="B153">
        <v>2</v>
      </c>
      <c r="C153">
        <v>7</v>
      </c>
      <c r="D153">
        <v>3</v>
      </c>
      <c r="E153" t="str">
        <f>"2-7-3"</f>
        <v>2-7-3</v>
      </c>
      <c r="F153" t="s">
        <v>71</v>
      </c>
      <c r="G153" t="s">
        <v>73</v>
      </c>
      <c r="H153">
        <v>1</v>
      </c>
      <c r="I153">
        <v>0</v>
      </c>
      <c r="J153">
        <v>0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</row>
    <row r="154" spans="1:44" x14ac:dyDescent="0.3">
      <c r="A154">
        <v>150</v>
      </c>
      <c r="B154">
        <v>2</v>
      </c>
      <c r="C154">
        <v>7</v>
      </c>
      <c r="D154">
        <v>24</v>
      </c>
      <c r="E154" t="str">
        <f>"2-7-24"</f>
        <v>2-7-24</v>
      </c>
      <c r="F154" t="s">
        <v>71</v>
      </c>
      <c r="G154" t="s">
        <v>73</v>
      </c>
      <c r="H154">
        <v>1</v>
      </c>
      <c r="I154">
        <v>1</v>
      </c>
      <c r="J154">
        <v>0</v>
      </c>
      <c r="K154">
        <v>0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</row>
    <row r="155" spans="1:44" x14ac:dyDescent="0.3">
      <c r="A155">
        <v>151</v>
      </c>
      <c r="B155">
        <v>2</v>
      </c>
      <c r="C155">
        <v>7</v>
      </c>
      <c r="D155">
        <v>23</v>
      </c>
      <c r="E155" t="str">
        <f>"2-7-23"</f>
        <v>2-7-23</v>
      </c>
      <c r="F155" t="s">
        <v>71</v>
      </c>
      <c r="G155" t="s">
        <v>73</v>
      </c>
      <c r="H155">
        <v>1</v>
      </c>
      <c r="I155">
        <v>1</v>
      </c>
      <c r="J155">
        <v>0</v>
      </c>
      <c r="K155">
        <v>0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</row>
    <row r="156" spans="1:44" x14ac:dyDescent="0.3">
      <c r="A156">
        <v>152</v>
      </c>
      <c r="B156">
        <v>2</v>
      </c>
      <c r="C156">
        <v>7</v>
      </c>
      <c r="D156">
        <v>16</v>
      </c>
      <c r="E156" t="str">
        <f>"2-7-16"</f>
        <v>2-7-16</v>
      </c>
      <c r="F156" t="s">
        <v>71</v>
      </c>
      <c r="G156" t="s">
        <v>72</v>
      </c>
      <c r="T156">
        <v>1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1</v>
      </c>
      <c r="AA156">
        <v>0</v>
      </c>
      <c r="AB156">
        <v>0</v>
      </c>
      <c r="AC156">
        <v>1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0</v>
      </c>
      <c r="AK156">
        <v>1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3">
      <c r="A157">
        <v>153</v>
      </c>
      <c r="B157">
        <v>2</v>
      </c>
      <c r="C157">
        <v>7</v>
      </c>
      <c r="D157">
        <v>15</v>
      </c>
      <c r="E157" t="str">
        <f>"2-7-15"</f>
        <v>2-7-15</v>
      </c>
      <c r="F157" t="s">
        <v>71</v>
      </c>
      <c r="G157" t="s">
        <v>72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1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  <c r="AN157">
        <v>1</v>
      </c>
      <c r="AO157">
        <v>0</v>
      </c>
      <c r="AP157">
        <v>0</v>
      </c>
      <c r="AQ157">
        <v>0</v>
      </c>
      <c r="AR157">
        <v>0</v>
      </c>
    </row>
    <row r="158" spans="1:44" x14ac:dyDescent="0.3">
      <c r="A158">
        <v>154</v>
      </c>
      <c r="B158">
        <v>2</v>
      </c>
      <c r="C158">
        <v>7</v>
      </c>
      <c r="D158">
        <v>10</v>
      </c>
      <c r="E158" t="str">
        <f>"2-7-10"</f>
        <v>2-7-10</v>
      </c>
      <c r="F158" t="s">
        <v>71</v>
      </c>
      <c r="G158" t="s">
        <v>73</v>
      </c>
      <c r="H158">
        <v>1</v>
      </c>
      <c r="I158">
        <v>1</v>
      </c>
      <c r="J158">
        <v>0</v>
      </c>
      <c r="K158">
        <v>0</v>
      </c>
      <c r="L158">
        <v>1</v>
      </c>
      <c r="M158">
        <v>0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</row>
    <row r="159" spans="1:44" x14ac:dyDescent="0.3">
      <c r="A159">
        <v>155</v>
      </c>
      <c r="B159">
        <v>2</v>
      </c>
      <c r="C159">
        <v>7</v>
      </c>
      <c r="D159">
        <v>6</v>
      </c>
      <c r="E159" t="str">
        <f>"2-7-6"</f>
        <v>2-7-6</v>
      </c>
      <c r="F159" t="s">
        <v>71</v>
      </c>
      <c r="G159" t="s">
        <v>72</v>
      </c>
      <c r="T159">
        <v>1</v>
      </c>
      <c r="U159">
        <v>0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0</v>
      </c>
      <c r="AB159">
        <v>1</v>
      </c>
      <c r="AC159">
        <v>0</v>
      </c>
      <c r="AD159">
        <v>0</v>
      </c>
      <c r="AE159">
        <v>1</v>
      </c>
      <c r="AF159">
        <v>1</v>
      </c>
      <c r="AG159">
        <v>1</v>
      </c>
      <c r="AH159">
        <v>0</v>
      </c>
      <c r="AI159">
        <v>1</v>
      </c>
      <c r="AJ159">
        <v>1</v>
      </c>
      <c r="AK159">
        <v>0</v>
      </c>
      <c r="AL159">
        <v>1</v>
      </c>
      <c r="AM159">
        <v>1</v>
      </c>
      <c r="AN159">
        <v>1</v>
      </c>
      <c r="AO159">
        <v>1</v>
      </c>
      <c r="AP159">
        <v>0</v>
      </c>
      <c r="AQ159">
        <v>0</v>
      </c>
      <c r="AR159">
        <v>0</v>
      </c>
    </row>
    <row r="160" spans="1:44" x14ac:dyDescent="0.3">
      <c r="A160">
        <v>156</v>
      </c>
      <c r="B160">
        <v>2</v>
      </c>
      <c r="C160">
        <v>7</v>
      </c>
      <c r="D160">
        <v>1</v>
      </c>
      <c r="E160" t="str">
        <f>"2-7-1"</f>
        <v>2-7-1</v>
      </c>
      <c r="F160" t="s">
        <v>71</v>
      </c>
      <c r="G160" t="s">
        <v>72</v>
      </c>
      <c r="T160">
        <v>1</v>
      </c>
      <c r="U160">
        <v>0</v>
      </c>
      <c r="V160">
        <v>0</v>
      </c>
      <c r="W160">
        <v>0</v>
      </c>
      <c r="X160">
        <v>1</v>
      </c>
      <c r="Y160">
        <v>0</v>
      </c>
      <c r="Z160">
        <v>0</v>
      </c>
      <c r="AA160">
        <v>1</v>
      </c>
      <c r="AB160">
        <v>0</v>
      </c>
      <c r="AC160">
        <v>0</v>
      </c>
      <c r="AD160">
        <v>0</v>
      </c>
      <c r="AE160">
        <v>1</v>
      </c>
      <c r="AF160">
        <v>1</v>
      </c>
      <c r="AG160">
        <v>1</v>
      </c>
      <c r="AH160">
        <v>0</v>
      </c>
      <c r="AI160">
        <v>1</v>
      </c>
      <c r="AJ160">
        <v>1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3">
      <c r="A161">
        <v>157</v>
      </c>
      <c r="B161">
        <v>2</v>
      </c>
      <c r="C161">
        <v>7</v>
      </c>
      <c r="D161">
        <v>18</v>
      </c>
      <c r="E161" t="str">
        <f>"2-7-18"</f>
        <v>2-7-18</v>
      </c>
      <c r="F161" t="s">
        <v>71</v>
      </c>
      <c r="G161" t="s">
        <v>73</v>
      </c>
      <c r="H161">
        <v>1</v>
      </c>
      <c r="I161">
        <v>0</v>
      </c>
      <c r="J161">
        <v>0</v>
      </c>
      <c r="K161">
        <v>1</v>
      </c>
      <c r="L161">
        <v>1</v>
      </c>
      <c r="M161">
        <v>1</v>
      </c>
      <c r="N161">
        <v>1</v>
      </c>
      <c r="O161">
        <v>1</v>
      </c>
      <c r="P161">
        <v>1</v>
      </c>
      <c r="Q161">
        <v>1</v>
      </c>
      <c r="R161">
        <v>1</v>
      </c>
      <c r="S161">
        <v>1</v>
      </c>
    </row>
    <row r="162" spans="1:44" x14ac:dyDescent="0.3">
      <c r="A162">
        <v>158</v>
      </c>
      <c r="B162">
        <v>2</v>
      </c>
      <c r="C162">
        <v>7</v>
      </c>
      <c r="D162">
        <v>17</v>
      </c>
      <c r="E162" t="str">
        <f>"2-7-17"</f>
        <v>2-7-17</v>
      </c>
      <c r="F162" t="s">
        <v>71</v>
      </c>
      <c r="G162" t="s">
        <v>72</v>
      </c>
      <c r="T162">
        <v>1</v>
      </c>
      <c r="U162">
        <v>0</v>
      </c>
      <c r="V162">
        <v>0</v>
      </c>
      <c r="W162">
        <v>0</v>
      </c>
      <c r="X162">
        <v>1</v>
      </c>
      <c r="Y162">
        <v>0</v>
      </c>
      <c r="Z162">
        <v>1</v>
      </c>
      <c r="AA162">
        <v>0</v>
      </c>
      <c r="AB162">
        <v>0</v>
      </c>
      <c r="AC162">
        <v>1</v>
      </c>
      <c r="AD162">
        <v>0</v>
      </c>
      <c r="AE162">
        <v>1</v>
      </c>
      <c r="AF162">
        <v>1</v>
      </c>
      <c r="AG162">
        <v>1</v>
      </c>
      <c r="AH162">
        <v>1</v>
      </c>
      <c r="AI162">
        <v>0</v>
      </c>
      <c r="AJ162">
        <v>1</v>
      </c>
      <c r="AK162">
        <v>0</v>
      </c>
      <c r="AL162">
        <v>1</v>
      </c>
      <c r="AM162">
        <v>1</v>
      </c>
      <c r="AN162">
        <v>1</v>
      </c>
      <c r="AO162">
        <v>1</v>
      </c>
      <c r="AP162">
        <v>0</v>
      </c>
      <c r="AQ162">
        <v>0</v>
      </c>
      <c r="AR162">
        <v>0</v>
      </c>
    </row>
    <row r="163" spans="1:44" x14ac:dyDescent="0.3">
      <c r="A163">
        <v>159</v>
      </c>
      <c r="B163">
        <v>2</v>
      </c>
      <c r="C163">
        <v>7</v>
      </c>
      <c r="D163">
        <v>7</v>
      </c>
      <c r="E163" t="str">
        <f>"2-7-7"</f>
        <v>2-7-7</v>
      </c>
      <c r="F163" t="s">
        <v>71</v>
      </c>
      <c r="G163" t="s">
        <v>72</v>
      </c>
      <c r="T163">
        <v>1</v>
      </c>
      <c r="U163">
        <v>0</v>
      </c>
      <c r="V163">
        <v>0</v>
      </c>
      <c r="W163">
        <v>0</v>
      </c>
      <c r="X163">
        <v>1</v>
      </c>
      <c r="Y163">
        <v>0</v>
      </c>
      <c r="Z163">
        <v>1</v>
      </c>
      <c r="AA163">
        <v>0</v>
      </c>
      <c r="AB163">
        <v>0</v>
      </c>
      <c r="AC163">
        <v>1</v>
      </c>
      <c r="AD163">
        <v>0</v>
      </c>
      <c r="AE163">
        <v>1</v>
      </c>
      <c r="AF163">
        <v>1</v>
      </c>
      <c r="AG163">
        <v>1</v>
      </c>
      <c r="AH163">
        <v>1</v>
      </c>
      <c r="AI163">
        <v>0</v>
      </c>
      <c r="AJ163">
        <v>1</v>
      </c>
      <c r="AK163">
        <v>0</v>
      </c>
      <c r="AL163">
        <v>0</v>
      </c>
      <c r="AM163">
        <v>1</v>
      </c>
      <c r="AN163">
        <v>0</v>
      </c>
      <c r="AO163">
        <v>1</v>
      </c>
      <c r="AP163">
        <v>0</v>
      </c>
      <c r="AQ163">
        <v>0</v>
      </c>
      <c r="AR163">
        <v>0</v>
      </c>
    </row>
    <row r="164" spans="1:44" x14ac:dyDescent="0.3">
      <c r="A164">
        <v>160</v>
      </c>
      <c r="B164">
        <v>2</v>
      </c>
      <c r="C164">
        <v>7</v>
      </c>
      <c r="D164">
        <v>4</v>
      </c>
      <c r="E164" t="str">
        <f>"2-7-4"</f>
        <v>2-7-4</v>
      </c>
      <c r="F164" t="s">
        <v>71</v>
      </c>
      <c r="G164" t="s">
        <v>72</v>
      </c>
      <c r="T164">
        <v>1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1</v>
      </c>
      <c r="AA164">
        <v>0</v>
      </c>
      <c r="AB164">
        <v>1</v>
      </c>
      <c r="AC164">
        <v>0</v>
      </c>
      <c r="AD164">
        <v>0</v>
      </c>
      <c r="AE164">
        <v>1</v>
      </c>
      <c r="AF164">
        <v>1</v>
      </c>
      <c r="AG164">
        <v>1</v>
      </c>
      <c r="AH164">
        <v>0</v>
      </c>
      <c r="AI164">
        <v>1</v>
      </c>
      <c r="AJ164">
        <v>0</v>
      </c>
      <c r="AK164">
        <v>1</v>
      </c>
      <c r="AL164">
        <v>1</v>
      </c>
      <c r="AM164">
        <v>1</v>
      </c>
      <c r="AN164">
        <v>1</v>
      </c>
      <c r="AO164">
        <v>1</v>
      </c>
      <c r="AP164">
        <v>0</v>
      </c>
      <c r="AQ164">
        <v>0</v>
      </c>
      <c r="AR164">
        <v>0</v>
      </c>
    </row>
    <row r="165" spans="1:44" x14ac:dyDescent="0.3">
      <c r="A165">
        <v>161</v>
      </c>
      <c r="B165">
        <v>2</v>
      </c>
      <c r="C165">
        <v>7</v>
      </c>
      <c r="D165">
        <v>25</v>
      </c>
      <c r="E165" t="str">
        <f>"2-7-25"</f>
        <v>2-7-25</v>
      </c>
      <c r="F165" t="s">
        <v>71</v>
      </c>
      <c r="G165" t="s">
        <v>72</v>
      </c>
      <c r="T165">
        <v>0</v>
      </c>
      <c r="U165">
        <v>1</v>
      </c>
      <c r="V165">
        <v>0</v>
      </c>
      <c r="W165">
        <v>0</v>
      </c>
      <c r="X165">
        <v>0</v>
      </c>
      <c r="Y165">
        <v>1</v>
      </c>
      <c r="Z165">
        <v>1</v>
      </c>
      <c r="AA165">
        <v>0</v>
      </c>
      <c r="AB165">
        <v>0</v>
      </c>
      <c r="AC165">
        <v>1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</v>
      </c>
      <c r="AJ165">
        <v>0</v>
      </c>
      <c r="AK165">
        <v>1</v>
      </c>
      <c r="AL165">
        <v>0</v>
      </c>
      <c r="AM165">
        <v>0</v>
      </c>
      <c r="AN165">
        <v>1</v>
      </c>
      <c r="AO165">
        <v>0</v>
      </c>
      <c r="AP165">
        <v>0</v>
      </c>
      <c r="AQ165">
        <v>0</v>
      </c>
      <c r="AR165">
        <v>0</v>
      </c>
    </row>
    <row r="166" spans="1:44" x14ac:dyDescent="0.3">
      <c r="A166">
        <v>162</v>
      </c>
      <c r="B166">
        <v>2</v>
      </c>
      <c r="C166">
        <v>7</v>
      </c>
      <c r="D166">
        <v>20</v>
      </c>
      <c r="E166" t="str">
        <f>"2-7-20"</f>
        <v>2-7-20</v>
      </c>
      <c r="F166" t="s">
        <v>71</v>
      </c>
      <c r="G166" t="s">
        <v>73</v>
      </c>
      <c r="H166">
        <v>1</v>
      </c>
      <c r="I166">
        <v>0</v>
      </c>
      <c r="J166">
        <v>1</v>
      </c>
      <c r="K166">
        <v>0</v>
      </c>
      <c r="L166">
        <v>1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1</v>
      </c>
      <c r="S166">
        <v>1</v>
      </c>
    </row>
    <row r="167" spans="1:44" x14ac:dyDescent="0.3">
      <c r="A167">
        <v>163</v>
      </c>
      <c r="B167">
        <v>2</v>
      </c>
      <c r="C167">
        <v>7</v>
      </c>
      <c r="D167">
        <v>19</v>
      </c>
      <c r="E167" t="str">
        <f>"2-7-19"</f>
        <v>2-7-19</v>
      </c>
      <c r="F167" t="s">
        <v>71</v>
      </c>
      <c r="G167" t="s">
        <v>73</v>
      </c>
      <c r="H167">
        <v>1</v>
      </c>
      <c r="I167">
        <v>0</v>
      </c>
      <c r="J167">
        <v>0</v>
      </c>
      <c r="K167">
        <v>1</v>
      </c>
      <c r="L167">
        <v>1</v>
      </c>
      <c r="M167">
        <v>1</v>
      </c>
      <c r="N167">
        <v>1</v>
      </c>
      <c r="O167">
        <v>1</v>
      </c>
      <c r="P167">
        <v>1</v>
      </c>
      <c r="Q167">
        <v>1</v>
      </c>
      <c r="R167">
        <v>1</v>
      </c>
      <c r="S167">
        <v>1</v>
      </c>
    </row>
    <row r="168" spans="1:44" x14ac:dyDescent="0.3">
      <c r="A168">
        <v>164</v>
      </c>
      <c r="B168">
        <v>2</v>
      </c>
      <c r="C168">
        <v>7</v>
      </c>
      <c r="D168">
        <v>8</v>
      </c>
      <c r="E168" t="str">
        <f>"2-7-8"</f>
        <v>2-7-8</v>
      </c>
      <c r="F168" t="s">
        <v>71</v>
      </c>
      <c r="G168" t="s">
        <v>72</v>
      </c>
      <c r="T168">
        <v>0</v>
      </c>
      <c r="U168">
        <v>1</v>
      </c>
      <c r="V168">
        <v>0</v>
      </c>
      <c r="W168">
        <v>0</v>
      </c>
      <c r="X168">
        <v>1</v>
      </c>
      <c r="Y168">
        <v>0</v>
      </c>
      <c r="Z168">
        <v>1</v>
      </c>
      <c r="AA168">
        <v>0</v>
      </c>
      <c r="AB168">
        <v>1</v>
      </c>
      <c r="AC168">
        <v>0</v>
      </c>
      <c r="AD168">
        <v>0</v>
      </c>
      <c r="AE168">
        <v>1</v>
      </c>
      <c r="AF168">
        <v>1</v>
      </c>
      <c r="AG168">
        <v>1</v>
      </c>
      <c r="AH168">
        <v>1</v>
      </c>
      <c r="AI168">
        <v>0</v>
      </c>
      <c r="AJ168">
        <v>1</v>
      </c>
      <c r="AK168">
        <v>0</v>
      </c>
      <c r="AL168">
        <v>1</v>
      </c>
      <c r="AM168">
        <v>1</v>
      </c>
      <c r="AN168">
        <v>1</v>
      </c>
      <c r="AO168">
        <v>1</v>
      </c>
      <c r="AP168">
        <v>0</v>
      </c>
      <c r="AQ168">
        <v>0</v>
      </c>
      <c r="AR168">
        <v>0</v>
      </c>
    </row>
    <row r="169" spans="1:44" x14ac:dyDescent="0.3">
      <c r="A169">
        <v>165</v>
      </c>
      <c r="B169">
        <v>2</v>
      </c>
      <c r="C169">
        <v>7</v>
      </c>
      <c r="D169">
        <v>2</v>
      </c>
      <c r="E169" t="str">
        <f>"2-7-2"</f>
        <v>2-7-2</v>
      </c>
      <c r="F169" t="s">
        <v>71</v>
      </c>
      <c r="G169" t="s">
        <v>72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0</v>
      </c>
      <c r="AB169">
        <v>0</v>
      </c>
      <c r="AC169">
        <v>0</v>
      </c>
      <c r="AD169">
        <v>1</v>
      </c>
      <c r="AE169">
        <v>1</v>
      </c>
      <c r="AF169">
        <v>1</v>
      </c>
      <c r="AG169">
        <v>1</v>
      </c>
      <c r="AH169">
        <v>0</v>
      </c>
      <c r="AI169">
        <v>1</v>
      </c>
      <c r="AJ169">
        <v>1</v>
      </c>
      <c r="AK169">
        <v>0</v>
      </c>
      <c r="AL169">
        <v>1</v>
      </c>
      <c r="AM169">
        <v>1</v>
      </c>
      <c r="AN169">
        <v>1</v>
      </c>
      <c r="AO169">
        <v>1</v>
      </c>
      <c r="AP169">
        <v>0</v>
      </c>
      <c r="AQ169">
        <v>0</v>
      </c>
      <c r="AR169">
        <v>0</v>
      </c>
    </row>
    <row r="170" spans="1:44" x14ac:dyDescent="0.3">
      <c r="A170">
        <v>166</v>
      </c>
      <c r="B170">
        <v>2</v>
      </c>
      <c r="C170">
        <v>7</v>
      </c>
      <c r="D170">
        <v>5</v>
      </c>
      <c r="E170" t="str">
        <f>"2-7-5"</f>
        <v>2-7-5</v>
      </c>
      <c r="F170" t="s">
        <v>71</v>
      </c>
      <c r="G170" t="s">
        <v>72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0</v>
      </c>
      <c r="AB170">
        <v>1</v>
      </c>
      <c r="AC170">
        <v>0</v>
      </c>
      <c r="AD170">
        <v>0</v>
      </c>
      <c r="AE170">
        <v>1</v>
      </c>
      <c r="AF170">
        <v>1</v>
      </c>
      <c r="AG170">
        <v>1</v>
      </c>
      <c r="AH170">
        <v>0</v>
      </c>
      <c r="AI170">
        <v>1</v>
      </c>
      <c r="AJ170">
        <v>1</v>
      </c>
      <c r="AK170">
        <v>0</v>
      </c>
      <c r="AL170">
        <v>1</v>
      </c>
      <c r="AM170">
        <v>1</v>
      </c>
      <c r="AN170">
        <v>1</v>
      </c>
      <c r="AO170">
        <v>1</v>
      </c>
      <c r="AP170">
        <v>0</v>
      </c>
      <c r="AQ170">
        <v>0</v>
      </c>
      <c r="AR170">
        <v>1</v>
      </c>
    </row>
    <row r="171" spans="1:44" x14ac:dyDescent="0.3">
      <c r="A171">
        <v>167</v>
      </c>
      <c r="B171">
        <v>2</v>
      </c>
      <c r="C171">
        <v>7</v>
      </c>
      <c r="D171">
        <v>11</v>
      </c>
      <c r="E171" t="str">
        <f>"2-7-11"</f>
        <v>2-7-11</v>
      </c>
      <c r="F171" t="s">
        <v>71</v>
      </c>
      <c r="G171" t="s">
        <v>72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0</v>
      </c>
      <c r="AB171">
        <v>1</v>
      </c>
      <c r="AC171">
        <v>0</v>
      </c>
      <c r="AD171">
        <v>0</v>
      </c>
      <c r="AE171">
        <v>0</v>
      </c>
      <c r="AF171">
        <v>1</v>
      </c>
      <c r="AG171">
        <v>1</v>
      </c>
      <c r="AH171">
        <v>0</v>
      </c>
      <c r="AI171">
        <v>1</v>
      </c>
      <c r="AJ171">
        <v>1</v>
      </c>
      <c r="AK171">
        <v>0</v>
      </c>
      <c r="AL171">
        <v>1</v>
      </c>
      <c r="AM171">
        <v>1</v>
      </c>
      <c r="AN171">
        <v>1</v>
      </c>
      <c r="AO171">
        <v>1</v>
      </c>
      <c r="AP171">
        <v>0</v>
      </c>
      <c r="AQ171">
        <v>0</v>
      </c>
      <c r="AR171">
        <v>1</v>
      </c>
    </row>
    <row r="172" spans="1:44" x14ac:dyDescent="0.3">
      <c r="A172">
        <v>168</v>
      </c>
      <c r="B172">
        <v>2</v>
      </c>
      <c r="C172">
        <v>7</v>
      </c>
      <c r="D172">
        <v>12</v>
      </c>
      <c r="E172" t="str">
        <f>"2-7-12"</f>
        <v>2-7-12</v>
      </c>
      <c r="F172" t="s">
        <v>71</v>
      </c>
      <c r="G172" t="s">
        <v>72</v>
      </c>
      <c r="T172">
        <v>1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1</v>
      </c>
      <c r="AA172">
        <v>0</v>
      </c>
      <c r="AB172">
        <v>0</v>
      </c>
      <c r="AC172">
        <v>1</v>
      </c>
      <c r="AD172">
        <v>0</v>
      </c>
      <c r="AE172">
        <v>1</v>
      </c>
      <c r="AF172">
        <v>1</v>
      </c>
      <c r="AG172">
        <v>1</v>
      </c>
      <c r="AH172">
        <v>1</v>
      </c>
      <c r="AI172">
        <v>0</v>
      </c>
      <c r="AJ172">
        <v>0</v>
      </c>
      <c r="AK172">
        <v>1</v>
      </c>
      <c r="AL172">
        <v>1</v>
      </c>
      <c r="AM172">
        <v>1</v>
      </c>
      <c r="AN172">
        <v>1</v>
      </c>
      <c r="AO172">
        <v>1</v>
      </c>
      <c r="AP172">
        <v>0</v>
      </c>
      <c r="AQ172">
        <v>0</v>
      </c>
      <c r="AR172">
        <v>0</v>
      </c>
    </row>
    <row r="173" spans="1:44" x14ac:dyDescent="0.3">
      <c r="A173">
        <v>169</v>
      </c>
      <c r="B173">
        <v>2</v>
      </c>
      <c r="C173">
        <v>7</v>
      </c>
      <c r="D173">
        <v>14</v>
      </c>
      <c r="E173" t="str">
        <f>"2-7-14"</f>
        <v>2-7-14</v>
      </c>
      <c r="F173" t="s">
        <v>71</v>
      </c>
      <c r="G173" t="s">
        <v>72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0</v>
      </c>
      <c r="AB173">
        <v>1</v>
      </c>
      <c r="AC173">
        <v>0</v>
      </c>
      <c r="AD173">
        <v>0</v>
      </c>
      <c r="AE173">
        <v>0</v>
      </c>
      <c r="AF173">
        <v>1</v>
      </c>
      <c r="AG173">
        <v>1</v>
      </c>
      <c r="AH173">
        <v>0</v>
      </c>
      <c r="AI173">
        <v>1</v>
      </c>
      <c r="AJ173">
        <v>1</v>
      </c>
      <c r="AK173">
        <v>0</v>
      </c>
      <c r="AL173">
        <v>1</v>
      </c>
      <c r="AM173">
        <v>1</v>
      </c>
      <c r="AN173">
        <v>1</v>
      </c>
      <c r="AO173">
        <v>1</v>
      </c>
      <c r="AP173">
        <v>0</v>
      </c>
      <c r="AQ173">
        <v>0</v>
      </c>
      <c r="AR173">
        <v>1</v>
      </c>
    </row>
    <row r="174" spans="1:44" x14ac:dyDescent="0.3">
      <c r="A174">
        <v>170</v>
      </c>
      <c r="B174">
        <v>2</v>
      </c>
      <c r="C174">
        <v>8</v>
      </c>
      <c r="D174">
        <v>16</v>
      </c>
      <c r="E174" t="str">
        <f>"2-8-16"</f>
        <v>2-8-16</v>
      </c>
      <c r="F174" t="s">
        <v>71</v>
      </c>
      <c r="G174" t="s">
        <v>73</v>
      </c>
      <c r="H174">
        <v>1</v>
      </c>
      <c r="I174">
        <v>1</v>
      </c>
      <c r="J174">
        <v>0</v>
      </c>
      <c r="K174">
        <v>0</v>
      </c>
      <c r="L174">
        <v>1</v>
      </c>
      <c r="M174">
        <v>1</v>
      </c>
      <c r="N174">
        <v>1</v>
      </c>
      <c r="O174">
        <v>1</v>
      </c>
      <c r="P174">
        <v>1</v>
      </c>
      <c r="Q174">
        <v>1</v>
      </c>
      <c r="R174">
        <v>1</v>
      </c>
      <c r="S174">
        <v>1</v>
      </c>
    </row>
    <row r="175" spans="1:44" x14ac:dyDescent="0.3">
      <c r="A175">
        <v>171</v>
      </c>
      <c r="B175">
        <v>2</v>
      </c>
      <c r="C175">
        <v>8</v>
      </c>
      <c r="D175">
        <v>15</v>
      </c>
      <c r="E175" t="str">
        <f>"2-8-15"</f>
        <v>2-8-15</v>
      </c>
      <c r="F175" t="s">
        <v>71</v>
      </c>
      <c r="G175" t="s">
        <v>73</v>
      </c>
      <c r="H175">
        <v>1</v>
      </c>
      <c r="I175">
        <v>0</v>
      </c>
      <c r="J175">
        <v>0</v>
      </c>
      <c r="K175">
        <v>1</v>
      </c>
      <c r="L175">
        <v>1</v>
      </c>
      <c r="M175">
        <v>1</v>
      </c>
      <c r="N175">
        <v>1</v>
      </c>
      <c r="O175">
        <v>1</v>
      </c>
      <c r="P175">
        <v>1</v>
      </c>
      <c r="Q175">
        <v>1</v>
      </c>
      <c r="R175">
        <v>1</v>
      </c>
      <c r="S175">
        <v>1</v>
      </c>
    </row>
    <row r="176" spans="1:44" x14ac:dyDescent="0.3">
      <c r="A176">
        <v>172</v>
      </c>
      <c r="B176">
        <v>2</v>
      </c>
      <c r="C176">
        <v>8</v>
      </c>
      <c r="D176">
        <v>10</v>
      </c>
      <c r="E176" t="str">
        <f>"2-8-10"</f>
        <v>2-8-10</v>
      </c>
      <c r="F176" t="s">
        <v>71</v>
      </c>
      <c r="G176" t="s">
        <v>72</v>
      </c>
      <c r="T176">
        <v>0</v>
      </c>
      <c r="U176">
        <v>1</v>
      </c>
      <c r="V176">
        <v>0</v>
      </c>
      <c r="W176">
        <v>0</v>
      </c>
      <c r="X176">
        <v>1</v>
      </c>
      <c r="Y176">
        <v>0</v>
      </c>
      <c r="Z176">
        <v>0</v>
      </c>
      <c r="AA176">
        <v>1</v>
      </c>
      <c r="AB176">
        <v>0</v>
      </c>
      <c r="AC176">
        <v>0</v>
      </c>
      <c r="AD176">
        <v>1</v>
      </c>
      <c r="AE176">
        <v>1</v>
      </c>
      <c r="AF176">
        <v>1</v>
      </c>
      <c r="AG176">
        <v>1</v>
      </c>
      <c r="AH176">
        <v>0</v>
      </c>
      <c r="AI176">
        <v>1</v>
      </c>
      <c r="AJ176">
        <v>1</v>
      </c>
      <c r="AK176">
        <v>0</v>
      </c>
      <c r="AL176">
        <v>1</v>
      </c>
      <c r="AM176">
        <v>1</v>
      </c>
      <c r="AN176">
        <v>1</v>
      </c>
      <c r="AO176">
        <v>1</v>
      </c>
      <c r="AP176">
        <v>0</v>
      </c>
      <c r="AQ176">
        <v>0</v>
      </c>
      <c r="AR176">
        <v>0</v>
      </c>
    </row>
    <row r="177" spans="1:44" x14ac:dyDescent="0.3">
      <c r="A177">
        <v>173</v>
      </c>
      <c r="B177">
        <v>2</v>
      </c>
      <c r="C177">
        <v>8</v>
      </c>
      <c r="D177">
        <v>3</v>
      </c>
      <c r="E177" t="str">
        <f>"2-8-3"</f>
        <v>2-8-3</v>
      </c>
      <c r="F177" t="s">
        <v>71</v>
      </c>
      <c r="G177" t="s">
        <v>73</v>
      </c>
      <c r="H177">
        <v>1</v>
      </c>
      <c r="I177">
        <v>1</v>
      </c>
      <c r="J177">
        <v>0</v>
      </c>
      <c r="K177">
        <v>0</v>
      </c>
      <c r="L177">
        <v>1</v>
      </c>
      <c r="M177">
        <v>1</v>
      </c>
      <c r="N177">
        <v>1</v>
      </c>
      <c r="O177">
        <v>1</v>
      </c>
      <c r="P177">
        <v>1</v>
      </c>
      <c r="Q177">
        <v>1</v>
      </c>
      <c r="R177">
        <v>1</v>
      </c>
      <c r="S177">
        <v>1</v>
      </c>
    </row>
    <row r="178" spans="1:44" x14ac:dyDescent="0.3">
      <c r="A178">
        <v>174</v>
      </c>
      <c r="B178">
        <v>2</v>
      </c>
      <c r="C178">
        <v>8</v>
      </c>
      <c r="D178">
        <v>24</v>
      </c>
      <c r="E178" t="str">
        <f>"2-8-24"</f>
        <v>2-8-24</v>
      </c>
      <c r="F178" t="s">
        <v>71</v>
      </c>
      <c r="G178" t="s">
        <v>72</v>
      </c>
      <c r="T178">
        <v>0</v>
      </c>
      <c r="U178">
        <v>1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0</v>
      </c>
      <c r="AB178">
        <v>0</v>
      </c>
      <c r="AC178">
        <v>1</v>
      </c>
      <c r="AD178">
        <v>0</v>
      </c>
      <c r="AE178">
        <v>1</v>
      </c>
      <c r="AF178">
        <v>1</v>
      </c>
      <c r="AG178">
        <v>1</v>
      </c>
      <c r="AH178">
        <v>0</v>
      </c>
      <c r="AI178">
        <v>1</v>
      </c>
      <c r="AJ178">
        <v>0</v>
      </c>
      <c r="AK178">
        <v>1</v>
      </c>
      <c r="AL178">
        <v>1</v>
      </c>
      <c r="AM178">
        <v>1</v>
      </c>
      <c r="AN178">
        <v>1</v>
      </c>
      <c r="AO178">
        <v>0</v>
      </c>
      <c r="AP178">
        <v>0</v>
      </c>
      <c r="AQ178">
        <v>0</v>
      </c>
      <c r="AR178">
        <v>0</v>
      </c>
    </row>
    <row r="179" spans="1:44" x14ac:dyDescent="0.3">
      <c r="A179">
        <v>175</v>
      </c>
      <c r="B179">
        <v>2</v>
      </c>
      <c r="C179">
        <v>8</v>
      </c>
      <c r="D179">
        <v>23</v>
      </c>
      <c r="E179" t="str">
        <f>"2-8-23"</f>
        <v>2-8-23</v>
      </c>
      <c r="F179" t="s">
        <v>71</v>
      </c>
      <c r="G179" t="s">
        <v>73</v>
      </c>
      <c r="H179">
        <v>1</v>
      </c>
      <c r="I179">
        <v>0</v>
      </c>
      <c r="J179">
        <v>1</v>
      </c>
      <c r="K179">
        <v>0</v>
      </c>
      <c r="L179">
        <v>1</v>
      </c>
      <c r="M179">
        <v>1</v>
      </c>
      <c r="N179">
        <v>1</v>
      </c>
      <c r="O179">
        <v>1</v>
      </c>
      <c r="P179">
        <v>1</v>
      </c>
      <c r="Q179">
        <v>1</v>
      </c>
      <c r="R179">
        <v>1</v>
      </c>
      <c r="S179">
        <v>1</v>
      </c>
    </row>
    <row r="180" spans="1:44" x14ac:dyDescent="0.3">
      <c r="A180">
        <v>176</v>
      </c>
      <c r="B180">
        <v>2</v>
      </c>
      <c r="C180">
        <v>8</v>
      </c>
      <c r="D180">
        <v>14</v>
      </c>
      <c r="E180" t="str">
        <f>"2-8-14"</f>
        <v>2-8-14</v>
      </c>
      <c r="F180" t="s">
        <v>71</v>
      </c>
      <c r="G180" t="s">
        <v>73</v>
      </c>
      <c r="H180">
        <v>1</v>
      </c>
      <c r="I180">
        <v>0</v>
      </c>
      <c r="J180">
        <v>0</v>
      </c>
      <c r="K180">
        <v>1</v>
      </c>
      <c r="L180">
        <v>1</v>
      </c>
      <c r="M180">
        <v>1</v>
      </c>
      <c r="N180">
        <v>1</v>
      </c>
      <c r="O180">
        <v>1</v>
      </c>
      <c r="P180">
        <v>1</v>
      </c>
      <c r="Q180">
        <v>1</v>
      </c>
      <c r="R180">
        <v>1</v>
      </c>
      <c r="S180">
        <v>1</v>
      </c>
    </row>
    <row r="181" spans="1:44" x14ac:dyDescent="0.3">
      <c r="A181">
        <v>177</v>
      </c>
      <c r="B181">
        <v>2</v>
      </c>
      <c r="C181">
        <v>8</v>
      </c>
      <c r="D181">
        <v>13</v>
      </c>
      <c r="E181" t="str">
        <f>"2-8-13"</f>
        <v>2-8-13</v>
      </c>
      <c r="F181" t="s">
        <v>71</v>
      </c>
      <c r="G181" t="s">
        <v>73</v>
      </c>
      <c r="H181">
        <v>0</v>
      </c>
      <c r="I181">
        <v>0</v>
      </c>
      <c r="J181">
        <v>0</v>
      </c>
      <c r="K181">
        <v>1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</row>
    <row r="182" spans="1:44" x14ac:dyDescent="0.3">
      <c r="A182">
        <v>178</v>
      </c>
      <c r="B182">
        <v>2</v>
      </c>
      <c r="C182">
        <v>8</v>
      </c>
      <c r="D182">
        <v>9</v>
      </c>
      <c r="E182" t="str">
        <f>"2-8-9"</f>
        <v>2-8-9</v>
      </c>
      <c r="F182" t="s">
        <v>71</v>
      </c>
      <c r="G182" t="s">
        <v>72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0</v>
      </c>
      <c r="AA182">
        <v>1</v>
      </c>
      <c r="AB182">
        <v>0</v>
      </c>
      <c r="AC182">
        <v>0</v>
      </c>
      <c r="AD182">
        <v>1</v>
      </c>
      <c r="AE182">
        <v>1</v>
      </c>
      <c r="AF182">
        <v>1</v>
      </c>
      <c r="AG182">
        <v>1</v>
      </c>
      <c r="AH182">
        <v>1</v>
      </c>
      <c r="AI182">
        <v>0</v>
      </c>
      <c r="AJ182">
        <v>0</v>
      </c>
      <c r="AK182">
        <v>1</v>
      </c>
      <c r="AL182">
        <v>1</v>
      </c>
      <c r="AM182">
        <v>1</v>
      </c>
      <c r="AN182">
        <v>1</v>
      </c>
      <c r="AO182">
        <v>1</v>
      </c>
      <c r="AP182">
        <v>0</v>
      </c>
      <c r="AQ182">
        <v>0</v>
      </c>
      <c r="AR182">
        <v>0</v>
      </c>
    </row>
    <row r="183" spans="1:44" x14ac:dyDescent="0.3">
      <c r="A183">
        <v>179</v>
      </c>
      <c r="B183">
        <v>2</v>
      </c>
      <c r="C183">
        <v>8</v>
      </c>
      <c r="D183">
        <v>2</v>
      </c>
      <c r="E183" t="str">
        <f>"2-8-2"</f>
        <v>2-8-2</v>
      </c>
      <c r="F183" t="s">
        <v>71</v>
      </c>
      <c r="G183" t="s">
        <v>73</v>
      </c>
      <c r="H183">
        <v>1</v>
      </c>
      <c r="I183">
        <v>1</v>
      </c>
      <c r="J183">
        <v>0</v>
      </c>
      <c r="K183">
        <v>0</v>
      </c>
      <c r="L183">
        <v>1</v>
      </c>
      <c r="M183">
        <v>1</v>
      </c>
      <c r="N183">
        <v>1</v>
      </c>
      <c r="O183">
        <v>1</v>
      </c>
      <c r="P183">
        <v>1</v>
      </c>
      <c r="Q183">
        <v>1</v>
      </c>
      <c r="R183">
        <v>1</v>
      </c>
      <c r="S183">
        <v>1</v>
      </c>
    </row>
    <row r="184" spans="1:44" x14ac:dyDescent="0.3">
      <c r="A184">
        <v>180</v>
      </c>
      <c r="B184">
        <v>2</v>
      </c>
      <c r="C184">
        <v>8</v>
      </c>
      <c r="D184">
        <v>25</v>
      </c>
      <c r="E184" t="str">
        <f>"2-8-25"</f>
        <v>2-8-25</v>
      </c>
      <c r="F184" t="s">
        <v>71</v>
      </c>
      <c r="G184" t="s">
        <v>73</v>
      </c>
      <c r="H184">
        <v>1</v>
      </c>
      <c r="I184">
        <v>0</v>
      </c>
      <c r="J184">
        <v>0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1</v>
      </c>
      <c r="R184">
        <v>1</v>
      </c>
      <c r="S184">
        <v>1</v>
      </c>
    </row>
    <row r="185" spans="1:44" x14ac:dyDescent="0.3">
      <c r="A185">
        <v>181</v>
      </c>
      <c r="B185">
        <v>2</v>
      </c>
      <c r="C185">
        <v>8</v>
      </c>
      <c r="D185">
        <v>20</v>
      </c>
      <c r="E185" t="str">
        <f>"2-8-20"</f>
        <v>2-8-20</v>
      </c>
      <c r="F185" t="s">
        <v>71</v>
      </c>
      <c r="G185" t="s">
        <v>73</v>
      </c>
      <c r="H185">
        <v>1</v>
      </c>
      <c r="I185">
        <v>0</v>
      </c>
      <c r="J185">
        <v>0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>
        <v>1</v>
      </c>
      <c r="R185">
        <v>1</v>
      </c>
      <c r="S185">
        <v>1</v>
      </c>
    </row>
    <row r="186" spans="1:44" x14ac:dyDescent="0.3">
      <c r="A186">
        <v>182</v>
      </c>
      <c r="B186">
        <v>2</v>
      </c>
      <c r="C186">
        <v>8</v>
      </c>
      <c r="D186">
        <v>19</v>
      </c>
      <c r="E186" t="str">
        <f>"2-8-19"</f>
        <v>2-8-19</v>
      </c>
      <c r="F186" t="s">
        <v>71</v>
      </c>
      <c r="G186" t="s">
        <v>73</v>
      </c>
      <c r="H186">
        <v>1</v>
      </c>
      <c r="I186">
        <v>1</v>
      </c>
      <c r="J186">
        <v>0</v>
      </c>
      <c r="K186">
        <v>0</v>
      </c>
      <c r="L186">
        <v>1</v>
      </c>
      <c r="M186">
        <v>1</v>
      </c>
      <c r="N186">
        <v>1</v>
      </c>
      <c r="O186">
        <v>1</v>
      </c>
      <c r="P186">
        <v>1</v>
      </c>
      <c r="Q186">
        <v>1</v>
      </c>
      <c r="R186">
        <v>1</v>
      </c>
      <c r="S186">
        <v>1</v>
      </c>
    </row>
    <row r="187" spans="1:44" x14ac:dyDescent="0.3">
      <c r="A187">
        <v>183</v>
      </c>
      <c r="B187">
        <v>2</v>
      </c>
      <c r="C187">
        <v>8</v>
      </c>
      <c r="D187">
        <v>12</v>
      </c>
      <c r="E187" t="str">
        <f>"2-8-12"</f>
        <v>2-8-12</v>
      </c>
      <c r="F187" t="s">
        <v>71</v>
      </c>
      <c r="G187" t="s">
        <v>72</v>
      </c>
      <c r="T187">
        <v>0</v>
      </c>
      <c r="U187">
        <v>1</v>
      </c>
      <c r="V187">
        <v>0</v>
      </c>
      <c r="W187">
        <v>0</v>
      </c>
      <c r="X187">
        <v>1</v>
      </c>
      <c r="Y187">
        <v>0</v>
      </c>
      <c r="Z187">
        <v>0</v>
      </c>
      <c r="AA187">
        <v>1</v>
      </c>
      <c r="AB187">
        <v>1</v>
      </c>
      <c r="AC187">
        <v>0</v>
      </c>
      <c r="AD187">
        <v>0</v>
      </c>
      <c r="AE187">
        <v>1</v>
      </c>
      <c r="AF187">
        <v>1</v>
      </c>
      <c r="AG187">
        <v>1</v>
      </c>
      <c r="AH187">
        <v>0</v>
      </c>
      <c r="AI187">
        <v>1</v>
      </c>
      <c r="AJ187">
        <v>1</v>
      </c>
      <c r="AK187">
        <v>0</v>
      </c>
      <c r="AL187">
        <v>1</v>
      </c>
      <c r="AM187">
        <v>1</v>
      </c>
      <c r="AN187">
        <v>1</v>
      </c>
      <c r="AO187">
        <v>1</v>
      </c>
      <c r="AP187">
        <v>0</v>
      </c>
      <c r="AQ187">
        <v>0</v>
      </c>
      <c r="AR187">
        <v>0</v>
      </c>
    </row>
    <row r="188" spans="1:44" x14ac:dyDescent="0.3">
      <c r="A188">
        <v>184</v>
      </c>
      <c r="B188">
        <v>2</v>
      </c>
      <c r="C188">
        <v>8</v>
      </c>
      <c r="D188">
        <v>7</v>
      </c>
      <c r="E188" t="str">
        <f>"2-8-7"</f>
        <v>2-8-7</v>
      </c>
      <c r="F188" t="s">
        <v>71</v>
      </c>
      <c r="G188" t="s">
        <v>72</v>
      </c>
      <c r="T188">
        <v>1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0</v>
      </c>
      <c r="AA188">
        <v>1</v>
      </c>
      <c r="AB188">
        <v>0</v>
      </c>
      <c r="AC188">
        <v>0</v>
      </c>
      <c r="AD188">
        <v>1</v>
      </c>
      <c r="AE188">
        <v>1</v>
      </c>
      <c r="AF188">
        <v>1</v>
      </c>
      <c r="AG188">
        <v>1</v>
      </c>
      <c r="AH188">
        <v>1</v>
      </c>
      <c r="AI188">
        <v>0</v>
      </c>
      <c r="AJ188">
        <v>0</v>
      </c>
      <c r="AK188">
        <v>1</v>
      </c>
      <c r="AL188">
        <v>1</v>
      </c>
      <c r="AM188">
        <v>1</v>
      </c>
      <c r="AN188">
        <v>1</v>
      </c>
      <c r="AO188">
        <v>1</v>
      </c>
      <c r="AP188">
        <v>0</v>
      </c>
      <c r="AQ188">
        <v>0</v>
      </c>
      <c r="AR188">
        <v>0</v>
      </c>
    </row>
    <row r="189" spans="1:44" x14ac:dyDescent="0.3">
      <c r="A189">
        <v>185</v>
      </c>
      <c r="B189">
        <v>2</v>
      </c>
      <c r="C189">
        <v>8</v>
      </c>
      <c r="D189">
        <v>17</v>
      </c>
      <c r="E189" t="str">
        <f>"2-8-17"</f>
        <v>2-8-17</v>
      </c>
      <c r="F189" t="s">
        <v>71</v>
      </c>
      <c r="G189" t="s">
        <v>73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1</v>
      </c>
      <c r="N189">
        <v>1</v>
      </c>
      <c r="O189">
        <v>1</v>
      </c>
      <c r="P189">
        <v>1</v>
      </c>
      <c r="Q189">
        <v>1</v>
      </c>
      <c r="R189">
        <v>1</v>
      </c>
      <c r="S189">
        <v>1</v>
      </c>
    </row>
    <row r="190" spans="1:44" x14ac:dyDescent="0.3">
      <c r="A190">
        <v>186</v>
      </c>
      <c r="B190">
        <v>2</v>
      </c>
      <c r="C190">
        <v>8</v>
      </c>
      <c r="D190">
        <v>11</v>
      </c>
      <c r="E190" t="str">
        <f>"2-8-11"</f>
        <v>2-8-11</v>
      </c>
      <c r="F190" t="s">
        <v>71</v>
      </c>
      <c r="G190" t="s">
        <v>72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0</v>
      </c>
      <c r="AA190">
        <v>1</v>
      </c>
      <c r="AB190">
        <v>0</v>
      </c>
      <c r="AC190">
        <v>0</v>
      </c>
      <c r="AD190">
        <v>1</v>
      </c>
      <c r="AE190">
        <v>1</v>
      </c>
      <c r="AF190">
        <v>1</v>
      </c>
      <c r="AG190">
        <v>1</v>
      </c>
      <c r="AH190">
        <v>0</v>
      </c>
      <c r="AI190">
        <v>1</v>
      </c>
      <c r="AJ190">
        <v>0</v>
      </c>
      <c r="AK190">
        <v>1</v>
      </c>
      <c r="AL190">
        <v>1</v>
      </c>
      <c r="AM190">
        <v>1</v>
      </c>
      <c r="AN190">
        <v>1</v>
      </c>
      <c r="AO190">
        <v>1</v>
      </c>
      <c r="AP190">
        <v>0</v>
      </c>
      <c r="AQ190">
        <v>0</v>
      </c>
      <c r="AR190">
        <v>0</v>
      </c>
    </row>
    <row r="191" spans="1:44" x14ac:dyDescent="0.3">
      <c r="A191">
        <v>187</v>
      </c>
      <c r="B191">
        <v>2</v>
      </c>
      <c r="C191">
        <v>8</v>
      </c>
      <c r="D191">
        <v>8</v>
      </c>
      <c r="E191" t="str">
        <f>"2-8-8"</f>
        <v>2-8-8</v>
      </c>
      <c r="F191" t="s">
        <v>71</v>
      </c>
      <c r="G191" t="s">
        <v>73</v>
      </c>
      <c r="H191">
        <v>1</v>
      </c>
      <c r="I191">
        <v>1</v>
      </c>
      <c r="J191">
        <v>0</v>
      </c>
      <c r="K191">
        <v>0</v>
      </c>
      <c r="L191">
        <v>1</v>
      </c>
      <c r="M191">
        <v>1</v>
      </c>
      <c r="N191">
        <v>1</v>
      </c>
      <c r="O191">
        <v>1</v>
      </c>
      <c r="P191">
        <v>1</v>
      </c>
      <c r="Q191">
        <v>1</v>
      </c>
      <c r="R191">
        <v>1</v>
      </c>
      <c r="S191">
        <v>1</v>
      </c>
    </row>
    <row r="192" spans="1:44" x14ac:dyDescent="0.3">
      <c r="A192">
        <v>188</v>
      </c>
      <c r="B192">
        <v>2</v>
      </c>
      <c r="C192">
        <v>8</v>
      </c>
      <c r="D192">
        <v>4</v>
      </c>
      <c r="E192" t="str">
        <f>"2-8-4"</f>
        <v>2-8-4</v>
      </c>
      <c r="F192" t="s">
        <v>71</v>
      </c>
      <c r="G192" t="s">
        <v>72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1</v>
      </c>
      <c r="AF192">
        <v>1</v>
      </c>
      <c r="AG192">
        <v>1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3">
      <c r="A193">
        <v>189</v>
      </c>
      <c r="B193">
        <v>2</v>
      </c>
      <c r="C193">
        <v>8</v>
      </c>
      <c r="D193">
        <v>21</v>
      </c>
      <c r="E193" t="str">
        <f>"2-8-21"</f>
        <v>2-8-21</v>
      </c>
      <c r="F193" t="s">
        <v>71</v>
      </c>
      <c r="G193" t="s">
        <v>72</v>
      </c>
      <c r="T193">
        <v>0</v>
      </c>
      <c r="U193">
        <v>1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0</v>
      </c>
      <c r="AB193">
        <v>0</v>
      </c>
      <c r="AC193">
        <v>1</v>
      </c>
      <c r="AD193">
        <v>0</v>
      </c>
      <c r="AE193">
        <v>1</v>
      </c>
      <c r="AF193">
        <v>1</v>
      </c>
      <c r="AG193">
        <v>1</v>
      </c>
      <c r="AH193">
        <v>0</v>
      </c>
      <c r="AI193">
        <v>1</v>
      </c>
      <c r="AJ193">
        <v>1</v>
      </c>
      <c r="AK193">
        <v>0</v>
      </c>
      <c r="AL193">
        <v>1</v>
      </c>
      <c r="AM193">
        <v>1</v>
      </c>
      <c r="AN193">
        <v>1</v>
      </c>
      <c r="AO193">
        <v>1</v>
      </c>
      <c r="AP193">
        <v>0</v>
      </c>
      <c r="AQ193">
        <v>0</v>
      </c>
      <c r="AR193">
        <v>1</v>
      </c>
    </row>
    <row r="194" spans="1:44" x14ac:dyDescent="0.3">
      <c r="A194">
        <v>190</v>
      </c>
      <c r="B194">
        <v>2</v>
      </c>
      <c r="C194">
        <v>8</v>
      </c>
      <c r="D194">
        <v>6</v>
      </c>
      <c r="E194" t="str">
        <f>"2-8-6"</f>
        <v>2-8-6</v>
      </c>
      <c r="F194" t="s">
        <v>71</v>
      </c>
      <c r="G194" t="s">
        <v>72</v>
      </c>
      <c r="T194">
        <v>0</v>
      </c>
      <c r="U194">
        <v>1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0</v>
      </c>
      <c r="AB194">
        <v>0</v>
      </c>
      <c r="AC194">
        <v>0</v>
      </c>
      <c r="AD194">
        <v>1</v>
      </c>
      <c r="AE194">
        <v>1</v>
      </c>
      <c r="AF194">
        <v>1</v>
      </c>
      <c r="AG194">
        <v>1</v>
      </c>
      <c r="AH194">
        <v>0</v>
      </c>
      <c r="AI194">
        <v>1</v>
      </c>
      <c r="AJ194">
        <v>1</v>
      </c>
      <c r="AK194">
        <v>0</v>
      </c>
      <c r="AL194">
        <v>1</v>
      </c>
      <c r="AM194">
        <v>1</v>
      </c>
      <c r="AN194">
        <v>1</v>
      </c>
      <c r="AO194">
        <v>1</v>
      </c>
      <c r="AP194">
        <v>0</v>
      </c>
      <c r="AQ194">
        <v>0</v>
      </c>
      <c r="AR194">
        <v>1</v>
      </c>
    </row>
    <row r="195" spans="1:44" x14ac:dyDescent="0.3">
      <c r="A195">
        <v>191</v>
      </c>
      <c r="B195">
        <v>2</v>
      </c>
      <c r="C195">
        <v>8</v>
      </c>
      <c r="D195">
        <v>22</v>
      </c>
      <c r="E195" t="str">
        <f>"2-8-22"</f>
        <v>2-8-22</v>
      </c>
      <c r="F195" t="s">
        <v>71</v>
      </c>
      <c r="G195" t="s">
        <v>72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0</v>
      </c>
      <c r="AB195">
        <v>0</v>
      </c>
      <c r="AC195">
        <v>1</v>
      </c>
      <c r="AD195">
        <v>0</v>
      </c>
      <c r="AE195">
        <v>1</v>
      </c>
      <c r="AF195">
        <v>1</v>
      </c>
      <c r="AG195">
        <v>1</v>
      </c>
      <c r="AH195">
        <v>1</v>
      </c>
      <c r="AI195">
        <v>0</v>
      </c>
      <c r="AJ195">
        <v>1</v>
      </c>
      <c r="AK195">
        <v>0</v>
      </c>
      <c r="AL195">
        <v>1</v>
      </c>
      <c r="AM195">
        <v>1</v>
      </c>
      <c r="AN195">
        <v>1</v>
      </c>
      <c r="AO195">
        <v>1</v>
      </c>
      <c r="AP195">
        <v>0</v>
      </c>
      <c r="AQ195">
        <v>0</v>
      </c>
      <c r="AR195">
        <v>0</v>
      </c>
    </row>
    <row r="196" spans="1:44" x14ac:dyDescent="0.3">
      <c r="A196">
        <v>192</v>
      </c>
      <c r="B196">
        <v>2</v>
      </c>
      <c r="C196">
        <v>8</v>
      </c>
      <c r="D196">
        <v>1</v>
      </c>
      <c r="E196" t="str">
        <f>"2-8-1"</f>
        <v>2-8-1</v>
      </c>
      <c r="F196" t="s">
        <v>71</v>
      </c>
      <c r="G196" t="s">
        <v>72</v>
      </c>
      <c r="T196">
        <v>0</v>
      </c>
      <c r="U196">
        <v>1</v>
      </c>
      <c r="V196">
        <v>0</v>
      </c>
      <c r="W196">
        <v>0</v>
      </c>
      <c r="X196">
        <v>1</v>
      </c>
      <c r="Y196">
        <v>0</v>
      </c>
      <c r="Z196">
        <v>0</v>
      </c>
      <c r="AA196">
        <v>1</v>
      </c>
      <c r="AB196">
        <v>0</v>
      </c>
      <c r="AC196">
        <v>0</v>
      </c>
      <c r="AD196">
        <v>1</v>
      </c>
      <c r="AE196">
        <v>1</v>
      </c>
      <c r="AF196">
        <v>1</v>
      </c>
      <c r="AG196">
        <v>1</v>
      </c>
      <c r="AH196">
        <v>0</v>
      </c>
      <c r="AI196">
        <v>1</v>
      </c>
      <c r="AJ196">
        <v>1</v>
      </c>
      <c r="AK196">
        <v>0</v>
      </c>
      <c r="AL196">
        <v>1</v>
      </c>
      <c r="AM196">
        <v>1</v>
      </c>
      <c r="AN196">
        <v>1</v>
      </c>
      <c r="AO196">
        <v>1</v>
      </c>
      <c r="AP196">
        <v>0</v>
      </c>
      <c r="AQ196">
        <v>0</v>
      </c>
      <c r="AR196">
        <v>0</v>
      </c>
    </row>
    <row r="197" spans="1:44" x14ac:dyDescent="0.3">
      <c r="A197">
        <v>193</v>
      </c>
      <c r="B197">
        <v>2</v>
      </c>
      <c r="C197">
        <v>8</v>
      </c>
      <c r="D197">
        <v>18</v>
      </c>
      <c r="E197" t="str">
        <f>"2-8-18"</f>
        <v>2-8-18</v>
      </c>
      <c r="F197" t="s">
        <v>71</v>
      </c>
      <c r="G197" t="s">
        <v>72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0</v>
      </c>
      <c r="AA197">
        <v>1</v>
      </c>
      <c r="AB197">
        <v>0</v>
      </c>
      <c r="AC197">
        <v>0</v>
      </c>
      <c r="AD197">
        <v>1</v>
      </c>
      <c r="AE197">
        <v>1</v>
      </c>
      <c r="AF197">
        <v>1</v>
      </c>
      <c r="AG197">
        <v>1</v>
      </c>
      <c r="AH197">
        <v>0</v>
      </c>
      <c r="AI197">
        <v>1</v>
      </c>
      <c r="AJ197">
        <v>0</v>
      </c>
      <c r="AK197">
        <v>1</v>
      </c>
      <c r="AL197">
        <v>1</v>
      </c>
      <c r="AM197">
        <v>1</v>
      </c>
      <c r="AN197">
        <v>1</v>
      </c>
      <c r="AO197">
        <v>1</v>
      </c>
      <c r="AP197">
        <v>0</v>
      </c>
      <c r="AQ197">
        <v>0</v>
      </c>
      <c r="AR197">
        <v>0</v>
      </c>
    </row>
    <row r="198" spans="1:44" x14ac:dyDescent="0.3">
      <c r="A198">
        <v>194</v>
      </c>
      <c r="B198">
        <v>2</v>
      </c>
      <c r="C198">
        <v>8</v>
      </c>
      <c r="D198">
        <v>5</v>
      </c>
      <c r="E198" t="str">
        <f>"2-8-5"</f>
        <v>2-8-5</v>
      </c>
      <c r="F198" t="s">
        <v>71</v>
      </c>
      <c r="G198" t="s">
        <v>72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1</v>
      </c>
      <c r="AJ198">
        <v>1</v>
      </c>
      <c r="AK198">
        <v>0</v>
      </c>
      <c r="AL198">
        <v>0</v>
      </c>
      <c r="AM198">
        <v>1</v>
      </c>
      <c r="AN198">
        <v>1</v>
      </c>
      <c r="AO198">
        <v>0</v>
      </c>
      <c r="AP198">
        <v>0</v>
      </c>
      <c r="AQ198">
        <v>0</v>
      </c>
      <c r="AR198">
        <v>1</v>
      </c>
    </row>
    <row r="199" spans="1:44" x14ac:dyDescent="0.3">
      <c r="A199">
        <v>195</v>
      </c>
      <c r="B199">
        <v>2</v>
      </c>
      <c r="C199">
        <v>9</v>
      </c>
      <c r="D199">
        <v>24</v>
      </c>
      <c r="E199" t="str">
        <f>"2-9-24"</f>
        <v>2-9-24</v>
      </c>
      <c r="F199" t="s">
        <v>71</v>
      </c>
      <c r="G199" t="s">
        <v>73</v>
      </c>
      <c r="H199">
        <v>1</v>
      </c>
      <c r="I199">
        <v>0</v>
      </c>
      <c r="J199">
        <v>0</v>
      </c>
      <c r="K199">
        <v>0</v>
      </c>
      <c r="L199">
        <v>1</v>
      </c>
      <c r="M199">
        <v>0</v>
      </c>
      <c r="N199">
        <v>0</v>
      </c>
      <c r="O199">
        <v>0</v>
      </c>
      <c r="P199">
        <v>0</v>
      </c>
      <c r="Q199">
        <v>1</v>
      </c>
      <c r="R199">
        <v>1</v>
      </c>
      <c r="S199">
        <v>1</v>
      </c>
    </row>
    <row r="200" spans="1:44" x14ac:dyDescent="0.3">
      <c r="A200">
        <v>196</v>
      </c>
      <c r="B200">
        <v>2</v>
      </c>
      <c r="C200">
        <v>9</v>
      </c>
      <c r="D200">
        <v>23</v>
      </c>
      <c r="E200" t="str">
        <f>"2-9-23"</f>
        <v>2-9-23</v>
      </c>
      <c r="F200" t="s">
        <v>71</v>
      </c>
      <c r="G200" t="s">
        <v>73</v>
      </c>
      <c r="H200">
        <v>1</v>
      </c>
      <c r="I200">
        <v>0</v>
      </c>
      <c r="J200">
        <v>0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1</v>
      </c>
      <c r="Q200">
        <v>1</v>
      </c>
      <c r="R200">
        <v>1</v>
      </c>
      <c r="S200">
        <v>1</v>
      </c>
    </row>
    <row r="201" spans="1:44" x14ac:dyDescent="0.3">
      <c r="A201">
        <v>197</v>
      </c>
      <c r="B201">
        <v>2</v>
      </c>
      <c r="C201">
        <v>9</v>
      </c>
      <c r="D201">
        <v>18</v>
      </c>
      <c r="E201" t="str">
        <f>"2-9-18"</f>
        <v>2-9-18</v>
      </c>
      <c r="F201" t="s">
        <v>71</v>
      </c>
      <c r="G201" t="s">
        <v>73</v>
      </c>
      <c r="H201">
        <v>1</v>
      </c>
      <c r="I201">
        <v>0</v>
      </c>
      <c r="J201">
        <v>0</v>
      </c>
      <c r="K201">
        <v>1</v>
      </c>
      <c r="L201">
        <v>1</v>
      </c>
      <c r="M201">
        <v>1</v>
      </c>
      <c r="N201">
        <v>1</v>
      </c>
      <c r="O201">
        <v>1</v>
      </c>
      <c r="P201">
        <v>1</v>
      </c>
      <c r="Q201">
        <v>1</v>
      </c>
      <c r="R201">
        <v>1</v>
      </c>
      <c r="S201">
        <v>1</v>
      </c>
    </row>
    <row r="202" spans="1:44" x14ac:dyDescent="0.3">
      <c r="A202">
        <v>198</v>
      </c>
      <c r="B202">
        <v>2</v>
      </c>
      <c r="C202">
        <v>9</v>
      </c>
      <c r="D202">
        <v>17</v>
      </c>
      <c r="E202" t="str">
        <f>"2-9-17"</f>
        <v>2-9-17</v>
      </c>
      <c r="F202" t="s">
        <v>71</v>
      </c>
      <c r="G202" t="s">
        <v>73</v>
      </c>
      <c r="H202">
        <v>1</v>
      </c>
      <c r="I202">
        <v>1</v>
      </c>
      <c r="J202">
        <v>0</v>
      </c>
      <c r="K202">
        <v>0</v>
      </c>
      <c r="L202">
        <v>1</v>
      </c>
      <c r="M202">
        <v>1</v>
      </c>
      <c r="N202">
        <v>1</v>
      </c>
      <c r="O202">
        <v>1</v>
      </c>
      <c r="P202">
        <v>1</v>
      </c>
      <c r="Q202">
        <v>1</v>
      </c>
      <c r="R202">
        <v>1</v>
      </c>
      <c r="S202">
        <v>1</v>
      </c>
    </row>
    <row r="203" spans="1:44" x14ac:dyDescent="0.3">
      <c r="A203">
        <v>199</v>
      </c>
      <c r="B203">
        <v>2</v>
      </c>
      <c r="C203">
        <v>9</v>
      </c>
      <c r="D203">
        <v>10</v>
      </c>
      <c r="E203" t="str">
        <f>"2-9-10"</f>
        <v>2-9-10</v>
      </c>
      <c r="F203" t="s">
        <v>71</v>
      </c>
      <c r="G203" t="s">
        <v>72</v>
      </c>
      <c r="T203">
        <v>0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1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0</v>
      </c>
      <c r="AL203">
        <v>0</v>
      </c>
      <c r="AM203">
        <v>0</v>
      </c>
      <c r="AN203">
        <v>1</v>
      </c>
      <c r="AO203">
        <v>1</v>
      </c>
      <c r="AP203">
        <v>0</v>
      </c>
      <c r="AQ203">
        <v>0</v>
      </c>
      <c r="AR203">
        <v>0</v>
      </c>
    </row>
    <row r="204" spans="1:44" x14ac:dyDescent="0.3">
      <c r="A204">
        <v>200</v>
      </c>
      <c r="B204">
        <v>2</v>
      </c>
      <c r="C204">
        <v>9</v>
      </c>
      <c r="D204">
        <v>5</v>
      </c>
      <c r="E204" t="str">
        <f>"2-9-5"</f>
        <v>2-9-5</v>
      </c>
      <c r="F204" t="s">
        <v>71</v>
      </c>
      <c r="G204" t="s">
        <v>72</v>
      </c>
      <c r="T204">
        <v>0</v>
      </c>
      <c r="U204">
        <v>1</v>
      </c>
      <c r="V204">
        <v>0</v>
      </c>
      <c r="W204">
        <v>0</v>
      </c>
      <c r="X204">
        <v>1</v>
      </c>
      <c r="Y204">
        <v>0</v>
      </c>
      <c r="Z204">
        <v>0</v>
      </c>
      <c r="AA204">
        <v>1</v>
      </c>
      <c r="AB204">
        <v>0</v>
      </c>
      <c r="AC204">
        <v>1</v>
      </c>
      <c r="AD204">
        <v>0</v>
      </c>
      <c r="AE204">
        <v>1</v>
      </c>
      <c r="AF204">
        <v>1</v>
      </c>
      <c r="AG204">
        <v>1</v>
      </c>
      <c r="AH204">
        <v>0</v>
      </c>
      <c r="AI204">
        <v>1</v>
      </c>
      <c r="AJ204">
        <v>1</v>
      </c>
      <c r="AK204">
        <v>0</v>
      </c>
      <c r="AL204">
        <v>0</v>
      </c>
      <c r="AM204">
        <v>0</v>
      </c>
      <c r="AN204">
        <v>0</v>
      </c>
      <c r="AO204">
        <v>1</v>
      </c>
      <c r="AP204">
        <v>0</v>
      </c>
      <c r="AQ204">
        <v>0</v>
      </c>
      <c r="AR204">
        <v>0</v>
      </c>
    </row>
    <row r="205" spans="1:44" x14ac:dyDescent="0.3">
      <c r="A205">
        <v>201</v>
      </c>
      <c r="B205">
        <v>2</v>
      </c>
      <c r="C205">
        <v>9</v>
      </c>
      <c r="D205">
        <v>4</v>
      </c>
      <c r="E205" t="str">
        <f>"2-9-4"</f>
        <v>2-9-4</v>
      </c>
      <c r="F205" t="s">
        <v>71</v>
      </c>
      <c r="G205" t="s">
        <v>73</v>
      </c>
      <c r="H205">
        <v>1</v>
      </c>
      <c r="I205">
        <v>0</v>
      </c>
      <c r="J205">
        <v>0</v>
      </c>
      <c r="K205">
        <v>1</v>
      </c>
      <c r="L205">
        <v>1</v>
      </c>
      <c r="M205">
        <v>1</v>
      </c>
      <c r="N205">
        <v>1</v>
      </c>
      <c r="O205">
        <v>1</v>
      </c>
      <c r="P205">
        <v>1</v>
      </c>
      <c r="Q205">
        <v>1</v>
      </c>
      <c r="R205">
        <v>1</v>
      </c>
      <c r="S205">
        <v>1</v>
      </c>
    </row>
    <row r="206" spans="1:44" x14ac:dyDescent="0.3">
      <c r="A206">
        <v>202</v>
      </c>
      <c r="B206">
        <v>2</v>
      </c>
      <c r="C206">
        <v>9</v>
      </c>
      <c r="D206">
        <v>15</v>
      </c>
      <c r="E206" t="str">
        <f>"2-9-15"</f>
        <v>2-9-15</v>
      </c>
      <c r="F206" t="s">
        <v>71</v>
      </c>
      <c r="G206" t="s">
        <v>72</v>
      </c>
      <c r="T206">
        <v>0</v>
      </c>
      <c r="U206">
        <v>1</v>
      </c>
      <c r="V206">
        <v>0</v>
      </c>
      <c r="W206">
        <v>0</v>
      </c>
      <c r="X206">
        <v>1</v>
      </c>
      <c r="Y206">
        <v>0</v>
      </c>
      <c r="Z206">
        <v>0</v>
      </c>
      <c r="AA206">
        <v>1</v>
      </c>
      <c r="AB206">
        <v>0</v>
      </c>
      <c r="AC206">
        <v>1</v>
      </c>
      <c r="AD206">
        <v>0</v>
      </c>
      <c r="AE206">
        <v>1</v>
      </c>
      <c r="AF206">
        <v>1</v>
      </c>
      <c r="AG206">
        <v>1</v>
      </c>
      <c r="AH206">
        <v>1</v>
      </c>
      <c r="AI206">
        <v>0</v>
      </c>
      <c r="AJ206">
        <v>1</v>
      </c>
      <c r="AK206">
        <v>0</v>
      </c>
      <c r="AL206">
        <v>1</v>
      </c>
      <c r="AM206">
        <v>1</v>
      </c>
      <c r="AN206">
        <v>1</v>
      </c>
      <c r="AO206">
        <v>1</v>
      </c>
      <c r="AP206">
        <v>0</v>
      </c>
      <c r="AQ206">
        <v>0</v>
      </c>
      <c r="AR206">
        <v>0</v>
      </c>
    </row>
    <row r="207" spans="1:44" x14ac:dyDescent="0.3">
      <c r="A207">
        <v>203</v>
      </c>
      <c r="B207">
        <v>2</v>
      </c>
      <c r="C207">
        <v>9</v>
      </c>
      <c r="D207">
        <v>3</v>
      </c>
      <c r="E207" t="str">
        <f>"2-9-3"</f>
        <v>2-9-3</v>
      </c>
      <c r="F207" t="s">
        <v>71</v>
      </c>
      <c r="G207" t="s">
        <v>73</v>
      </c>
      <c r="H207">
        <v>1</v>
      </c>
      <c r="I207">
        <v>0</v>
      </c>
      <c r="J207">
        <v>1</v>
      </c>
      <c r="K207">
        <v>0</v>
      </c>
      <c r="L207">
        <v>1</v>
      </c>
      <c r="M207">
        <v>1</v>
      </c>
      <c r="N207">
        <v>1</v>
      </c>
      <c r="O207">
        <v>1</v>
      </c>
      <c r="P207">
        <v>1</v>
      </c>
      <c r="Q207">
        <v>1</v>
      </c>
      <c r="R207">
        <v>0</v>
      </c>
      <c r="S207">
        <v>0</v>
      </c>
    </row>
    <row r="208" spans="1:44" x14ac:dyDescent="0.3">
      <c r="A208">
        <v>204</v>
      </c>
      <c r="B208">
        <v>2</v>
      </c>
      <c r="C208">
        <v>9</v>
      </c>
      <c r="D208">
        <v>22</v>
      </c>
      <c r="E208" t="str">
        <f>"2-9-22"</f>
        <v>2-9-22</v>
      </c>
      <c r="F208" t="s">
        <v>71</v>
      </c>
      <c r="G208" t="s">
        <v>72</v>
      </c>
      <c r="T208">
        <v>0</v>
      </c>
      <c r="U208">
        <v>1</v>
      </c>
      <c r="V208">
        <v>0</v>
      </c>
      <c r="W208">
        <v>0</v>
      </c>
      <c r="X208">
        <v>1</v>
      </c>
      <c r="Y208">
        <v>0</v>
      </c>
      <c r="Z208">
        <v>0</v>
      </c>
      <c r="AA208">
        <v>1</v>
      </c>
      <c r="AB208">
        <v>0</v>
      </c>
      <c r="AC208">
        <v>0</v>
      </c>
      <c r="AD208">
        <v>1</v>
      </c>
      <c r="AE208">
        <v>1</v>
      </c>
      <c r="AF208">
        <v>1</v>
      </c>
      <c r="AG208">
        <v>1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3">
      <c r="A209">
        <v>205</v>
      </c>
      <c r="B209">
        <v>2</v>
      </c>
      <c r="C209">
        <v>9</v>
      </c>
      <c r="D209">
        <v>21</v>
      </c>
      <c r="E209" t="str">
        <f>"2-9-21"</f>
        <v>2-9-21</v>
      </c>
      <c r="F209" t="s">
        <v>71</v>
      </c>
      <c r="G209" t="s">
        <v>72</v>
      </c>
      <c r="T209">
        <v>0</v>
      </c>
      <c r="U209">
        <v>1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0</v>
      </c>
      <c r="AB209">
        <v>1</v>
      </c>
      <c r="AC209">
        <v>0</v>
      </c>
      <c r="AD209">
        <v>0</v>
      </c>
      <c r="AE209">
        <v>1</v>
      </c>
      <c r="AF209">
        <v>1</v>
      </c>
      <c r="AG209">
        <v>1</v>
      </c>
      <c r="AH209">
        <v>1</v>
      </c>
      <c r="AI209">
        <v>0</v>
      </c>
      <c r="AJ209">
        <v>1</v>
      </c>
      <c r="AK209">
        <v>0</v>
      </c>
      <c r="AL209">
        <v>1</v>
      </c>
      <c r="AM209">
        <v>1</v>
      </c>
      <c r="AN209">
        <v>1</v>
      </c>
      <c r="AO209">
        <v>1</v>
      </c>
      <c r="AP209">
        <v>0</v>
      </c>
      <c r="AQ209">
        <v>0</v>
      </c>
      <c r="AR209">
        <v>0</v>
      </c>
    </row>
    <row r="210" spans="1:44" x14ac:dyDescent="0.3">
      <c r="A210">
        <v>206</v>
      </c>
      <c r="B210">
        <v>2</v>
      </c>
      <c r="C210">
        <v>9</v>
      </c>
      <c r="D210">
        <v>20</v>
      </c>
      <c r="E210" t="str">
        <f>"2-9-20"</f>
        <v>2-9-20</v>
      </c>
      <c r="F210" t="s">
        <v>71</v>
      </c>
      <c r="G210" t="s">
        <v>73</v>
      </c>
      <c r="H210">
        <v>1</v>
      </c>
      <c r="I210">
        <v>0</v>
      </c>
      <c r="J210">
        <v>0</v>
      </c>
      <c r="K210">
        <v>1</v>
      </c>
      <c r="L210">
        <v>1</v>
      </c>
      <c r="M210">
        <v>1</v>
      </c>
      <c r="N210">
        <v>1</v>
      </c>
      <c r="O210">
        <v>1</v>
      </c>
      <c r="P210">
        <v>1</v>
      </c>
      <c r="Q210">
        <v>1</v>
      </c>
      <c r="R210">
        <v>1</v>
      </c>
      <c r="S210">
        <v>1</v>
      </c>
    </row>
    <row r="211" spans="1:44" x14ac:dyDescent="0.3">
      <c r="A211">
        <v>207</v>
      </c>
      <c r="B211">
        <v>2</v>
      </c>
      <c r="C211">
        <v>9</v>
      </c>
      <c r="D211">
        <v>19</v>
      </c>
      <c r="E211" t="str">
        <f>"2-9-19"</f>
        <v>2-9-19</v>
      </c>
      <c r="F211" t="s">
        <v>71</v>
      </c>
      <c r="G211" t="s">
        <v>73</v>
      </c>
      <c r="H211">
        <v>1</v>
      </c>
      <c r="I211">
        <v>0</v>
      </c>
      <c r="J211">
        <v>0</v>
      </c>
      <c r="K211">
        <v>1</v>
      </c>
      <c r="L211">
        <v>1</v>
      </c>
      <c r="M211">
        <v>1</v>
      </c>
      <c r="N211">
        <v>1</v>
      </c>
      <c r="O211">
        <v>1</v>
      </c>
      <c r="P211">
        <v>1</v>
      </c>
      <c r="Q211">
        <v>1</v>
      </c>
      <c r="R211">
        <v>1</v>
      </c>
      <c r="S211">
        <v>1</v>
      </c>
    </row>
    <row r="212" spans="1:44" x14ac:dyDescent="0.3">
      <c r="A212">
        <v>208</v>
      </c>
      <c r="B212">
        <v>2</v>
      </c>
      <c r="C212">
        <v>9</v>
      </c>
      <c r="D212">
        <v>12</v>
      </c>
      <c r="E212" t="str">
        <f>"2-9-12"</f>
        <v>2-9-12</v>
      </c>
      <c r="F212" t="s">
        <v>71</v>
      </c>
      <c r="G212" t="s">
        <v>72</v>
      </c>
      <c r="T212">
        <v>0</v>
      </c>
      <c r="U212">
        <v>1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0</v>
      </c>
      <c r="AB212">
        <v>0</v>
      </c>
      <c r="AC212">
        <v>1</v>
      </c>
      <c r="AD212">
        <v>0</v>
      </c>
      <c r="AE212">
        <v>1</v>
      </c>
      <c r="AF212">
        <v>1</v>
      </c>
      <c r="AG212">
        <v>1</v>
      </c>
      <c r="AH212">
        <v>1</v>
      </c>
      <c r="AI212">
        <v>0</v>
      </c>
      <c r="AJ212">
        <v>0</v>
      </c>
      <c r="AK212">
        <v>1</v>
      </c>
      <c r="AL212">
        <v>1</v>
      </c>
      <c r="AM212">
        <v>1</v>
      </c>
      <c r="AN212">
        <v>1</v>
      </c>
      <c r="AO212">
        <v>1</v>
      </c>
      <c r="AP212">
        <v>0</v>
      </c>
      <c r="AQ212">
        <v>0</v>
      </c>
      <c r="AR212">
        <v>0</v>
      </c>
    </row>
    <row r="213" spans="1:44" x14ac:dyDescent="0.3">
      <c r="A213">
        <v>209</v>
      </c>
      <c r="B213">
        <v>2</v>
      </c>
      <c r="C213">
        <v>9</v>
      </c>
      <c r="D213">
        <v>1</v>
      </c>
      <c r="E213" t="str">
        <f>"2-9-1"</f>
        <v>2-9-1</v>
      </c>
      <c r="F213" t="s">
        <v>71</v>
      </c>
      <c r="G213" t="s">
        <v>73</v>
      </c>
      <c r="H213">
        <v>1</v>
      </c>
      <c r="I213">
        <v>1</v>
      </c>
      <c r="J213">
        <v>0</v>
      </c>
      <c r="K213">
        <v>0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1</v>
      </c>
      <c r="R213">
        <v>1</v>
      </c>
      <c r="S213">
        <v>1</v>
      </c>
    </row>
    <row r="214" spans="1:44" x14ac:dyDescent="0.3">
      <c r="A214">
        <v>210</v>
      </c>
      <c r="B214">
        <v>2</v>
      </c>
      <c r="C214">
        <v>9</v>
      </c>
      <c r="D214">
        <v>25</v>
      </c>
      <c r="E214" t="str">
        <f>"2-9-25"</f>
        <v>2-9-25</v>
      </c>
      <c r="F214" t="s">
        <v>71</v>
      </c>
      <c r="G214" t="s">
        <v>72</v>
      </c>
      <c r="T214">
        <v>0</v>
      </c>
      <c r="U214">
        <v>1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0</v>
      </c>
      <c r="AB214">
        <v>0</v>
      </c>
      <c r="AC214">
        <v>0</v>
      </c>
      <c r="AD214">
        <v>1</v>
      </c>
      <c r="AE214">
        <v>1</v>
      </c>
      <c r="AF214">
        <v>1</v>
      </c>
      <c r="AG214">
        <v>1</v>
      </c>
      <c r="AH214">
        <v>0</v>
      </c>
      <c r="AI214">
        <v>1</v>
      </c>
      <c r="AJ214">
        <v>1</v>
      </c>
      <c r="AK214">
        <v>0</v>
      </c>
      <c r="AL214">
        <v>1</v>
      </c>
      <c r="AM214">
        <v>1</v>
      </c>
      <c r="AN214">
        <v>1</v>
      </c>
      <c r="AO214">
        <v>1</v>
      </c>
      <c r="AP214">
        <v>0</v>
      </c>
      <c r="AQ214">
        <v>0</v>
      </c>
      <c r="AR214">
        <v>0</v>
      </c>
    </row>
    <row r="215" spans="1:44" x14ac:dyDescent="0.3">
      <c r="A215">
        <v>211</v>
      </c>
      <c r="B215">
        <v>2</v>
      </c>
      <c r="C215">
        <v>9</v>
      </c>
      <c r="D215">
        <v>13</v>
      </c>
      <c r="E215" t="str">
        <f>"2-9-13"</f>
        <v>2-9-13</v>
      </c>
      <c r="F215" t="s">
        <v>71</v>
      </c>
      <c r="G215" t="s">
        <v>72</v>
      </c>
      <c r="T215">
        <v>1</v>
      </c>
      <c r="U215">
        <v>0</v>
      </c>
      <c r="V215">
        <v>0</v>
      </c>
      <c r="W215">
        <v>0</v>
      </c>
      <c r="X215">
        <v>0</v>
      </c>
      <c r="Y215">
        <v>1</v>
      </c>
      <c r="Z215">
        <v>0</v>
      </c>
      <c r="AA215">
        <v>1</v>
      </c>
      <c r="AB215">
        <v>0</v>
      </c>
      <c r="AC215">
        <v>0</v>
      </c>
      <c r="AD215">
        <v>1</v>
      </c>
      <c r="AE215">
        <v>1</v>
      </c>
      <c r="AF215">
        <v>1</v>
      </c>
      <c r="AG215">
        <v>1</v>
      </c>
      <c r="AH215">
        <v>0</v>
      </c>
      <c r="AI215">
        <v>1</v>
      </c>
      <c r="AJ215">
        <v>0</v>
      </c>
      <c r="AK215">
        <v>1</v>
      </c>
      <c r="AL215">
        <v>1</v>
      </c>
      <c r="AM215">
        <v>1</v>
      </c>
      <c r="AN215">
        <v>1</v>
      </c>
      <c r="AO215">
        <v>1</v>
      </c>
      <c r="AP215">
        <v>0</v>
      </c>
      <c r="AQ215">
        <v>0</v>
      </c>
      <c r="AR215">
        <v>0</v>
      </c>
    </row>
    <row r="216" spans="1:44" x14ac:dyDescent="0.3">
      <c r="A216">
        <v>212</v>
      </c>
      <c r="B216">
        <v>2</v>
      </c>
      <c r="C216">
        <v>9</v>
      </c>
      <c r="D216">
        <v>9</v>
      </c>
      <c r="E216" t="str">
        <f>"2-9-9"</f>
        <v>2-9-9</v>
      </c>
      <c r="F216" t="s">
        <v>71</v>
      </c>
      <c r="G216" t="s">
        <v>72</v>
      </c>
      <c r="T216">
        <v>0</v>
      </c>
      <c r="U216">
        <v>1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0</v>
      </c>
      <c r="AB216">
        <v>0</v>
      </c>
      <c r="AC216">
        <v>0</v>
      </c>
      <c r="AD216">
        <v>1</v>
      </c>
      <c r="AE216">
        <v>0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0</v>
      </c>
      <c r="AL216">
        <v>0</v>
      </c>
      <c r="AM216">
        <v>1</v>
      </c>
      <c r="AN216">
        <v>1</v>
      </c>
      <c r="AO216">
        <v>1</v>
      </c>
      <c r="AP216">
        <v>0</v>
      </c>
      <c r="AQ216">
        <v>0</v>
      </c>
      <c r="AR216">
        <v>0</v>
      </c>
    </row>
    <row r="217" spans="1:44" x14ac:dyDescent="0.3">
      <c r="A217">
        <v>213</v>
      </c>
      <c r="B217">
        <v>2</v>
      </c>
      <c r="C217">
        <v>9</v>
      </c>
      <c r="D217">
        <v>8</v>
      </c>
      <c r="E217" t="str">
        <f>"2-9-8"</f>
        <v>2-9-8</v>
      </c>
      <c r="F217" t="s">
        <v>71</v>
      </c>
      <c r="G217" t="s">
        <v>73</v>
      </c>
      <c r="H217">
        <v>1</v>
      </c>
      <c r="I217">
        <v>0</v>
      </c>
      <c r="J217">
        <v>0</v>
      </c>
      <c r="K217">
        <v>1</v>
      </c>
      <c r="L217">
        <v>1</v>
      </c>
      <c r="M217">
        <v>1</v>
      </c>
      <c r="N217">
        <v>1</v>
      </c>
      <c r="O217">
        <v>1</v>
      </c>
      <c r="P217">
        <v>1</v>
      </c>
      <c r="Q217">
        <v>1</v>
      </c>
      <c r="R217">
        <v>1</v>
      </c>
      <c r="S217">
        <v>1</v>
      </c>
    </row>
    <row r="218" spans="1:44" x14ac:dyDescent="0.3">
      <c r="A218">
        <v>214</v>
      </c>
      <c r="B218">
        <v>2</v>
      </c>
      <c r="C218">
        <v>9</v>
      </c>
      <c r="D218">
        <v>14</v>
      </c>
      <c r="E218" t="str">
        <f>"2-9-14"</f>
        <v>2-9-14</v>
      </c>
      <c r="F218" t="s">
        <v>71</v>
      </c>
      <c r="G218" t="s">
        <v>72</v>
      </c>
      <c r="T218">
        <v>0</v>
      </c>
      <c r="U218">
        <v>1</v>
      </c>
      <c r="V218">
        <v>0</v>
      </c>
      <c r="W218">
        <v>0</v>
      </c>
      <c r="X218">
        <v>0</v>
      </c>
      <c r="Y218">
        <v>1</v>
      </c>
      <c r="Z218">
        <v>0</v>
      </c>
      <c r="AA218">
        <v>1</v>
      </c>
      <c r="AB218">
        <v>0</v>
      </c>
      <c r="AC218">
        <v>0</v>
      </c>
      <c r="AD218">
        <v>1</v>
      </c>
      <c r="AE218">
        <v>1</v>
      </c>
      <c r="AF218">
        <v>1</v>
      </c>
      <c r="AG218">
        <v>1</v>
      </c>
      <c r="AH218">
        <v>0</v>
      </c>
      <c r="AI218">
        <v>1</v>
      </c>
      <c r="AJ218">
        <v>0</v>
      </c>
      <c r="AK218">
        <v>1</v>
      </c>
      <c r="AL218">
        <v>1</v>
      </c>
      <c r="AM218">
        <v>1</v>
      </c>
      <c r="AN218">
        <v>1</v>
      </c>
      <c r="AO218">
        <v>1</v>
      </c>
      <c r="AP218">
        <v>0</v>
      </c>
      <c r="AQ218">
        <v>0</v>
      </c>
      <c r="AR218">
        <v>0</v>
      </c>
    </row>
    <row r="219" spans="1:44" x14ac:dyDescent="0.3">
      <c r="A219">
        <v>215</v>
      </c>
      <c r="B219">
        <v>2</v>
      </c>
      <c r="C219">
        <v>9</v>
      </c>
      <c r="D219">
        <v>2</v>
      </c>
      <c r="E219" t="str">
        <f>"2-9-2"</f>
        <v>2-9-2</v>
      </c>
      <c r="F219" t="s">
        <v>71</v>
      </c>
      <c r="G219" t="s">
        <v>72</v>
      </c>
      <c r="T219">
        <v>0</v>
      </c>
      <c r="U219">
        <v>1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0</v>
      </c>
      <c r="AB219">
        <v>1</v>
      </c>
      <c r="AC219">
        <v>0</v>
      </c>
      <c r="AD219">
        <v>0</v>
      </c>
      <c r="AE219">
        <v>1</v>
      </c>
      <c r="AF219">
        <v>1</v>
      </c>
      <c r="AG219">
        <v>1</v>
      </c>
      <c r="AH219">
        <v>0</v>
      </c>
      <c r="AI219">
        <v>1</v>
      </c>
      <c r="AJ219">
        <v>1</v>
      </c>
      <c r="AK219">
        <v>0</v>
      </c>
      <c r="AL219">
        <v>1</v>
      </c>
      <c r="AM219">
        <v>1</v>
      </c>
      <c r="AN219">
        <v>1</v>
      </c>
      <c r="AO219">
        <v>1</v>
      </c>
      <c r="AP219">
        <v>0</v>
      </c>
      <c r="AQ219">
        <v>0</v>
      </c>
      <c r="AR219">
        <v>0</v>
      </c>
    </row>
    <row r="220" spans="1:44" x14ac:dyDescent="0.3">
      <c r="A220">
        <v>216</v>
      </c>
      <c r="B220">
        <v>2</v>
      </c>
      <c r="C220">
        <v>9</v>
      </c>
      <c r="D220">
        <v>16</v>
      </c>
      <c r="E220" t="str">
        <f>"2-9-16"</f>
        <v>2-9-16</v>
      </c>
      <c r="F220" t="s">
        <v>71</v>
      </c>
      <c r="G220" t="s">
        <v>72</v>
      </c>
      <c r="T220">
        <v>1</v>
      </c>
      <c r="U220">
        <v>0</v>
      </c>
      <c r="V220">
        <v>0</v>
      </c>
      <c r="W220">
        <v>0</v>
      </c>
      <c r="X220">
        <v>0</v>
      </c>
      <c r="Y220">
        <v>1</v>
      </c>
      <c r="Z220">
        <v>1</v>
      </c>
      <c r="AA220">
        <v>0</v>
      </c>
      <c r="AB220">
        <v>0</v>
      </c>
      <c r="AC220">
        <v>0</v>
      </c>
      <c r="AD220">
        <v>1</v>
      </c>
      <c r="AE220">
        <v>1</v>
      </c>
      <c r="AF220">
        <v>0</v>
      </c>
      <c r="AG220">
        <v>1</v>
      </c>
      <c r="AH220">
        <v>0</v>
      </c>
      <c r="AI220">
        <v>1</v>
      </c>
      <c r="AJ220">
        <v>1</v>
      </c>
      <c r="AK220">
        <v>0</v>
      </c>
      <c r="AL220">
        <v>1</v>
      </c>
      <c r="AM220">
        <v>1</v>
      </c>
      <c r="AN220">
        <v>1</v>
      </c>
      <c r="AO220">
        <v>1</v>
      </c>
      <c r="AP220">
        <v>0</v>
      </c>
      <c r="AQ220">
        <v>0</v>
      </c>
      <c r="AR220">
        <v>0</v>
      </c>
    </row>
    <row r="221" spans="1:44" x14ac:dyDescent="0.3">
      <c r="A221">
        <v>217</v>
      </c>
      <c r="B221">
        <v>2</v>
      </c>
      <c r="C221">
        <v>9</v>
      </c>
      <c r="D221">
        <v>11</v>
      </c>
      <c r="E221" t="str">
        <f>"2-9-11"</f>
        <v>2-9-11</v>
      </c>
      <c r="F221" t="s">
        <v>71</v>
      </c>
      <c r="G221" t="s">
        <v>72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0</v>
      </c>
      <c r="AB221">
        <v>0</v>
      </c>
      <c r="AC221">
        <v>0</v>
      </c>
      <c r="AD221">
        <v>1</v>
      </c>
      <c r="AE221">
        <v>1</v>
      </c>
      <c r="AF221">
        <v>1</v>
      </c>
      <c r="AG221">
        <v>1</v>
      </c>
      <c r="AH221">
        <v>0</v>
      </c>
      <c r="AI221">
        <v>1</v>
      </c>
      <c r="AJ221">
        <v>0</v>
      </c>
      <c r="AK221">
        <v>1</v>
      </c>
      <c r="AL221">
        <v>1</v>
      </c>
      <c r="AM221">
        <v>1</v>
      </c>
      <c r="AN221">
        <v>1</v>
      </c>
      <c r="AO221">
        <v>1</v>
      </c>
      <c r="AP221">
        <v>0</v>
      </c>
      <c r="AQ221">
        <v>0</v>
      </c>
      <c r="AR221">
        <v>0</v>
      </c>
    </row>
    <row r="222" spans="1:44" x14ac:dyDescent="0.3">
      <c r="A222">
        <v>218</v>
      </c>
      <c r="B222">
        <v>2</v>
      </c>
      <c r="C222">
        <v>9</v>
      </c>
      <c r="D222">
        <v>7</v>
      </c>
      <c r="E222" t="str">
        <f>"2-9-7"</f>
        <v>2-9-7</v>
      </c>
      <c r="F222" t="s">
        <v>71</v>
      </c>
      <c r="G222" t="s">
        <v>72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1</v>
      </c>
      <c r="AG222">
        <v>0</v>
      </c>
      <c r="AH222">
        <v>0</v>
      </c>
      <c r="AI222">
        <v>1</v>
      </c>
      <c r="AJ222">
        <v>1</v>
      </c>
      <c r="AK222">
        <v>0</v>
      </c>
      <c r="AL222">
        <v>0</v>
      </c>
      <c r="AM222">
        <v>1</v>
      </c>
      <c r="AN222">
        <v>1</v>
      </c>
      <c r="AO222">
        <v>0</v>
      </c>
      <c r="AP222">
        <v>0</v>
      </c>
      <c r="AQ222">
        <v>0</v>
      </c>
      <c r="AR222">
        <v>1</v>
      </c>
    </row>
    <row r="223" spans="1:44" x14ac:dyDescent="0.3">
      <c r="A223">
        <v>219</v>
      </c>
      <c r="B223">
        <v>2</v>
      </c>
      <c r="C223">
        <v>9</v>
      </c>
      <c r="D223">
        <v>6</v>
      </c>
      <c r="E223" t="str">
        <f>"2-9-6"</f>
        <v>2-9-6</v>
      </c>
      <c r="F223" t="s">
        <v>71</v>
      </c>
      <c r="G223" t="s">
        <v>72</v>
      </c>
      <c r="T223">
        <v>0</v>
      </c>
      <c r="U223">
        <v>1</v>
      </c>
      <c r="V223">
        <v>0</v>
      </c>
      <c r="W223">
        <v>0</v>
      </c>
      <c r="X223">
        <v>0</v>
      </c>
      <c r="Y223">
        <v>1</v>
      </c>
      <c r="Z223">
        <v>0</v>
      </c>
      <c r="AA223">
        <v>0</v>
      </c>
      <c r="AB223">
        <v>1</v>
      </c>
      <c r="AC223">
        <v>0</v>
      </c>
      <c r="AD223">
        <v>0</v>
      </c>
      <c r="AE223">
        <v>1</v>
      </c>
      <c r="AF223">
        <v>1</v>
      </c>
      <c r="AG223">
        <v>1</v>
      </c>
      <c r="AH223">
        <v>1</v>
      </c>
      <c r="AI223">
        <v>0</v>
      </c>
      <c r="AJ223">
        <v>1</v>
      </c>
      <c r="AK223">
        <v>0</v>
      </c>
      <c r="AL223">
        <v>1</v>
      </c>
      <c r="AM223">
        <v>1</v>
      </c>
      <c r="AN223">
        <v>1</v>
      </c>
      <c r="AO223">
        <v>1</v>
      </c>
      <c r="AP223">
        <v>0</v>
      </c>
      <c r="AQ223">
        <v>0</v>
      </c>
      <c r="AR223">
        <v>0</v>
      </c>
    </row>
    <row r="224" spans="1:44" x14ac:dyDescent="0.3">
      <c r="A224">
        <v>220</v>
      </c>
      <c r="B224">
        <v>2</v>
      </c>
      <c r="C224">
        <v>10</v>
      </c>
      <c r="D224">
        <v>19</v>
      </c>
      <c r="E224" t="str">
        <f>"2-10-19"</f>
        <v>2-10-19</v>
      </c>
      <c r="F224" t="s">
        <v>71</v>
      </c>
      <c r="G224" t="s">
        <v>73</v>
      </c>
      <c r="H224">
        <v>1</v>
      </c>
      <c r="I224">
        <v>1</v>
      </c>
      <c r="J224">
        <v>0</v>
      </c>
      <c r="K224">
        <v>0</v>
      </c>
      <c r="L224">
        <v>1</v>
      </c>
      <c r="M224">
        <v>1</v>
      </c>
      <c r="N224">
        <v>1</v>
      </c>
      <c r="O224">
        <v>1</v>
      </c>
      <c r="P224">
        <v>1</v>
      </c>
      <c r="Q224">
        <v>1</v>
      </c>
      <c r="R224">
        <v>1</v>
      </c>
      <c r="S224">
        <v>1</v>
      </c>
    </row>
    <row r="225" spans="1:44" x14ac:dyDescent="0.3">
      <c r="A225">
        <v>221</v>
      </c>
      <c r="B225">
        <v>2</v>
      </c>
      <c r="C225">
        <v>10</v>
      </c>
      <c r="D225">
        <v>11</v>
      </c>
      <c r="E225" t="str">
        <f>"2-10-11"</f>
        <v>2-10-11</v>
      </c>
      <c r="F225" t="s">
        <v>71</v>
      </c>
      <c r="G225" t="s">
        <v>72</v>
      </c>
      <c r="T225">
        <v>0</v>
      </c>
      <c r="U225">
        <v>1</v>
      </c>
      <c r="V225">
        <v>0</v>
      </c>
      <c r="W225">
        <v>0</v>
      </c>
      <c r="X225">
        <v>0</v>
      </c>
      <c r="Y225">
        <v>1</v>
      </c>
      <c r="Z225">
        <v>0</v>
      </c>
      <c r="AA225">
        <v>1</v>
      </c>
      <c r="AB225">
        <v>0</v>
      </c>
      <c r="AC225">
        <v>0</v>
      </c>
      <c r="AD225">
        <v>1</v>
      </c>
      <c r="AE225">
        <v>0</v>
      </c>
      <c r="AF225">
        <v>0</v>
      </c>
      <c r="AG225">
        <v>0</v>
      </c>
      <c r="AH225">
        <v>1</v>
      </c>
      <c r="AI225">
        <v>0</v>
      </c>
      <c r="AJ225">
        <v>1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3">
      <c r="A226">
        <v>222</v>
      </c>
      <c r="B226">
        <v>2</v>
      </c>
      <c r="C226">
        <v>10</v>
      </c>
      <c r="D226">
        <v>5</v>
      </c>
      <c r="E226" t="str">
        <f>"2-10-5"</f>
        <v>2-10-5</v>
      </c>
      <c r="F226" t="s">
        <v>71</v>
      </c>
      <c r="G226" t="s">
        <v>72</v>
      </c>
      <c r="T226">
        <v>0</v>
      </c>
      <c r="U226">
        <v>1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0</v>
      </c>
      <c r="AB226">
        <v>1</v>
      </c>
      <c r="AC226">
        <v>0</v>
      </c>
      <c r="AD226">
        <v>0</v>
      </c>
      <c r="AE226">
        <v>1</v>
      </c>
      <c r="AF226">
        <v>1</v>
      </c>
      <c r="AG226">
        <v>1</v>
      </c>
      <c r="AH226">
        <v>0</v>
      </c>
      <c r="AI226">
        <v>1</v>
      </c>
      <c r="AJ226">
        <v>0</v>
      </c>
      <c r="AK226">
        <v>1</v>
      </c>
      <c r="AL226">
        <v>1</v>
      </c>
      <c r="AM226">
        <v>1</v>
      </c>
      <c r="AN226">
        <v>1</v>
      </c>
      <c r="AO226">
        <v>1</v>
      </c>
      <c r="AP226">
        <v>0</v>
      </c>
      <c r="AQ226">
        <v>0</v>
      </c>
      <c r="AR226">
        <v>0</v>
      </c>
    </row>
    <row r="227" spans="1:44" x14ac:dyDescent="0.3">
      <c r="A227">
        <v>223</v>
      </c>
      <c r="B227">
        <v>2</v>
      </c>
      <c r="C227">
        <v>10</v>
      </c>
      <c r="D227">
        <v>4</v>
      </c>
      <c r="E227" t="str">
        <f>"2-10-4"</f>
        <v>2-10-4</v>
      </c>
      <c r="F227" t="s">
        <v>71</v>
      </c>
      <c r="G227" t="s">
        <v>73</v>
      </c>
      <c r="H227">
        <v>1</v>
      </c>
      <c r="I227">
        <v>0</v>
      </c>
      <c r="J227">
        <v>0</v>
      </c>
      <c r="K227">
        <v>1</v>
      </c>
      <c r="L227">
        <v>1</v>
      </c>
      <c r="M227">
        <v>1</v>
      </c>
      <c r="N227">
        <v>1</v>
      </c>
      <c r="O227">
        <v>1</v>
      </c>
      <c r="P227">
        <v>1</v>
      </c>
      <c r="Q227">
        <v>1</v>
      </c>
      <c r="R227">
        <v>1</v>
      </c>
      <c r="S227">
        <v>1</v>
      </c>
    </row>
    <row r="228" spans="1:44" x14ac:dyDescent="0.3">
      <c r="A228">
        <v>224</v>
      </c>
      <c r="B228">
        <v>2</v>
      </c>
      <c r="C228">
        <v>10</v>
      </c>
      <c r="D228">
        <v>22</v>
      </c>
      <c r="E228" t="str">
        <f>"2-10-22"</f>
        <v>2-10-22</v>
      </c>
      <c r="F228" t="s">
        <v>71</v>
      </c>
      <c r="G228" t="s">
        <v>73</v>
      </c>
      <c r="H228">
        <v>1</v>
      </c>
      <c r="I228">
        <v>0</v>
      </c>
      <c r="J228">
        <v>0</v>
      </c>
      <c r="K228">
        <v>1</v>
      </c>
      <c r="L228">
        <v>1</v>
      </c>
      <c r="M228">
        <v>1</v>
      </c>
      <c r="N228">
        <v>1</v>
      </c>
      <c r="O228">
        <v>1</v>
      </c>
      <c r="P228">
        <v>1</v>
      </c>
      <c r="Q228">
        <v>1</v>
      </c>
      <c r="R228">
        <v>1</v>
      </c>
      <c r="S228">
        <v>1</v>
      </c>
    </row>
    <row r="229" spans="1:44" x14ac:dyDescent="0.3">
      <c r="A229">
        <v>225</v>
      </c>
      <c r="B229">
        <v>2</v>
      </c>
      <c r="C229">
        <v>10</v>
      </c>
      <c r="D229">
        <v>21</v>
      </c>
      <c r="E229" t="str">
        <f>"2-10-21"</f>
        <v>2-10-21</v>
      </c>
      <c r="F229" t="s">
        <v>71</v>
      </c>
      <c r="G229" t="s">
        <v>73</v>
      </c>
      <c r="H229">
        <v>1</v>
      </c>
      <c r="I229">
        <v>0</v>
      </c>
      <c r="J229">
        <v>0</v>
      </c>
      <c r="K229">
        <v>1</v>
      </c>
      <c r="L229">
        <v>1</v>
      </c>
      <c r="M229">
        <v>1</v>
      </c>
      <c r="N229">
        <v>1</v>
      </c>
      <c r="O229">
        <v>1</v>
      </c>
      <c r="P229">
        <v>1</v>
      </c>
      <c r="Q229">
        <v>1</v>
      </c>
      <c r="R229">
        <v>1</v>
      </c>
      <c r="S229">
        <v>1</v>
      </c>
    </row>
    <row r="230" spans="1:44" x14ac:dyDescent="0.3">
      <c r="A230">
        <v>226</v>
      </c>
      <c r="B230">
        <v>2</v>
      </c>
      <c r="C230">
        <v>10</v>
      </c>
      <c r="D230">
        <v>14</v>
      </c>
      <c r="E230" t="str">
        <f>"2-10-14"</f>
        <v>2-10-14</v>
      </c>
      <c r="F230" t="s">
        <v>71</v>
      </c>
      <c r="G230" t="s">
        <v>72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0</v>
      </c>
      <c r="AA230">
        <v>1</v>
      </c>
      <c r="AB230">
        <v>1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1</v>
      </c>
      <c r="AJ230">
        <v>1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3">
      <c r="A231">
        <v>227</v>
      </c>
      <c r="B231">
        <v>2</v>
      </c>
      <c r="C231">
        <v>10</v>
      </c>
      <c r="D231">
        <v>13</v>
      </c>
      <c r="E231" t="str">
        <f>"2-10-13"</f>
        <v>2-10-13</v>
      </c>
      <c r="F231" t="s">
        <v>71</v>
      </c>
      <c r="G231" t="s">
        <v>72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0</v>
      </c>
      <c r="AA231">
        <v>1</v>
      </c>
      <c r="AB231">
        <v>0</v>
      </c>
      <c r="AC231">
        <v>0</v>
      </c>
      <c r="AD231">
        <v>1</v>
      </c>
      <c r="AE231">
        <v>1</v>
      </c>
      <c r="AF231">
        <v>1</v>
      </c>
      <c r="AG231">
        <v>1</v>
      </c>
      <c r="AH231">
        <v>0</v>
      </c>
      <c r="AI231">
        <v>1</v>
      </c>
      <c r="AJ231">
        <v>0</v>
      </c>
      <c r="AK231">
        <v>1</v>
      </c>
      <c r="AL231">
        <v>1</v>
      </c>
      <c r="AM231">
        <v>1</v>
      </c>
      <c r="AN231">
        <v>1</v>
      </c>
      <c r="AO231">
        <v>1</v>
      </c>
      <c r="AP231">
        <v>0</v>
      </c>
      <c r="AQ231">
        <v>0</v>
      </c>
      <c r="AR231">
        <v>0</v>
      </c>
    </row>
    <row r="232" spans="1:44" x14ac:dyDescent="0.3">
      <c r="A232">
        <v>228</v>
      </c>
      <c r="B232">
        <v>2</v>
      </c>
      <c r="C232">
        <v>10</v>
      </c>
      <c r="D232">
        <v>9</v>
      </c>
      <c r="E232" t="str">
        <f>"2-10-9"</f>
        <v>2-10-9</v>
      </c>
      <c r="F232" t="s">
        <v>71</v>
      </c>
      <c r="G232" t="s">
        <v>73</v>
      </c>
      <c r="H232">
        <v>1</v>
      </c>
      <c r="I232">
        <v>0</v>
      </c>
      <c r="J232">
        <v>0</v>
      </c>
      <c r="K232">
        <v>1</v>
      </c>
      <c r="L232">
        <v>1</v>
      </c>
      <c r="M232">
        <v>1</v>
      </c>
      <c r="N232">
        <v>1</v>
      </c>
      <c r="O232">
        <v>1</v>
      </c>
      <c r="P232">
        <v>1</v>
      </c>
      <c r="Q232">
        <v>1</v>
      </c>
      <c r="R232">
        <v>1</v>
      </c>
      <c r="S232">
        <v>1</v>
      </c>
    </row>
    <row r="233" spans="1:44" x14ac:dyDescent="0.3">
      <c r="A233">
        <v>229</v>
      </c>
      <c r="B233">
        <v>2</v>
      </c>
      <c r="C233">
        <v>10</v>
      </c>
      <c r="D233">
        <v>6</v>
      </c>
      <c r="E233" t="str">
        <f>"2-10-6"</f>
        <v>2-10-6</v>
      </c>
      <c r="F233" t="s">
        <v>71</v>
      </c>
      <c r="G233" t="s">
        <v>72</v>
      </c>
      <c r="T233">
        <v>1</v>
      </c>
      <c r="U233">
        <v>0</v>
      </c>
      <c r="V233">
        <v>0</v>
      </c>
      <c r="W233">
        <v>0</v>
      </c>
      <c r="X233">
        <v>0</v>
      </c>
      <c r="Y233">
        <v>1</v>
      </c>
      <c r="Z233">
        <v>1</v>
      </c>
      <c r="AA233">
        <v>0</v>
      </c>
      <c r="AB233">
        <v>0</v>
      </c>
      <c r="AC233">
        <v>0</v>
      </c>
      <c r="AD233">
        <v>1</v>
      </c>
      <c r="AE233">
        <v>1</v>
      </c>
      <c r="AF233">
        <v>1</v>
      </c>
      <c r="AG233">
        <v>1</v>
      </c>
      <c r="AH233">
        <v>1</v>
      </c>
      <c r="AI233">
        <v>0</v>
      </c>
      <c r="AJ233">
        <v>1</v>
      </c>
      <c r="AK233">
        <v>0</v>
      </c>
      <c r="AL233">
        <v>1</v>
      </c>
      <c r="AM233">
        <v>1</v>
      </c>
      <c r="AN233">
        <v>1</v>
      </c>
      <c r="AO233">
        <v>1</v>
      </c>
      <c r="AP233">
        <v>0</v>
      </c>
      <c r="AQ233">
        <v>0</v>
      </c>
      <c r="AR233">
        <v>0</v>
      </c>
    </row>
    <row r="234" spans="1:44" x14ac:dyDescent="0.3">
      <c r="A234">
        <v>230</v>
      </c>
      <c r="B234">
        <v>2</v>
      </c>
      <c r="C234">
        <v>10</v>
      </c>
      <c r="D234">
        <v>1</v>
      </c>
      <c r="E234" t="str">
        <f>"2-10-1"</f>
        <v>2-10-1</v>
      </c>
      <c r="F234" t="s">
        <v>71</v>
      </c>
      <c r="G234" t="s">
        <v>73</v>
      </c>
      <c r="H234">
        <v>0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</row>
    <row r="235" spans="1:44" x14ac:dyDescent="0.3">
      <c r="A235">
        <v>231</v>
      </c>
      <c r="B235">
        <v>2</v>
      </c>
      <c r="C235">
        <v>10</v>
      </c>
      <c r="D235">
        <v>24</v>
      </c>
      <c r="E235" t="str">
        <f>"2-10-24"</f>
        <v>2-10-24</v>
      </c>
      <c r="F235" t="s">
        <v>71</v>
      </c>
      <c r="G235" t="s">
        <v>72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0</v>
      </c>
      <c r="AB235">
        <v>0</v>
      </c>
      <c r="AC235">
        <v>0</v>
      </c>
      <c r="AD235">
        <v>1</v>
      </c>
      <c r="AE235">
        <v>1</v>
      </c>
      <c r="AF235">
        <v>1</v>
      </c>
      <c r="AG235">
        <v>1</v>
      </c>
      <c r="AH235">
        <v>0</v>
      </c>
      <c r="AI235">
        <v>1</v>
      </c>
      <c r="AJ235">
        <v>0</v>
      </c>
      <c r="AK235">
        <v>1</v>
      </c>
      <c r="AL235">
        <v>1</v>
      </c>
      <c r="AM235">
        <v>1</v>
      </c>
      <c r="AN235">
        <v>1</v>
      </c>
      <c r="AO235">
        <v>1</v>
      </c>
      <c r="AP235">
        <v>0</v>
      </c>
      <c r="AQ235">
        <v>0</v>
      </c>
      <c r="AR235">
        <v>0</v>
      </c>
    </row>
    <row r="236" spans="1:44" x14ac:dyDescent="0.3">
      <c r="A236">
        <v>232</v>
      </c>
      <c r="B236">
        <v>2</v>
      </c>
      <c r="C236">
        <v>10</v>
      </c>
      <c r="D236">
        <v>23</v>
      </c>
      <c r="E236" t="str">
        <f>"2-10-23"</f>
        <v>2-10-23</v>
      </c>
      <c r="F236" t="s">
        <v>71</v>
      </c>
      <c r="G236" t="s">
        <v>73</v>
      </c>
      <c r="H236">
        <v>0</v>
      </c>
      <c r="I236">
        <v>0</v>
      </c>
      <c r="J236">
        <v>0</v>
      </c>
      <c r="K236">
        <v>1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</row>
    <row r="237" spans="1:44" x14ac:dyDescent="0.3">
      <c r="A237">
        <v>233</v>
      </c>
      <c r="B237">
        <v>2</v>
      </c>
      <c r="C237">
        <v>10</v>
      </c>
      <c r="D237">
        <v>18</v>
      </c>
      <c r="E237" t="str">
        <f>"2-10-18"</f>
        <v>2-10-18</v>
      </c>
      <c r="F237" t="s">
        <v>71</v>
      </c>
      <c r="G237" t="s">
        <v>73</v>
      </c>
      <c r="H237">
        <v>1</v>
      </c>
      <c r="I237">
        <v>0</v>
      </c>
      <c r="J237">
        <v>0</v>
      </c>
      <c r="K237">
        <v>1</v>
      </c>
      <c r="L237">
        <v>1</v>
      </c>
      <c r="M237">
        <v>0</v>
      </c>
      <c r="N237">
        <v>1</v>
      </c>
      <c r="O237">
        <v>1</v>
      </c>
      <c r="P237">
        <v>0</v>
      </c>
      <c r="Q237">
        <v>1</v>
      </c>
      <c r="R237">
        <v>1</v>
      </c>
      <c r="S237">
        <v>1</v>
      </c>
    </row>
    <row r="238" spans="1:44" x14ac:dyDescent="0.3">
      <c r="A238">
        <v>234</v>
      </c>
      <c r="B238">
        <v>2</v>
      </c>
      <c r="C238">
        <v>10</v>
      </c>
      <c r="D238">
        <v>17</v>
      </c>
      <c r="E238" t="str">
        <f>"2-10-17"</f>
        <v>2-10-17</v>
      </c>
      <c r="F238" t="s">
        <v>71</v>
      </c>
      <c r="G238" t="s">
        <v>72</v>
      </c>
      <c r="T238">
        <v>0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0</v>
      </c>
      <c r="AB238">
        <v>0</v>
      </c>
      <c r="AC238">
        <v>0</v>
      </c>
      <c r="AD238">
        <v>0</v>
      </c>
      <c r="AE238">
        <v>1</v>
      </c>
      <c r="AF238">
        <v>1</v>
      </c>
      <c r="AG238">
        <v>1</v>
      </c>
      <c r="AH238">
        <v>1</v>
      </c>
      <c r="AI238">
        <v>0</v>
      </c>
      <c r="AJ238">
        <v>0</v>
      </c>
      <c r="AK238">
        <v>1</v>
      </c>
      <c r="AL238">
        <v>1</v>
      </c>
      <c r="AM238">
        <v>1</v>
      </c>
      <c r="AN238">
        <v>1</v>
      </c>
      <c r="AO238">
        <v>1</v>
      </c>
      <c r="AP238">
        <v>0</v>
      </c>
      <c r="AQ238">
        <v>0</v>
      </c>
      <c r="AR238">
        <v>0</v>
      </c>
    </row>
    <row r="239" spans="1:44" x14ac:dyDescent="0.3">
      <c r="A239">
        <v>235</v>
      </c>
      <c r="B239">
        <v>2</v>
      </c>
      <c r="C239">
        <v>10</v>
      </c>
      <c r="D239">
        <v>12</v>
      </c>
      <c r="E239" t="str">
        <f>"2-10-12"</f>
        <v>2-10-12</v>
      </c>
      <c r="F239" t="s">
        <v>71</v>
      </c>
      <c r="G239" t="s">
        <v>73</v>
      </c>
      <c r="H239">
        <v>1</v>
      </c>
      <c r="I239">
        <v>1</v>
      </c>
      <c r="J239">
        <v>0</v>
      </c>
      <c r="K239">
        <v>0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1</v>
      </c>
    </row>
    <row r="240" spans="1:44" x14ac:dyDescent="0.3">
      <c r="A240">
        <v>236</v>
      </c>
      <c r="B240">
        <v>2</v>
      </c>
      <c r="C240">
        <v>10</v>
      </c>
      <c r="D240">
        <v>7</v>
      </c>
      <c r="E240" t="str">
        <f>"2-10-7"</f>
        <v>2-10-7</v>
      </c>
      <c r="F240" t="s">
        <v>71</v>
      </c>
      <c r="G240" t="s">
        <v>72</v>
      </c>
      <c r="T240">
        <v>0</v>
      </c>
      <c r="U240">
        <v>1</v>
      </c>
      <c r="V240">
        <v>0</v>
      </c>
      <c r="W240">
        <v>0</v>
      </c>
      <c r="X240">
        <v>0</v>
      </c>
      <c r="Y240">
        <v>1</v>
      </c>
      <c r="Z240">
        <v>0</v>
      </c>
      <c r="AA240">
        <v>1</v>
      </c>
      <c r="AB240">
        <v>0</v>
      </c>
      <c r="AC240">
        <v>0</v>
      </c>
      <c r="AD240">
        <v>1</v>
      </c>
      <c r="AE240">
        <v>1</v>
      </c>
      <c r="AF240">
        <v>1</v>
      </c>
      <c r="AG240">
        <v>1</v>
      </c>
      <c r="AH240">
        <v>1</v>
      </c>
      <c r="AI240">
        <v>0</v>
      </c>
      <c r="AJ240">
        <v>1</v>
      </c>
      <c r="AK240">
        <v>0</v>
      </c>
      <c r="AL240">
        <v>1</v>
      </c>
      <c r="AM240">
        <v>1</v>
      </c>
      <c r="AN240">
        <v>1</v>
      </c>
      <c r="AO240">
        <v>1</v>
      </c>
      <c r="AP240">
        <v>0</v>
      </c>
      <c r="AQ240">
        <v>0</v>
      </c>
      <c r="AR240">
        <v>0</v>
      </c>
    </row>
    <row r="241" spans="1:44" x14ac:dyDescent="0.3">
      <c r="A241">
        <v>237</v>
      </c>
      <c r="B241">
        <v>2</v>
      </c>
      <c r="C241">
        <v>10</v>
      </c>
      <c r="D241">
        <v>2</v>
      </c>
      <c r="E241" t="str">
        <f>"2-10-2"</f>
        <v>2-10-2</v>
      </c>
      <c r="F241" t="s">
        <v>71</v>
      </c>
      <c r="G241" t="s">
        <v>72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0</v>
      </c>
      <c r="AB241">
        <v>1</v>
      </c>
      <c r="AC241">
        <v>0</v>
      </c>
      <c r="AD241">
        <v>0</v>
      </c>
      <c r="AE241">
        <v>1</v>
      </c>
      <c r="AF241">
        <v>1</v>
      </c>
      <c r="AG241">
        <v>1</v>
      </c>
      <c r="AH241">
        <v>1</v>
      </c>
      <c r="AI241">
        <v>0</v>
      </c>
      <c r="AJ241">
        <v>1</v>
      </c>
      <c r="AK241">
        <v>0</v>
      </c>
      <c r="AL241">
        <v>1</v>
      </c>
      <c r="AM241">
        <v>1</v>
      </c>
      <c r="AN241">
        <v>1</v>
      </c>
      <c r="AO241">
        <v>1</v>
      </c>
      <c r="AP241">
        <v>0</v>
      </c>
      <c r="AQ241">
        <v>0</v>
      </c>
      <c r="AR241">
        <v>0</v>
      </c>
    </row>
    <row r="242" spans="1:44" x14ac:dyDescent="0.3">
      <c r="A242">
        <v>238</v>
      </c>
      <c r="B242">
        <v>2</v>
      </c>
      <c r="C242">
        <v>10</v>
      </c>
      <c r="D242">
        <v>25</v>
      </c>
      <c r="E242" t="str">
        <f>"2-10-25"</f>
        <v>2-10-25</v>
      </c>
      <c r="F242" t="s">
        <v>71</v>
      </c>
      <c r="G242" t="s">
        <v>72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0</v>
      </c>
      <c r="AB242">
        <v>1</v>
      </c>
      <c r="AC242">
        <v>0</v>
      </c>
      <c r="AD242">
        <v>0</v>
      </c>
      <c r="AE242">
        <v>1</v>
      </c>
      <c r="AF242">
        <v>1</v>
      </c>
      <c r="AG242">
        <v>1</v>
      </c>
      <c r="AH242">
        <v>0</v>
      </c>
      <c r="AI242">
        <v>1</v>
      </c>
      <c r="AJ242">
        <v>0</v>
      </c>
      <c r="AK242">
        <v>0</v>
      </c>
      <c r="AL242">
        <v>1</v>
      </c>
      <c r="AM242">
        <v>1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3">
      <c r="A243">
        <v>239</v>
      </c>
      <c r="B243">
        <v>2</v>
      </c>
      <c r="C243">
        <v>10</v>
      </c>
      <c r="D243">
        <v>16</v>
      </c>
      <c r="E243" t="str">
        <f>"2-10-16"</f>
        <v>2-10-16</v>
      </c>
      <c r="F243" t="s">
        <v>71</v>
      </c>
      <c r="G243" t="s">
        <v>73</v>
      </c>
      <c r="H243">
        <v>1</v>
      </c>
      <c r="I243">
        <v>1</v>
      </c>
      <c r="J243">
        <v>0</v>
      </c>
      <c r="K243">
        <v>0</v>
      </c>
      <c r="L243">
        <v>1</v>
      </c>
      <c r="M243">
        <v>1</v>
      </c>
      <c r="N243">
        <v>1</v>
      </c>
      <c r="O243">
        <v>1</v>
      </c>
      <c r="P243">
        <v>1</v>
      </c>
      <c r="Q243">
        <v>1</v>
      </c>
      <c r="R243">
        <v>1</v>
      </c>
      <c r="S243">
        <v>1</v>
      </c>
    </row>
    <row r="244" spans="1:44" x14ac:dyDescent="0.3">
      <c r="A244">
        <v>240</v>
      </c>
      <c r="B244">
        <v>2</v>
      </c>
      <c r="C244">
        <v>10</v>
      </c>
      <c r="D244">
        <v>15</v>
      </c>
      <c r="E244" t="str">
        <f>"2-10-15"</f>
        <v>2-10-15</v>
      </c>
      <c r="F244" t="s">
        <v>71</v>
      </c>
      <c r="G244" t="s">
        <v>72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0</v>
      </c>
      <c r="AA244">
        <v>1</v>
      </c>
      <c r="AB244">
        <v>0</v>
      </c>
      <c r="AC244">
        <v>0</v>
      </c>
      <c r="AD244">
        <v>1</v>
      </c>
      <c r="AE244">
        <v>1</v>
      </c>
      <c r="AF244">
        <v>1</v>
      </c>
      <c r="AG244">
        <v>1</v>
      </c>
      <c r="AH244">
        <v>1</v>
      </c>
      <c r="AI244">
        <v>0</v>
      </c>
      <c r="AJ244">
        <v>1</v>
      </c>
      <c r="AK244">
        <v>0</v>
      </c>
      <c r="AL244">
        <v>1</v>
      </c>
      <c r="AM244">
        <v>1</v>
      </c>
      <c r="AN244">
        <v>1</v>
      </c>
      <c r="AO244">
        <v>1</v>
      </c>
      <c r="AP244">
        <v>0</v>
      </c>
      <c r="AQ244">
        <v>0</v>
      </c>
      <c r="AR244">
        <v>0</v>
      </c>
    </row>
    <row r="245" spans="1:44" x14ac:dyDescent="0.3">
      <c r="A245">
        <v>241</v>
      </c>
      <c r="B245">
        <v>2</v>
      </c>
      <c r="C245">
        <v>10</v>
      </c>
      <c r="D245">
        <v>10</v>
      </c>
      <c r="E245" t="str">
        <f>"2-10-10"</f>
        <v>2-10-10</v>
      </c>
      <c r="F245" t="s">
        <v>71</v>
      </c>
      <c r="G245" t="s">
        <v>73</v>
      </c>
      <c r="H245">
        <v>1</v>
      </c>
      <c r="I245">
        <v>0</v>
      </c>
      <c r="J245">
        <v>0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1</v>
      </c>
      <c r="Q245">
        <v>1</v>
      </c>
      <c r="R245">
        <v>1</v>
      </c>
      <c r="S245">
        <v>1</v>
      </c>
    </row>
    <row r="246" spans="1:44" x14ac:dyDescent="0.3">
      <c r="A246">
        <v>242</v>
      </c>
      <c r="B246">
        <v>2</v>
      </c>
      <c r="C246">
        <v>10</v>
      </c>
      <c r="D246">
        <v>8</v>
      </c>
      <c r="E246" t="str">
        <f>"2-10-8"</f>
        <v>2-10-8</v>
      </c>
      <c r="F246" t="s">
        <v>71</v>
      </c>
      <c r="G246" t="s">
        <v>73</v>
      </c>
      <c r="H246">
        <v>0</v>
      </c>
      <c r="I246">
        <v>0</v>
      </c>
      <c r="J246">
        <v>0</v>
      </c>
      <c r="K246">
        <v>1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</row>
    <row r="247" spans="1:44" x14ac:dyDescent="0.3">
      <c r="A247">
        <v>243</v>
      </c>
      <c r="B247">
        <v>2</v>
      </c>
      <c r="C247">
        <v>10</v>
      </c>
      <c r="D247">
        <v>3</v>
      </c>
      <c r="E247" t="str">
        <f>"2-10-3"</f>
        <v>2-10-3</v>
      </c>
      <c r="F247" t="s">
        <v>71</v>
      </c>
      <c r="G247" t="s">
        <v>72</v>
      </c>
      <c r="T247">
        <v>0</v>
      </c>
      <c r="U247">
        <v>1</v>
      </c>
      <c r="V247">
        <v>0</v>
      </c>
      <c r="W247">
        <v>0</v>
      </c>
      <c r="X247">
        <v>0</v>
      </c>
      <c r="Y247">
        <v>1</v>
      </c>
      <c r="Z247">
        <v>0</v>
      </c>
      <c r="AA247">
        <v>1</v>
      </c>
      <c r="AB247">
        <v>0</v>
      </c>
      <c r="AC247">
        <v>0</v>
      </c>
      <c r="AD247">
        <v>1</v>
      </c>
      <c r="AE247">
        <v>1</v>
      </c>
      <c r="AF247">
        <v>1</v>
      </c>
      <c r="AG247">
        <v>1</v>
      </c>
      <c r="AH247">
        <v>0</v>
      </c>
      <c r="AI247">
        <v>1</v>
      </c>
      <c r="AJ247">
        <v>0</v>
      </c>
      <c r="AK247">
        <v>1</v>
      </c>
      <c r="AL247">
        <v>1</v>
      </c>
      <c r="AM247">
        <v>1</v>
      </c>
      <c r="AN247">
        <v>1</v>
      </c>
      <c r="AO247">
        <v>1</v>
      </c>
      <c r="AP247">
        <v>0</v>
      </c>
      <c r="AQ247">
        <v>0</v>
      </c>
      <c r="AR247">
        <v>0</v>
      </c>
    </row>
    <row r="248" spans="1:44" x14ac:dyDescent="0.3">
      <c r="A248">
        <v>244</v>
      </c>
      <c r="B248">
        <v>2</v>
      </c>
      <c r="C248">
        <v>10</v>
      </c>
      <c r="D248">
        <v>20</v>
      </c>
      <c r="E248" t="str">
        <f>"2-10-20"</f>
        <v>2-10-20</v>
      </c>
      <c r="F248" t="s">
        <v>71</v>
      </c>
      <c r="G248" t="s">
        <v>72</v>
      </c>
      <c r="T248">
        <v>0</v>
      </c>
      <c r="U248">
        <v>1</v>
      </c>
      <c r="V248">
        <v>0</v>
      </c>
      <c r="W248">
        <v>0</v>
      </c>
      <c r="X248">
        <v>1</v>
      </c>
      <c r="Y248">
        <v>0</v>
      </c>
      <c r="Z248">
        <v>0</v>
      </c>
      <c r="AA248">
        <v>1</v>
      </c>
      <c r="AB248">
        <v>0</v>
      </c>
      <c r="AC248">
        <v>0</v>
      </c>
      <c r="AD248">
        <v>1</v>
      </c>
      <c r="AE248">
        <v>1</v>
      </c>
      <c r="AF248">
        <v>1</v>
      </c>
      <c r="AG248">
        <v>1</v>
      </c>
      <c r="AH248">
        <v>0</v>
      </c>
      <c r="AI248">
        <v>1</v>
      </c>
      <c r="AJ248">
        <v>0</v>
      </c>
      <c r="AK248">
        <v>1</v>
      </c>
      <c r="AL248">
        <v>1</v>
      </c>
      <c r="AM248">
        <v>1</v>
      </c>
      <c r="AN248">
        <v>1</v>
      </c>
      <c r="AO248">
        <v>1</v>
      </c>
      <c r="AP248">
        <v>0</v>
      </c>
      <c r="AQ248">
        <v>0</v>
      </c>
      <c r="AR248">
        <v>1</v>
      </c>
    </row>
    <row r="249" spans="1:44" x14ac:dyDescent="0.3">
      <c r="A249">
        <v>245</v>
      </c>
      <c r="B249">
        <v>2</v>
      </c>
      <c r="C249">
        <v>11</v>
      </c>
      <c r="D249">
        <v>23</v>
      </c>
      <c r="E249" t="str">
        <f>"2-11-23"</f>
        <v>2-11-23</v>
      </c>
      <c r="F249" t="s">
        <v>71</v>
      </c>
      <c r="G249" t="s">
        <v>73</v>
      </c>
      <c r="H249">
        <v>1</v>
      </c>
      <c r="I249">
        <v>0</v>
      </c>
      <c r="J249">
        <v>0</v>
      </c>
      <c r="K249">
        <v>1</v>
      </c>
      <c r="L249">
        <v>1</v>
      </c>
      <c r="M249">
        <v>1</v>
      </c>
      <c r="N249">
        <v>1</v>
      </c>
      <c r="O249">
        <v>1</v>
      </c>
      <c r="P249">
        <v>1</v>
      </c>
      <c r="Q249">
        <v>1</v>
      </c>
      <c r="R249">
        <v>1</v>
      </c>
      <c r="S249">
        <v>1</v>
      </c>
    </row>
    <row r="250" spans="1:44" x14ac:dyDescent="0.3">
      <c r="A250">
        <v>246</v>
      </c>
      <c r="B250">
        <v>2</v>
      </c>
      <c r="C250">
        <v>11</v>
      </c>
      <c r="D250">
        <v>14</v>
      </c>
      <c r="E250" t="str">
        <f>"2-11-14"</f>
        <v>2-11-14</v>
      </c>
      <c r="F250" t="s">
        <v>71</v>
      </c>
      <c r="G250" t="s">
        <v>72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0</v>
      </c>
      <c r="AA250">
        <v>1</v>
      </c>
      <c r="AB250">
        <v>0</v>
      </c>
      <c r="AC250">
        <v>0</v>
      </c>
      <c r="AD250">
        <v>1</v>
      </c>
      <c r="AE250">
        <v>1</v>
      </c>
      <c r="AF250">
        <v>1</v>
      </c>
      <c r="AG250">
        <v>1</v>
      </c>
      <c r="AH250">
        <v>1</v>
      </c>
      <c r="AI250">
        <v>0</v>
      </c>
      <c r="AJ250">
        <v>0</v>
      </c>
      <c r="AK250">
        <v>1</v>
      </c>
      <c r="AL250">
        <v>1</v>
      </c>
      <c r="AM250">
        <v>1</v>
      </c>
      <c r="AN250">
        <v>1</v>
      </c>
      <c r="AO250">
        <v>1</v>
      </c>
      <c r="AP250">
        <v>0</v>
      </c>
      <c r="AQ250">
        <v>0</v>
      </c>
      <c r="AR250">
        <v>0</v>
      </c>
    </row>
    <row r="251" spans="1:44" x14ac:dyDescent="0.3">
      <c r="A251">
        <v>247</v>
      </c>
      <c r="B251">
        <v>2</v>
      </c>
      <c r="C251">
        <v>11</v>
      </c>
      <c r="D251">
        <v>13</v>
      </c>
      <c r="E251" t="str">
        <f>"2-11-13"</f>
        <v>2-11-13</v>
      </c>
      <c r="F251" t="s">
        <v>71</v>
      </c>
      <c r="G251" t="s">
        <v>72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0</v>
      </c>
      <c r="AA251">
        <v>0</v>
      </c>
      <c r="AB251">
        <v>0</v>
      </c>
      <c r="AC251">
        <v>0</v>
      </c>
      <c r="AD251">
        <v>1</v>
      </c>
      <c r="AE251">
        <v>0</v>
      </c>
      <c r="AF251">
        <v>0</v>
      </c>
      <c r="AG251">
        <v>0</v>
      </c>
      <c r="AH251">
        <v>1</v>
      </c>
      <c r="AI251">
        <v>0</v>
      </c>
      <c r="AJ251">
        <v>0</v>
      </c>
      <c r="AK251">
        <v>1</v>
      </c>
      <c r="AL251">
        <v>1</v>
      </c>
      <c r="AM251">
        <v>1</v>
      </c>
      <c r="AN251">
        <v>1</v>
      </c>
      <c r="AO251">
        <v>1</v>
      </c>
      <c r="AP251">
        <v>0</v>
      </c>
      <c r="AQ251">
        <v>0</v>
      </c>
      <c r="AR251">
        <v>0</v>
      </c>
    </row>
    <row r="252" spans="1:44" x14ac:dyDescent="0.3">
      <c r="A252">
        <v>248</v>
      </c>
      <c r="B252">
        <v>2</v>
      </c>
      <c r="C252">
        <v>11</v>
      </c>
      <c r="D252">
        <v>9</v>
      </c>
      <c r="E252" t="str">
        <f>"2-11-9"</f>
        <v>2-11-9</v>
      </c>
      <c r="F252" t="s">
        <v>71</v>
      </c>
      <c r="G252" t="s">
        <v>72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0</v>
      </c>
      <c r="AA252">
        <v>1</v>
      </c>
      <c r="AB252">
        <v>0</v>
      </c>
      <c r="AC252">
        <v>1</v>
      </c>
      <c r="AD252">
        <v>0</v>
      </c>
      <c r="AE252">
        <v>1</v>
      </c>
      <c r="AF252">
        <v>1</v>
      </c>
      <c r="AG252">
        <v>1</v>
      </c>
      <c r="AH252">
        <v>0</v>
      </c>
      <c r="AI252">
        <v>1</v>
      </c>
      <c r="AJ252">
        <v>1</v>
      </c>
      <c r="AK252">
        <v>0</v>
      </c>
      <c r="AL252">
        <v>1</v>
      </c>
      <c r="AM252">
        <v>1</v>
      </c>
      <c r="AN252">
        <v>1</v>
      </c>
      <c r="AO252">
        <v>1</v>
      </c>
      <c r="AP252">
        <v>0</v>
      </c>
      <c r="AQ252">
        <v>0</v>
      </c>
      <c r="AR252">
        <v>0</v>
      </c>
    </row>
    <row r="253" spans="1:44" x14ac:dyDescent="0.3">
      <c r="A253">
        <v>249</v>
      </c>
      <c r="B253">
        <v>2</v>
      </c>
      <c r="C253">
        <v>11</v>
      </c>
      <c r="D253">
        <v>5</v>
      </c>
      <c r="E253" t="str">
        <f>"2-11-5"</f>
        <v>2-11-5</v>
      </c>
      <c r="F253" t="s">
        <v>71</v>
      </c>
      <c r="G253" t="s">
        <v>72</v>
      </c>
      <c r="T253">
        <v>0</v>
      </c>
      <c r="U253">
        <v>1</v>
      </c>
      <c r="V253">
        <v>0</v>
      </c>
      <c r="W253">
        <v>0</v>
      </c>
      <c r="X253">
        <v>0</v>
      </c>
      <c r="Y253">
        <v>1</v>
      </c>
      <c r="Z253">
        <v>0</v>
      </c>
      <c r="AA253">
        <v>1</v>
      </c>
      <c r="AB253">
        <v>0</v>
      </c>
      <c r="AC253">
        <v>1</v>
      </c>
      <c r="AD253">
        <v>0</v>
      </c>
      <c r="AE253">
        <v>1</v>
      </c>
      <c r="AF253">
        <v>1</v>
      </c>
      <c r="AG253">
        <v>1</v>
      </c>
      <c r="AH253">
        <v>0</v>
      </c>
      <c r="AI253">
        <v>1</v>
      </c>
      <c r="AJ253">
        <v>1</v>
      </c>
      <c r="AK253">
        <v>0</v>
      </c>
      <c r="AL253">
        <v>1</v>
      </c>
      <c r="AM253">
        <v>1</v>
      </c>
      <c r="AN253">
        <v>1</v>
      </c>
      <c r="AO253">
        <v>1</v>
      </c>
      <c r="AP253">
        <v>0</v>
      </c>
      <c r="AQ253">
        <v>0</v>
      </c>
      <c r="AR253">
        <v>0</v>
      </c>
    </row>
    <row r="254" spans="1:44" x14ac:dyDescent="0.3">
      <c r="A254">
        <v>250</v>
      </c>
      <c r="B254">
        <v>2</v>
      </c>
      <c r="C254">
        <v>11</v>
      </c>
      <c r="D254">
        <v>3</v>
      </c>
      <c r="E254" t="str">
        <f>"2-11-3"</f>
        <v>2-11-3</v>
      </c>
      <c r="F254" t="s">
        <v>71</v>
      </c>
      <c r="G254" t="s">
        <v>73</v>
      </c>
      <c r="H254">
        <v>0</v>
      </c>
      <c r="I254">
        <v>1</v>
      </c>
      <c r="J254">
        <v>0</v>
      </c>
      <c r="K254">
        <v>0</v>
      </c>
      <c r="L254">
        <v>0</v>
      </c>
      <c r="M254">
        <v>1</v>
      </c>
      <c r="N254">
        <v>1</v>
      </c>
      <c r="O254">
        <v>0</v>
      </c>
      <c r="P254">
        <v>1</v>
      </c>
      <c r="Q254">
        <v>1</v>
      </c>
      <c r="R254">
        <v>1</v>
      </c>
      <c r="S254">
        <v>1</v>
      </c>
    </row>
    <row r="255" spans="1:44" x14ac:dyDescent="0.3">
      <c r="A255">
        <v>251</v>
      </c>
      <c r="B255">
        <v>2</v>
      </c>
      <c r="C255">
        <v>11</v>
      </c>
      <c r="D255">
        <v>21</v>
      </c>
      <c r="E255" t="str">
        <f>"2-11-21"</f>
        <v>2-11-21</v>
      </c>
      <c r="F255" t="s">
        <v>71</v>
      </c>
      <c r="G255" t="s">
        <v>72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1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3">
      <c r="A256">
        <v>252</v>
      </c>
      <c r="B256">
        <v>2</v>
      </c>
      <c r="C256">
        <v>11</v>
      </c>
      <c r="D256">
        <v>16</v>
      </c>
      <c r="E256" t="str">
        <f>"2-11-16"</f>
        <v>2-11-16</v>
      </c>
      <c r="F256" t="s">
        <v>71</v>
      </c>
      <c r="G256" t="s">
        <v>73</v>
      </c>
      <c r="H256">
        <v>1</v>
      </c>
      <c r="I256">
        <v>0</v>
      </c>
      <c r="J256">
        <v>0</v>
      </c>
      <c r="K256">
        <v>1</v>
      </c>
      <c r="L256">
        <v>1</v>
      </c>
      <c r="M256">
        <v>1</v>
      </c>
      <c r="N256">
        <v>1</v>
      </c>
      <c r="O256">
        <v>1</v>
      </c>
      <c r="P256">
        <v>1</v>
      </c>
      <c r="Q256">
        <v>1</v>
      </c>
      <c r="R256">
        <v>1</v>
      </c>
      <c r="S256">
        <v>1</v>
      </c>
    </row>
    <row r="257" spans="1:44" x14ac:dyDescent="0.3">
      <c r="A257">
        <v>253</v>
      </c>
      <c r="B257">
        <v>2</v>
      </c>
      <c r="C257">
        <v>11</v>
      </c>
      <c r="D257">
        <v>15</v>
      </c>
      <c r="E257" t="str">
        <f>"2-11-15"</f>
        <v>2-11-15</v>
      </c>
      <c r="F257" t="s">
        <v>71</v>
      </c>
      <c r="G257" t="s">
        <v>72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0</v>
      </c>
      <c r="AA257">
        <v>1</v>
      </c>
      <c r="AB257">
        <v>0</v>
      </c>
      <c r="AC257">
        <v>0</v>
      </c>
      <c r="AD257">
        <v>1</v>
      </c>
      <c r="AE257">
        <v>1</v>
      </c>
      <c r="AF257">
        <v>1</v>
      </c>
      <c r="AG257">
        <v>1</v>
      </c>
      <c r="AH257">
        <v>1</v>
      </c>
      <c r="AI257">
        <v>0</v>
      </c>
      <c r="AJ257">
        <v>0</v>
      </c>
      <c r="AK257">
        <v>1</v>
      </c>
      <c r="AL257">
        <v>1</v>
      </c>
      <c r="AM257">
        <v>1</v>
      </c>
      <c r="AN257">
        <v>1</v>
      </c>
      <c r="AO257">
        <v>1</v>
      </c>
      <c r="AP257">
        <v>0</v>
      </c>
      <c r="AQ257">
        <v>0</v>
      </c>
      <c r="AR257">
        <v>0</v>
      </c>
    </row>
    <row r="258" spans="1:44" x14ac:dyDescent="0.3">
      <c r="A258">
        <v>254</v>
      </c>
      <c r="B258">
        <v>2</v>
      </c>
      <c r="C258">
        <v>11</v>
      </c>
      <c r="D258">
        <v>10</v>
      </c>
      <c r="E258" t="str">
        <f>"2-11-10"</f>
        <v>2-11-10</v>
      </c>
      <c r="F258" t="s">
        <v>71</v>
      </c>
      <c r="G258" t="s">
        <v>72</v>
      </c>
      <c r="T258">
        <v>0</v>
      </c>
      <c r="U258">
        <v>1</v>
      </c>
      <c r="V258">
        <v>0</v>
      </c>
      <c r="W258">
        <v>0</v>
      </c>
      <c r="X258">
        <v>0</v>
      </c>
      <c r="Y258">
        <v>1</v>
      </c>
      <c r="Z258">
        <v>0</v>
      </c>
      <c r="AA258">
        <v>1</v>
      </c>
      <c r="AB258">
        <v>0</v>
      </c>
      <c r="AC258">
        <v>0</v>
      </c>
      <c r="AD258">
        <v>1</v>
      </c>
      <c r="AE258">
        <v>1</v>
      </c>
      <c r="AF258">
        <v>1</v>
      </c>
      <c r="AG258">
        <v>1</v>
      </c>
      <c r="AH258">
        <v>1</v>
      </c>
      <c r="AI258">
        <v>0</v>
      </c>
      <c r="AJ258">
        <v>1</v>
      </c>
      <c r="AK258">
        <v>0</v>
      </c>
      <c r="AL258">
        <v>1</v>
      </c>
      <c r="AM258">
        <v>1</v>
      </c>
      <c r="AN258">
        <v>1</v>
      </c>
      <c r="AO258">
        <v>1</v>
      </c>
      <c r="AP258">
        <v>0</v>
      </c>
      <c r="AQ258">
        <v>0</v>
      </c>
      <c r="AR258">
        <v>0</v>
      </c>
    </row>
    <row r="259" spans="1:44" x14ac:dyDescent="0.3">
      <c r="A259">
        <v>255</v>
      </c>
      <c r="B259">
        <v>2</v>
      </c>
      <c r="C259">
        <v>11</v>
      </c>
      <c r="D259">
        <v>6</v>
      </c>
      <c r="E259" t="str">
        <f>"2-11-6"</f>
        <v>2-11-6</v>
      </c>
      <c r="F259" t="s">
        <v>71</v>
      </c>
      <c r="G259" t="s">
        <v>73</v>
      </c>
      <c r="H259">
        <v>1</v>
      </c>
      <c r="I259">
        <v>1</v>
      </c>
      <c r="J259">
        <v>0</v>
      </c>
      <c r="K259">
        <v>0</v>
      </c>
      <c r="L259">
        <v>1</v>
      </c>
      <c r="M259">
        <v>1</v>
      </c>
      <c r="N259">
        <v>1</v>
      </c>
      <c r="O259">
        <v>1</v>
      </c>
      <c r="P259">
        <v>1</v>
      </c>
      <c r="Q259">
        <v>1</v>
      </c>
      <c r="R259">
        <v>1</v>
      </c>
      <c r="S259">
        <v>1</v>
      </c>
    </row>
    <row r="260" spans="1:44" x14ac:dyDescent="0.3">
      <c r="A260">
        <v>256</v>
      </c>
      <c r="B260">
        <v>2</v>
      </c>
      <c r="C260">
        <v>11</v>
      </c>
      <c r="D260">
        <v>1</v>
      </c>
      <c r="E260" t="str">
        <f>"2-11-1"</f>
        <v>2-11-1</v>
      </c>
      <c r="F260" t="s">
        <v>71</v>
      </c>
      <c r="G260" t="s">
        <v>72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0</v>
      </c>
      <c r="AB260">
        <v>0</v>
      </c>
      <c r="AC260">
        <v>1</v>
      </c>
      <c r="AD260">
        <v>0</v>
      </c>
      <c r="AE260">
        <v>1</v>
      </c>
      <c r="AF260">
        <v>1</v>
      </c>
      <c r="AG260">
        <v>1</v>
      </c>
      <c r="AH260">
        <v>0</v>
      </c>
      <c r="AI260">
        <v>1</v>
      </c>
      <c r="AJ260">
        <v>1</v>
      </c>
      <c r="AK260">
        <v>0</v>
      </c>
      <c r="AL260">
        <v>1</v>
      </c>
      <c r="AM260">
        <v>1</v>
      </c>
      <c r="AN260">
        <v>1</v>
      </c>
      <c r="AO260">
        <v>1</v>
      </c>
      <c r="AP260">
        <v>0</v>
      </c>
      <c r="AQ260">
        <v>0</v>
      </c>
      <c r="AR260">
        <v>0</v>
      </c>
    </row>
    <row r="261" spans="1:44" x14ac:dyDescent="0.3">
      <c r="A261">
        <v>257</v>
      </c>
      <c r="B261">
        <v>2</v>
      </c>
      <c r="C261">
        <v>11</v>
      </c>
      <c r="D261">
        <v>20</v>
      </c>
      <c r="E261" t="str">
        <f>"2-11-20"</f>
        <v>2-11-20</v>
      </c>
      <c r="F261" t="s">
        <v>71</v>
      </c>
      <c r="G261" t="s">
        <v>73</v>
      </c>
      <c r="H261">
        <v>1</v>
      </c>
      <c r="I261">
        <v>0</v>
      </c>
      <c r="J261">
        <v>0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  <c r="S261">
        <v>1</v>
      </c>
    </row>
    <row r="262" spans="1:44" x14ac:dyDescent="0.3">
      <c r="A262">
        <v>258</v>
      </c>
      <c r="B262">
        <v>2</v>
      </c>
      <c r="C262">
        <v>11</v>
      </c>
      <c r="D262">
        <v>12</v>
      </c>
      <c r="E262" t="str">
        <f>"2-11-12"</f>
        <v>2-11-12</v>
      </c>
      <c r="F262" t="s">
        <v>71</v>
      </c>
      <c r="G262" t="s">
        <v>72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1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3">
      <c r="A263">
        <v>259</v>
      </c>
      <c r="B263">
        <v>2</v>
      </c>
      <c r="C263">
        <v>11</v>
      </c>
      <c r="D263">
        <v>7</v>
      </c>
      <c r="E263" t="str">
        <f>"2-11-7"</f>
        <v>2-11-7</v>
      </c>
      <c r="F263" t="s">
        <v>71</v>
      </c>
      <c r="G263" t="s">
        <v>72</v>
      </c>
      <c r="T263">
        <v>0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1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3">
      <c r="A264">
        <v>260</v>
      </c>
      <c r="B264">
        <v>2</v>
      </c>
      <c r="C264">
        <v>11</v>
      </c>
      <c r="D264">
        <v>2</v>
      </c>
      <c r="E264" t="str">
        <f>"2-11-2"</f>
        <v>2-11-2</v>
      </c>
      <c r="F264" t="s">
        <v>71</v>
      </c>
      <c r="G264" t="s">
        <v>72</v>
      </c>
      <c r="T264">
        <v>1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0</v>
      </c>
      <c r="AB264">
        <v>0</v>
      </c>
      <c r="AC264">
        <v>1</v>
      </c>
      <c r="AD264">
        <v>0</v>
      </c>
      <c r="AE264">
        <v>1</v>
      </c>
      <c r="AF264">
        <v>1</v>
      </c>
      <c r="AG264">
        <v>1</v>
      </c>
      <c r="AH264">
        <v>0</v>
      </c>
      <c r="AI264">
        <v>1</v>
      </c>
      <c r="AJ264">
        <v>1</v>
      </c>
      <c r="AK264">
        <v>0</v>
      </c>
      <c r="AL264">
        <v>1</v>
      </c>
      <c r="AM264">
        <v>1</v>
      </c>
      <c r="AN264">
        <v>1</v>
      </c>
      <c r="AO264">
        <v>1</v>
      </c>
      <c r="AP264">
        <v>0</v>
      </c>
      <c r="AQ264">
        <v>0</v>
      </c>
      <c r="AR264">
        <v>0</v>
      </c>
    </row>
    <row r="265" spans="1:44" x14ac:dyDescent="0.3">
      <c r="A265">
        <v>261</v>
      </c>
      <c r="B265">
        <v>2</v>
      </c>
      <c r="C265">
        <v>11</v>
      </c>
      <c r="D265">
        <v>17</v>
      </c>
      <c r="E265" t="str">
        <f>"2-11-17"</f>
        <v>2-11-17</v>
      </c>
      <c r="F265" t="s">
        <v>71</v>
      </c>
      <c r="G265" t="s">
        <v>72</v>
      </c>
      <c r="T265">
        <v>1</v>
      </c>
      <c r="U265">
        <v>0</v>
      </c>
      <c r="V265">
        <v>0</v>
      </c>
      <c r="W265">
        <v>0</v>
      </c>
      <c r="X265">
        <v>0</v>
      </c>
      <c r="Y265">
        <v>1</v>
      </c>
      <c r="Z265">
        <v>0</v>
      </c>
      <c r="AA265">
        <v>1</v>
      </c>
      <c r="AB265">
        <v>0</v>
      </c>
      <c r="AC265">
        <v>0</v>
      </c>
      <c r="AD265">
        <v>1</v>
      </c>
      <c r="AE265">
        <v>1</v>
      </c>
      <c r="AF265">
        <v>1</v>
      </c>
      <c r="AG265">
        <v>1</v>
      </c>
      <c r="AH265">
        <v>0</v>
      </c>
      <c r="AI265">
        <v>1</v>
      </c>
      <c r="AJ265">
        <v>1</v>
      </c>
      <c r="AK265">
        <v>0</v>
      </c>
      <c r="AL265">
        <v>1</v>
      </c>
      <c r="AM265">
        <v>1</v>
      </c>
      <c r="AN265">
        <v>1</v>
      </c>
      <c r="AO265">
        <v>1</v>
      </c>
      <c r="AP265">
        <v>0</v>
      </c>
      <c r="AQ265">
        <v>0</v>
      </c>
      <c r="AR265">
        <v>0</v>
      </c>
    </row>
    <row r="266" spans="1:44" x14ac:dyDescent="0.3">
      <c r="A266">
        <v>262</v>
      </c>
      <c r="B266">
        <v>2</v>
      </c>
      <c r="C266">
        <v>11</v>
      </c>
      <c r="D266">
        <v>11</v>
      </c>
      <c r="E266" t="str">
        <f>"2-11-11"</f>
        <v>2-11-11</v>
      </c>
      <c r="F266" t="s">
        <v>71</v>
      </c>
      <c r="G266" t="s">
        <v>72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0</v>
      </c>
      <c r="AB266">
        <v>0</v>
      </c>
      <c r="AC266">
        <v>0</v>
      </c>
      <c r="AD266">
        <v>1</v>
      </c>
      <c r="AE266">
        <v>1</v>
      </c>
      <c r="AF266">
        <v>1</v>
      </c>
      <c r="AG266">
        <v>1</v>
      </c>
      <c r="AH266">
        <v>1</v>
      </c>
      <c r="AI266">
        <v>0</v>
      </c>
      <c r="AJ266">
        <v>0</v>
      </c>
      <c r="AK266">
        <v>1</v>
      </c>
      <c r="AL266">
        <v>1</v>
      </c>
      <c r="AM266">
        <v>1</v>
      </c>
      <c r="AN266">
        <v>1</v>
      </c>
      <c r="AO266">
        <v>1</v>
      </c>
      <c r="AP266">
        <v>0</v>
      </c>
      <c r="AQ266">
        <v>0</v>
      </c>
      <c r="AR266">
        <v>0</v>
      </c>
    </row>
    <row r="267" spans="1:44" x14ac:dyDescent="0.3">
      <c r="A267">
        <v>263</v>
      </c>
      <c r="B267">
        <v>2</v>
      </c>
      <c r="C267">
        <v>11</v>
      </c>
      <c r="D267">
        <v>8</v>
      </c>
      <c r="E267" t="str">
        <f>"2-11-8"</f>
        <v>2-11-8</v>
      </c>
      <c r="F267" t="s">
        <v>71</v>
      </c>
      <c r="G267" t="s">
        <v>73</v>
      </c>
      <c r="H267">
        <v>1</v>
      </c>
      <c r="I267">
        <v>1</v>
      </c>
      <c r="J267">
        <v>0</v>
      </c>
      <c r="K267">
        <v>0</v>
      </c>
      <c r="L267">
        <v>1</v>
      </c>
      <c r="M267">
        <v>1</v>
      </c>
      <c r="N267">
        <v>1</v>
      </c>
      <c r="O267">
        <v>1</v>
      </c>
      <c r="P267">
        <v>1</v>
      </c>
      <c r="Q267">
        <v>1</v>
      </c>
      <c r="R267">
        <v>1</v>
      </c>
      <c r="S267">
        <v>1</v>
      </c>
    </row>
    <row r="268" spans="1:44" x14ac:dyDescent="0.3">
      <c r="A268">
        <v>264</v>
      </c>
      <c r="B268">
        <v>2</v>
      </c>
      <c r="C268">
        <v>11</v>
      </c>
      <c r="D268">
        <v>4</v>
      </c>
      <c r="E268" t="str">
        <f>"2-11-4"</f>
        <v>2-11-4</v>
      </c>
      <c r="F268" t="s">
        <v>71</v>
      </c>
      <c r="G268" t="s">
        <v>72</v>
      </c>
      <c r="T268">
        <v>0</v>
      </c>
      <c r="U268">
        <v>1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0</v>
      </c>
      <c r="AB268">
        <v>0</v>
      </c>
      <c r="AC268">
        <v>0</v>
      </c>
      <c r="AD268">
        <v>1</v>
      </c>
      <c r="AE268">
        <v>1</v>
      </c>
      <c r="AF268">
        <v>1</v>
      </c>
      <c r="AG268">
        <v>1</v>
      </c>
      <c r="AH268">
        <v>0</v>
      </c>
      <c r="AI268">
        <v>1</v>
      </c>
      <c r="AJ268">
        <v>1</v>
      </c>
      <c r="AK268">
        <v>0</v>
      </c>
      <c r="AL268">
        <v>1</v>
      </c>
      <c r="AM268">
        <v>1</v>
      </c>
      <c r="AN268">
        <v>1</v>
      </c>
      <c r="AO268">
        <v>1</v>
      </c>
      <c r="AP268">
        <v>0</v>
      </c>
      <c r="AQ268">
        <v>0</v>
      </c>
      <c r="AR268">
        <v>0</v>
      </c>
    </row>
    <row r="269" spans="1:44" x14ac:dyDescent="0.3">
      <c r="A269">
        <v>265</v>
      </c>
      <c r="B269">
        <v>2</v>
      </c>
      <c r="C269">
        <v>11</v>
      </c>
      <c r="D269">
        <v>25</v>
      </c>
      <c r="E269" t="str">
        <f>"2-11-25"</f>
        <v>2-11-25</v>
      </c>
      <c r="F269" t="s">
        <v>71</v>
      </c>
      <c r="G269" t="s">
        <v>72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0</v>
      </c>
      <c r="AA269">
        <v>1</v>
      </c>
      <c r="AB269">
        <v>0</v>
      </c>
      <c r="AC269">
        <v>0</v>
      </c>
      <c r="AD269">
        <v>1</v>
      </c>
      <c r="AE269">
        <v>1</v>
      </c>
      <c r="AF269">
        <v>1</v>
      </c>
      <c r="AG269">
        <v>1</v>
      </c>
      <c r="AH269">
        <v>0</v>
      </c>
      <c r="AI269">
        <v>1</v>
      </c>
      <c r="AJ269">
        <v>0</v>
      </c>
      <c r="AK269">
        <v>1</v>
      </c>
      <c r="AL269">
        <v>1</v>
      </c>
      <c r="AM269">
        <v>1</v>
      </c>
      <c r="AN269">
        <v>1</v>
      </c>
      <c r="AO269">
        <v>1</v>
      </c>
      <c r="AP269">
        <v>0</v>
      </c>
      <c r="AQ269">
        <v>0</v>
      </c>
      <c r="AR269">
        <v>0</v>
      </c>
    </row>
    <row r="270" spans="1:44" x14ac:dyDescent="0.3">
      <c r="A270">
        <v>266</v>
      </c>
      <c r="B270">
        <v>2</v>
      </c>
      <c r="C270">
        <v>11</v>
      </c>
      <c r="D270">
        <v>24</v>
      </c>
      <c r="E270" t="str">
        <f>"2-11-24"</f>
        <v>2-11-24</v>
      </c>
      <c r="F270" t="s">
        <v>71</v>
      </c>
      <c r="G270" t="s">
        <v>72</v>
      </c>
      <c r="T270">
        <v>0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0</v>
      </c>
      <c r="AA270">
        <v>1</v>
      </c>
      <c r="AB270">
        <v>1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1</v>
      </c>
      <c r="AM270">
        <v>1</v>
      </c>
      <c r="AN270">
        <v>1</v>
      </c>
      <c r="AO270">
        <v>1</v>
      </c>
      <c r="AP270">
        <v>0</v>
      </c>
      <c r="AQ270">
        <v>0</v>
      </c>
      <c r="AR270">
        <v>0</v>
      </c>
    </row>
    <row r="271" spans="1:44" x14ac:dyDescent="0.3">
      <c r="A271">
        <v>267</v>
      </c>
      <c r="B271">
        <v>2</v>
      </c>
      <c r="C271">
        <v>11</v>
      </c>
      <c r="D271">
        <v>18</v>
      </c>
      <c r="E271" t="str">
        <f>"2-11-18"</f>
        <v>2-11-18</v>
      </c>
      <c r="F271" t="s">
        <v>71</v>
      </c>
      <c r="G271" t="s">
        <v>72</v>
      </c>
      <c r="T271">
        <v>1</v>
      </c>
      <c r="U271">
        <v>0</v>
      </c>
      <c r="V271">
        <v>0</v>
      </c>
      <c r="W271">
        <v>0</v>
      </c>
      <c r="X271">
        <v>0</v>
      </c>
      <c r="Y271">
        <v>1</v>
      </c>
      <c r="Z271">
        <v>0</v>
      </c>
      <c r="AA271">
        <v>1</v>
      </c>
      <c r="AB271">
        <v>0</v>
      </c>
      <c r="AC271">
        <v>1</v>
      </c>
      <c r="AD271">
        <v>0</v>
      </c>
      <c r="AE271">
        <v>1</v>
      </c>
      <c r="AF271">
        <v>1</v>
      </c>
      <c r="AG271">
        <v>1</v>
      </c>
      <c r="AH271">
        <v>1</v>
      </c>
      <c r="AI271">
        <v>0</v>
      </c>
      <c r="AJ271">
        <v>1</v>
      </c>
      <c r="AK271">
        <v>0</v>
      </c>
      <c r="AL271">
        <v>1</v>
      </c>
      <c r="AM271">
        <v>1</v>
      </c>
      <c r="AN271">
        <v>1</v>
      </c>
      <c r="AO271">
        <v>1</v>
      </c>
      <c r="AP271">
        <v>0</v>
      </c>
      <c r="AQ271">
        <v>0</v>
      </c>
      <c r="AR271">
        <v>1</v>
      </c>
    </row>
    <row r="272" spans="1:44" x14ac:dyDescent="0.3">
      <c r="A272">
        <v>268</v>
      </c>
      <c r="B272">
        <v>2</v>
      </c>
      <c r="C272">
        <v>11</v>
      </c>
      <c r="D272">
        <v>22</v>
      </c>
      <c r="E272" t="str">
        <f>"2-11-22"</f>
        <v>2-11-22</v>
      </c>
      <c r="F272" t="s">
        <v>71</v>
      </c>
      <c r="G272" t="s">
        <v>72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1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1</v>
      </c>
      <c r="AJ272">
        <v>1</v>
      </c>
      <c r="AK272">
        <v>0</v>
      </c>
      <c r="AL272">
        <v>0</v>
      </c>
      <c r="AM272">
        <v>1</v>
      </c>
      <c r="AN272">
        <v>1</v>
      </c>
      <c r="AO272">
        <v>0</v>
      </c>
      <c r="AP272">
        <v>0</v>
      </c>
      <c r="AQ272">
        <v>0</v>
      </c>
      <c r="AR272">
        <v>0</v>
      </c>
    </row>
    <row r="273" spans="1:44" x14ac:dyDescent="0.3">
      <c r="A273">
        <v>269</v>
      </c>
      <c r="B273">
        <v>2</v>
      </c>
      <c r="C273">
        <v>11</v>
      </c>
      <c r="D273">
        <v>19</v>
      </c>
      <c r="E273" t="str">
        <f>"2-11-19"</f>
        <v>2-11-19</v>
      </c>
      <c r="F273" t="s">
        <v>71</v>
      </c>
      <c r="G273" t="s">
        <v>72</v>
      </c>
      <c r="T273">
        <v>1</v>
      </c>
      <c r="U273">
        <v>0</v>
      </c>
      <c r="V273">
        <v>0</v>
      </c>
      <c r="W273">
        <v>0</v>
      </c>
      <c r="X273">
        <v>0</v>
      </c>
      <c r="Y273">
        <v>1</v>
      </c>
      <c r="Z273">
        <v>0</v>
      </c>
      <c r="AA273">
        <v>1</v>
      </c>
      <c r="AB273">
        <v>0</v>
      </c>
      <c r="AC273">
        <v>1</v>
      </c>
      <c r="AD273">
        <v>0</v>
      </c>
      <c r="AE273">
        <v>1</v>
      </c>
      <c r="AF273">
        <v>1</v>
      </c>
      <c r="AG273">
        <v>1</v>
      </c>
      <c r="AH273">
        <v>1</v>
      </c>
      <c r="AI273">
        <v>0</v>
      </c>
      <c r="AJ273">
        <v>1</v>
      </c>
      <c r="AK273">
        <v>0</v>
      </c>
      <c r="AL273">
        <v>1</v>
      </c>
      <c r="AM273">
        <v>1</v>
      </c>
      <c r="AN273">
        <v>1</v>
      </c>
      <c r="AO273">
        <v>1</v>
      </c>
      <c r="AP273">
        <v>0</v>
      </c>
      <c r="AQ273">
        <v>0</v>
      </c>
      <c r="AR273">
        <v>1</v>
      </c>
    </row>
    <row r="274" spans="1:44" x14ac:dyDescent="0.3">
      <c r="A274">
        <v>270</v>
      </c>
      <c r="B274">
        <v>2</v>
      </c>
      <c r="C274">
        <v>12</v>
      </c>
      <c r="D274">
        <v>25</v>
      </c>
      <c r="E274" t="str">
        <f>"2-12-25"</f>
        <v>2-12-25</v>
      </c>
      <c r="F274" t="s">
        <v>71</v>
      </c>
      <c r="G274" t="s">
        <v>73</v>
      </c>
      <c r="H274">
        <v>1</v>
      </c>
      <c r="I274">
        <v>1</v>
      </c>
      <c r="J274">
        <v>0</v>
      </c>
      <c r="K274">
        <v>0</v>
      </c>
      <c r="L274">
        <v>1</v>
      </c>
      <c r="M274">
        <v>1</v>
      </c>
      <c r="N274">
        <v>1</v>
      </c>
      <c r="O274">
        <v>1</v>
      </c>
      <c r="P274">
        <v>1</v>
      </c>
      <c r="Q274">
        <v>1</v>
      </c>
      <c r="R274">
        <v>1</v>
      </c>
      <c r="S274">
        <v>1</v>
      </c>
    </row>
    <row r="275" spans="1:44" x14ac:dyDescent="0.3">
      <c r="A275">
        <v>271</v>
      </c>
      <c r="B275">
        <v>2</v>
      </c>
      <c r="C275">
        <v>12</v>
      </c>
      <c r="D275">
        <v>16</v>
      </c>
      <c r="E275" t="str">
        <f>"2-12-16"</f>
        <v>2-12-16</v>
      </c>
      <c r="F275" t="s">
        <v>71</v>
      </c>
      <c r="G275" t="s">
        <v>73</v>
      </c>
      <c r="H275">
        <v>1</v>
      </c>
      <c r="I275">
        <v>0</v>
      </c>
      <c r="J275">
        <v>0</v>
      </c>
      <c r="K275">
        <v>1</v>
      </c>
      <c r="L275">
        <v>1</v>
      </c>
      <c r="M275">
        <v>1</v>
      </c>
      <c r="N275">
        <v>1</v>
      </c>
      <c r="O275">
        <v>1</v>
      </c>
      <c r="P275">
        <v>1</v>
      </c>
      <c r="Q275">
        <v>1</v>
      </c>
      <c r="R275">
        <v>1</v>
      </c>
      <c r="S275">
        <v>1</v>
      </c>
    </row>
    <row r="276" spans="1:44" x14ac:dyDescent="0.3">
      <c r="A276">
        <v>272</v>
      </c>
      <c r="B276">
        <v>2</v>
      </c>
      <c r="C276">
        <v>12</v>
      </c>
      <c r="D276">
        <v>15</v>
      </c>
      <c r="E276" t="str">
        <f>"2-12-15"</f>
        <v>2-12-15</v>
      </c>
      <c r="F276" t="s">
        <v>71</v>
      </c>
      <c r="G276" t="s">
        <v>72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0</v>
      </c>
      <c r="AB276">
        <v>0</v>
      </c>
      <c r="AC276">
        <v>1</v>
      </c>
      <c r="AD276">
        <v>0</v>
      </c>
      <c r="AE276">
        <v>1</v>
      </c>
      <c r="AF276">
        <v>1</v>
      </c>
      <c r="AG276">
        <v>1</v>
      </c>
      <c r="AH276">
        <v>1</v>
      </c>
      <c r="AI276">
        <v>0</v>
      </c>
      <c r="AJ276">
        <v>1</v>
      </c>
      <c r="AK276">
        <v>0</v>
      </c>
      <c r="AL276">
        <v>1</v>
      </c>
      <c r="AM276">
        <v>1</v>
      </c>
      <c r="AN276">
        <v>1</v>
      </c>
      <c r="AO276">
        <v>1</v>
      </c>
      <c r="AP276">
        <v>0</v>
      </c>
      <c r="AQ276">
        <v>0</v>
      </c>
      <c r="AR276">
        <v>0</v>
      </c>
    </row>
    <row r="277" spans="1:44" x14ac:dyDescent="0.3">
      <c r="A277">
        <v>273</v>
      </c>
      <c r="B277">
        <v>2</v>
      </c>
      <c r="C277">
        <v>12</v>
      </c>
      <c r="D277">
        <v>2</v>
      </c>
      <c r="E277" t="str">
        <f>"2-12-2"</f>
        <v>2-12-2</v>
      </c>
      <c r="F277" t="s">
        <v>71</v>
      </c>
      <c r="G277" t="s">
        <v>73</v>
      </c>
      <c r="H277">
        <v>1</v>
      </c>
      <c r="I277">
        <v>0</v>
      </c>
      <c r="J277">
        <v>0</v>
      </c>
      <c r="K277">
        <v>1</v>
      </c>
      <c r="L277">
        <v>1</v>
      </c>
      <c r="M277">
        <v>1</v>
      </c>
      <c r="N277">
        <v>1</v>
      </c>
      <c r="O277">
        <v>1</v>
      </c>
      <c r="P277">
        <v>1</v>
      </c>
      <c r="Q277">
        <v>1</v>
      </c>
      <c r="R277">
        <v>1</v>
      </c>
      <c r="S277">
        <v>1</v>
      </c>
    </row>
    <row r="278" spans="1:44" x14ac:dyDescent="0.3">
      <c r="A278">
        <v>274</v>
      </c>
      <c r="B278">
        <v>2</v>
      </c>
      <c r="C278">
        <v>12</v>
      </c>
      <c r="D278">
        <v>24</v>
      </c>
      <c r="E278" t="str">
        <f>"2-12-24"</f>
        <v>2-12-24</v>
      </c>
      <c r="F278" t="s">
        <v>71</v>
      </c>
      <c r="G278" t="s">
        <v>73</v>
      </c>
      <c r="H278">
        <v>1</v>
      </c>
      <c r="I278">
        <v>1</v>
      </c>
      <c r="J278">
        <v>0</v>
      </c>
      <c r="K278">
        <v>0</v>
      </c>
      <c r="L278">
        <v>1</v>
      </c>
      <c r="M278">
        <v>1</v>
      </c>
      <c r="N278">
        <v>1</v>
      </c>
      <c r="O278">
        <v>1</v>
      </c>
      <c r="P278">
        <v>1</v>
      </c>
      <c r="Q278">
        <v>1</v>
      </c>
      <c r="R278">
        <v>1</v>
      </c>
      <c r="S278">
        <v>0</v>
      </c>
    </row>
    <row r="279" spans="1:44" x14ac:dyDescent="0.3">
      <c r="A279">
        <v>275</v>
      </c>
      <c r="B279">
        <v>2</v>
      </c>
      <c r="C279">
        <v>12</v>
      </c>
      <c r="D279">
        <v>23</v>
      </c>
      <c r="E279" t="str">
        <f>"2-12-23"</f>
        <v>2-12-23</v>
      </c>
      <c r="F279" t="s">
        <v>71</v>
      </c>
      <c r="G279" t="s">
        <v>73</v>
      </c>
      <c r="H279">
        <v>1</v>
      </c>
      <c r="I279">
        <v>0</v>
      </c>
      <c r="J279">
        <v>0</v>
      </c>
      <c r="K279">
        <v>1</v>
      </c>
      <c r="L279">
        <v>1</v>
      </c>
      <c r="M279">
        <v>1</v>
      </c>
      <c r="N279">
        <v>1</v>
      </c>
      <c r="O279">
        <v>1</v>
      </c>
      <c r="P279">
        <v>1</v>
      </c>
      <c r="Q279">
        <v>1</v>
      </c>
      <c r="R279">
        <v>1</v>
      </c>
      <c r="S279">
        <v>1</v>
      </c>
    </row>
    <row r="280" spans="1:44" x14ac:dyDescent="0.3">
      <c r="A280">
        <v>276</v>
      </c>
      <c r="B280">
        <v>2</v>
      </c>
      <c r="C280">
        <v>12</v>
      </c>
      <c r="D280">
        <v>10</v>
      </c>
      <c r="E280" t="str">
        <f>"2-12-10"</f>
        <v>2-12-10</v>
      </c>
      <c r="F280" t="s">
        <v>71</v>
      </c>
      <c r="G280" t="s">
        <v>73</v>
      </c>
      <c r="H280">
        <v>1</v>
      </c>
      <c r="I280">
        <v>0</v>
      </c>
      <c r="J280">
        <v>0</v>
      </c>
      <c r="K280">
        <v>1</v>
      </c>
      <c r="L280">
        <v>1</v>
      </c>
      <c r="M280">
        <v>1</v>
      </c>
      <c r="N280">
        <v>1</v>
      </c>
      <c r="O280">
        <v>1</v>
      </c>
      <c r="P280">
        <v>1</v>
      </c>
      <c r="Q280">
        <v>1</v>
      </c>
      <c r="R280">
        <v>1</v>
      </c>
      <c r="S280">
        <v>1</v>
      </c>
    </row>
    <row r="281" spans="1:44" x14ac:dyDescent="0.3">
      <c r="A281">
        <v>277</v>
      </c>
      <c r="B281">
        <v>2</v>
      </c>
      <c r="C281">
        <v>12</v>
      </c>
      <c r="D281">
        <v>6</v>
      </c>
      <c r="E281" t="str">
        <f>"2-12-6"</f>
        <v>2-12-6</v>
      </c>
      <c r="F281" t="s">
        <v>71</v>
      </c>
      <c r="G281" t="s">
        <v>73</v>
      </c>
      <c r="H281">
        <v>1</v>
      </c>
      <c r="I281">
        <v>0</v>
      </c>
      <c r="J281">
        <v>0</v>
      </c>
      <c r="K281">
        <v>1</v>
      </c>
      <c r="L281">
        <v>1</v>
      </c>
      <c r="M281">
        <v>1</v>
      </c>
      <c r="N281">
        <v>0</v>
      </c>
      <c r="O281">
        <v>1</v>
      </c>
      <c r="P281">
        <v>0</v>
      </c>
      <c r="Q281">
        <v>1</v>
      </c>
      <c r="R281">
        <v>1</v>
      </c>
      <c r="S281">
        <v>1</v>
      </c>
    </row>
    <row r="282" spans="1:44" x14ac:dyDescent="0.3">
      <c r="A282">
        <v>278</v>
      </c>
      <c r="B282">
        <v>2</v>
      </c>
      <c r="C282">
        <v>12</v>
      </c>
      <c r="D282">
        <v>3</v>
      </c>
      <c r="E282" t="str">
        <f>"2-12-3"</f>
        <v>2-12-3</v>
      </c>
      <c r="F282" t="s">
        <v>71</v>
      </c>
      <c r="G282" t="s">
        <v>72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0</v>
      </c>
      <c r="AB282">
        <v>0</v>
      </c>
      <c r="AC282">
        <v>1</v>
      </c>
      <c r="AD282">
        <v>0</v>
      </c>
      <c r="AE282">
        <v>1</v>
      </c>
      <c r="AF282">
        <v>1</v>
      </c>
      <c r="AG282">
        <v>1</v>
      </c>
      <c r="AH282">
        <v>0</v>
      </c>
      <c r="AI282">
        <v>1</v>
      </c>
      <c r="AJ282">
        <v>1</v>
      </c>
      <c r="AK282">
        <v>0</v>
      </c>
      <c r="AL282">
        <v>1</v>
      </c>
      <c r="AM282">
        <v>1</v>
      </c>
      <c r="AN282">
        <v>1</v>
      </c>
      <c r="AO282">
        <v>1</v>
      </c>
      <c r="AP282">
        <v>0</v>
      </c>
      <c r="AQ282">
        <v>0</v>
      </c>
      <c r="AR282">
        <v>0</v>
      </c>
    </row>
    <row r="283" spans="1:44" x14ac:dyDescent="0.3">
      <c r="A283">
        <v>279</v>
      </c>
      <c r="B283">
        <v>2</v>
      </c>
      <c r="C283">
        <v>12</v>
      </c>
      <c r="D283">
        <v>22</v>
      </c>
      <c r="E283" t="str">
        <f>"2-12-22"</f>
        <v>2-12-22</v>
      </c>
      <c r="F283" t="s">
        <v>71</v>
      </c>
      <c r="G283" t="s">
        <v>72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0</v>
      </c>
      <c r="AB283">
        <v>0</v>
      </c>
      <c r="AC283">
        <v>1</v>
      </c>
      <c r="AD283">
        <v>0</v>
      </c>
      <c r="AE283">
        <v>1</v>
      </c>
      <c r="AF283">
        <v>1</v>
      </c>
      <c r="AG283">
        <v>1</v>
      </c>
      <c r="AH283">
        <v>0</v>
      </c>
      <c r="AI283">
        <v>1</v>
      </c>
      <c r="AJ283">
        <v>1</v>
      </c>
      <c r="AK283">
        <v>0</v>
      </c>
      <c r="AL283">
        <v>1</v>
      </c>
      <c r="AM283">
        <v>1</v>
      </c>
      <c r="AN283">
        <v>1</v>
      </c>
      <c r="AO283">
        <v>1</v>
      </c>
      <c r="AP283">
        <v>0</v>
      </c>
      <c r="AQ283">
        <v>0</v>
      </c>
      <c r="AR283">
        <v>0</v>
      </c>
    </row>
    <row r="284" spans="1:44" x14ac:dyDescent="0.3">
      <c r="A284">
        <v>280</v>
      </c>
      <c r="B284">
        <v>2</v>
      </c>
      <c r="C284">
        <v>12</v>
      </c>
      <c r="D284">
        <v>21</v>
      </c>
      <c r="E284" t="str">
        <f>"2-12-21"</f>
        <v>2-12-21</v>
      </c>
      <c r="F284" t="s">
        <v>71</v>
      </c>
      <c r="G284" t="s">
        <v>72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0</v>
      </c>
      <c r="AA284">
        <v>1</v>
      </c>
      <c r="AB284">
        <v>0</v>
      </c>
      <c r="AC284">
        <v>0</v>
      </c>
      <c r="AD284">
        <v>1</v>
      </c>
      <c r="AE284">
        <v>1</v>
      </c>
      <c r="AF284">
        <v>1</v>
      </c>
      <c r="AG284">
        <v>1</v>
      </c>
      <c r="AH284">
        <v>1</v>
      </c>
      <c r="AI284">
        <v>0</v>
      </c>
      <c r="AJ284">
        <v>1</v>
      </c>
      <c r="AK284">
        <v>0</v>
      </c>
      <c r="AL284">
        <v>1</v>
      </c>
      <c r="AM284">
        <v>1</v>
      </c>
      <c r="AN284">
        <v>1</v>
      </c>
      <c r="AO284">
        <v>1</v>
      </c>
      <c r="AP284">
        <v>0</v>
      </c>
      <c r="AQ284">
        <v>0</v>
      </c>
      <c r="AR284">
        <v>0</v>
      </c>
    </row>
    <row r="285" spans="1:44" x14ac:dyDescent="0.3">
      <c r="A285">
        <v>281</v>
      </c>
      <c r="B285">
        <v>2</v>
      </c>
      <c r="C285">
        <v>12</v>
      </c>
      <c r="D285">
        <v>18</v>
      </c>
      <c r="E285" t="str">
        <f>"2-12-18"</f>
        <v>2-12-18</v>
      </c>
      <c r="F285" t="s">
        <v>71</v>
      </c>
      <c r="G285" t="s">
        <v>73</v>
      </c>
      <c r="H285">
        <v>1</v>
      </c>
      <c r="I285">
        <v>0</v>
      </c>
      <c r="J285">
        <v>0</v>
      </c>
      <c r="K285">
        <v>1</v>
      </c>
      <c r="L285">
        <v>1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0</v>
      </c>
      <c r="S285">
        <v>1</v>
      </c>
    </row>
    <row r="286" spans="1:44" x14ac:dyDescent="0.3">
      <c r="A286">
        <v>282</v>
      </c>
      <c r="B286">
        <v>2</v>
      </c>
      <c r="C286">
        <v>12</v>
      </c>
      <c r="D286">
        <v>11</v>
      </c>
      <c r="E286" t="str">
        <f>"2-12-11"</f>
        <v>2-12-11</v>
      </c>
      <c r="F286" t="s">
        <v>71</v>
      </c>
      <c r="G286" t="s">
        <v>73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1</v>
      </c>
      <c r="N286">
        <v>1</v>
      </c>
      <c r="O286">
        <v>0</v>
      </c>
      <c r="P286">
        <v>1</v>
      </c>
      <c r="Q286">
        <v>1</v>
      </c>
      <c r="R286">
        <v>1</v>
      </c>
      <c r="S286">
        <v>1</v>
      </c>
    </row>
    <row r="287" spans="1:44" x14ac:dyDescent="0.3">
      <c r="A287">
        <v>283</v>
      </c>
      <c r="B287">
        <v>2</v>
      </c>
      <c r="C287">
        <v>12</v>
      </c>
      <c r="D287">
        <v>7</v>
      </c>
      <c r="E287" t="str">
        <f>"2-12-7"</f>
        <v>2-12-7</v>
      </c>
      <c r="F287" t="s">
        <v>71</v>
      </c>
      <c r="G287" t="s">
        <v>72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0</v>
      </c>
      <c r="AA287">
        <v>1</v>
      </c>
      <c r="AB287">
        <v>0</v>
      </c>
      <c r="AC287">
        <v>0</v>
      </c>
      <c r="AD287">
        <v>1</v>
      </c>
      <c r="AE287">
        <v>1</v>
      </c>
      <c r="AF287">
        <v>1</v>
      </c>
      <c r="AG287">
        <v>1</v>
      </c>
      <c r="AH287">
        <v>1</v>
      </c>
      <c r="AI287">
        <v>0</v>
      </c>
      <c r="AJ287">
        <v>1</v>
      </c>
      <c r="AK287">
        <v>0</v>
      </c>
      <c r="AL287">
        <v>1</v>
      </c>
      <c r="AM287">
        <v>1</v>
      </c>
      <c r="AN287">
        <v>1</v>
      </c>
      <c r="AO287">
        <v>1</v>
      </c>
      <c r="AP287">
        <v>0</v>
      </c>
      <c r="AQ287">
        <v>0</v>
      </c>
      <c r="AR287">
        <v>0</v>
      </c>
    </row>
    <row r="288" spans="1:44" x14ac:dyDescent="0.3">
      <c r="A288">
        <v>284</v>
      </c>
      <c r="B288">
        <v>2</v>
      </c>
      <c r="C288">
        <v>12</v>
      </c>
      <c r="D288">
        <v>4</v>
      </c>
      <c r="E288" t="str">
        <f>"2-12-4"</f>
        <v>2-12-4</v>
      </c>
      <c r="F288" t="s">
        <v>71</v>
      </c>
      <c r="G288" t="s">
        <v>72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0</v>
      </c>
      <c r="AB288">
        <v>0</v>
      </c>
      <c r="AC288">
        <v>0</v>
      </c>
      <c r="AD288">
        <v>1</v>
      </c>
      <c r="AE288">
        <v>1</v>
      </c>
      <c r="AF288">
        <v>1</v>
      </c>
      <c r="AG288">
        <v>1</v>
      </c>
      <c r="AH288">
        <v>0</v>
      </c>
      <c r="AI288">
        <v>1</v>
      </c>
      <c r="AJ288">
        <v>1</v>
      </c>
      <c r="AK288">
        <v>0</v>
      </c>
      <c r="AL288">
        <v>1</v>
      </c>
      <c r="AM288">
        <v>1</v>
      </c>
      <c r="AN288">
        <v>1</v>
      </c>
      <c r="AO288">
        <v>1</v>
      </c>
      <c r="AP288">
        <v>0</v>
      </c>
      <c r="AQ288">
        <v>0</v>
      </c>
      <c r="AR288">
        <v>0</v>
      </c>
    </row>
    <row r="289" spans="1:44" x14ac:dyDescent="0.3">
      <c r="A289">
        <v>285</v>
      </c>
      <c r="B289">
        <v>2</v>
      </c>
      <c r="C289">
        <v>12</v>
      </c>
      <c r="D289">
        <v>20</v>
      </c>
      <c r="E289" t="str">
        <f>"2-12-20"</f>
        <v>2-12-20</v>
      </c>
      <c r="F289" t="s">
        <v>71</v>
      </c>
      <c r="G289" t="s">
        <v>72</v>
      </c>
      <c r="T289">
        <v>1</v>
      </c>
      <c r="U289">
        <v>0</v>
      </c>
      <c r="V289">
        <v>0</v>
      </c>
      <c r="W289">
        <v>0</v>
      </c>
      <c r="X289">
        <v>1</v>
      </c>
      <c r="Y289">
        <v>0</v>
      </c>
      <c r="Z289">
        <v>1</v>
      </c>
      <c r="AA289">
        <v>0</v>
      </c>
      <c r="AB289">
        <v>0</v>
      </c>
      <c r="AC289">
        <v>1</v>
      </c>
      <c r="AD289">
        <v>0</v>
      </c>
      <c r="AE289">
        <v>1</v>
      </c>
      <c r="AF289">
        <v>1</v>
      </c>
      <c r="AG289">
        <v>1</v>
      </c>
      <c r="AH289">
        <v>0</v>
      </c>
      <c r="AI289">
        <v>1</v>
      </c>
      <c r="AJ289">
        <v>1</v>
      </c>
      <c r="AK289">
        <v>0</v>
      </c>
      <c r="AL289">
        <v>1</v>
      </c>
      <c r="AM289">
        <v>1</v>
      </c>
      <c r="AN289">
        <v>1</v>
      </c>
      <c r="AO289">
        <v>1</v>
      </c>
      <c r="AP289">
        <v>0</v>
      </c>
      <c r="AQ289">
        <v>0</v>
      </c>
      <c r="AR289">
        <v>0</v>
      </c>
    </row>
    <row r="290" spans="1:44" x14ac:dyDescent="0.3">
      <c r="A290">
        <v>286</v>
      </c>
      <c r="B290">
        <v>2</v>
      </c>
      <c r="C290">
        <v>12</v>
      </c>
      <c r="D290">
        <v>19</v>
      </c>
      <c r="E290" t="str">
        <f>"2-12-19"</f>
        <v>2-12-19</v>
      </c>
      <c r="F290" t="s">
        <v>71</v>
      </c>
      <c r="G290" t="s">
        <v>72</v>
      </c>
      <c r="T290">
        <v>1</v>
      </c>
      <c r="U290">
        <v>0</v>
      </c>
      <c r="V290">
        <v>0</v>
      </c>
      <c r="W290">
        <v>0</v>
      </c>
      <c r="X290">
        <v>1</v>
      </c>
      <c r="Y290">
        <v>0</v>
      </c>
      <c r="Z290">
        <v>1</v>
      </c>
      <c r="AA290">
        <v>0</v>
      </c>
      <c r="AB290">
        <v>0</v>
      </c>
      <c r="AC290">
        <v>1</v>
      </c>
      <c r="AD290">
        <v>0</v>
      </c>
      <c r="AE290">
        <v>1</v>
      </c>
      <c r="AF290">
        <v>1</v>
      </c>
      <c r="AG290">
        <v>1</v>
      </c>
      <c r="AH290">
        <v>0</v>
      </c>
      <c r="AI290">
        <v>1</v>
      </c>
      <c r="AJ290">
        <v>1</v>
      </c>
      <c r="AK290">
        <v>0</v>
      </c>
      <c r="AL290">
        <v>1</v>
      </c>
      <c r="AM290">
        <v>1</v>
      </c>
      <c r="AN290">
        <v>1</v>
      </c>
      <c r="AO290">
        <v>1</v>
      </c>
      <c r="AP290">
        <v>0</v>
      </c>
      <c r="AQ290">
        <v>0</v>
      </c>
      <c r="AR290">
        <v>0</v>
      </c>
    </row>
    <row r="291" spans="1:44" x14ac:dyDescent="0.3">
      <c r="A291">
        <v>287</v>
      </c>
      <c r="B291">
        <v>2</v>
      </c>
      <c r="C291">
        <v>12</v>
      </c>
      <c r="D291">
        <v>12</v>
      </c>
      <c r="E291" t="str">
        <f>"2-12-12"</f>
        <v>2-12-12</v>
      </c>
      <c r="F291" t="s">
        <v>71</v>
      </c>
      <c r="G291" t="s">
        <v>72</v>
      </c>
      <c r="T291">
        <v>0</v>
      </c>
      <c r="U291">
        <v>1</v>
      </c>
      <c r="V291">
        <v>0</v>
      </c>
      <c r="W291">
        <v>0</v>
      </c>
      <c r="X291">
        <v>0</v>
      </c>
      <c r="Y291">
        <v>1</v>
      </c>
      <c r="Z291">
        <v>0</v>
      </c>
      <c r="AA291">
        <v>1</v>
      </c>
      <c r="AB291">
        <v>0</v>
      </c>
      <c r="AC291">
        <v>0</v>
      </c>
      <c r="AD291">
        <v>1</v>
      </c>
      <c r="AE291">
        <v>0</v>
      </c>
      <c r="AF291">
        <v>0</v>
      </c>
      <c r="AG291">
        <v>0</v>
      </c>
      <c r="AH291">
        <v>1</v>
      </c>
      <c r="AI291">
        <v>0</v>
      </c>
      <c r="AJ291">
        <v>1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3">
      <c r="A292">
        <v>288</v>
      </c>
      <c r="B292">
        <v>2</v>
      </c>
      <c r="C292">
        <v>12</v>
      </c>
      <c r="D292">
        <v>1</v>
      </c>
      <c r="E292" t="str">
        <f>"2-12-1"</f>
        <v>2-12-1</v>
      </c>
      <c r="F292" t="s">
        <v>71</v>
      </c>
      <c r="G292" t="s">
        <v>72</v>
      </c>
      <c r="T292">
        <v>0</v>
      </c>
      <c r="U292">
        <v>1</v>
      </c>
      <c r="V292">
        <v>0</v>
      </c>
      <c r="W292">
        <v>0</v>
      </c>
      <c r="X292">
        <v>0</v>
      </c>
      <c r="Y292">
        <v>1</v>
      </c>
      <c r="Z292">
        <v>0</v>
      </c>
      <c r="AA292">
        <v>1</v>
      </c>
      <c r="AB292">
        <v>0</v>
      </c>
      <c r="AC292">
        <v>0</v>
      </c>
      <c r="AD292">
        <v>1</v>
      </c>
      <c r="AE292">
        <v>1</v>
      </c>
      <c r="AF292">
        <v>1</v>
      </c>
      <c r="AG292">
        <v>1</v>
      </c>
      <c r="AH292">
        <v>0</v>
      </c>
      <c r="AI292">
        <v>1</v>
      </c>
      <c r="AJ292">
        <v>1</v>
      </c>
      <c r="AK292">
        <v>0</v>
      </c>
      <c r="AL292">
        <v>1</v>
      </c>
      <c r="AM292">
        <v>1</v>
      </c>
      <c r="AN292">
        <v>1</v>
      </c>
      <c r="AO292">
        <v>1</v>
      </c>
      <c r="AP292">
        <v>0</v>
      </c>
      <c r="AQ292">
        <v>0</v>
      </c>
      <c r="AR292">
        <v>0</v>
      </c>
    </row>
    <row r="293" spans="1:44" x14ac:dyDescent="0.3">
      <c r="A293">
        <v>289</v>
      </c>
      <c r="B293">
        <v>2</v>
      </c>
      <c r="C293">
        <v>12</v>
      </c>
      <c r="D293">
        <v>14</v>
      </c>
      <c r="E293" t="str">
        <f>"2-12-14"</f>
        <v>2-12-14</v>
      </c>
      <c r="F293" t="s">
        <v>71</v>
      </c>
      <c r="G293" t="s">
        <v>72</v>
      </c>
      <c r="T293">
        <v>0</v>
      </c>
      <c r="U293">
        <v>1</v>
      </c>
      <c r="V293">
        <v>0</v>
      </c>
      <c r="W293">
        <v>0</v>
      </c>
      <c r="X293">
        <v>0</v>
      </c>
      <c r="Y293">
        <v>1</v>
      </c>
      <c r="Z293">
        <v>1</v>
      </c>
      <c r="AA293">
        <v>0</v>
      </c>
      <c r="AB293">
        <v>0</v>
      </c>
      <c r="AC293">
        <v>0</v>
      </c>
      <c r="AD293">
        <v>1</v>
      </c>
      <c r="AE293">
        <v>1</v>
      </c>
      <c r="AF293">
        <v>1</v>
      </c>
      <c r="AG293">
        <v>1</v>
      </c>
      <c r="AH293">
        <v>0</v>
      </c>
      <c r="AI293">
        <v>1</v>
      </c>
      <c r="AJ293">
        <v>0</v>
      </c>
      <c r="AK293">
        <v>1</v>
      </c>
      <c r="AL293">
        <v>1</v>
      </c>
      <c r="AM293">
        <v>1</v>
      </c>
      <c r="AN293">
        <v>1</v>
      </c>
      <c r="AO293">
        <v>1</v>
      </c>
      <c r="AP293">
        <v>0</v>
      </c>
      <c r="AQ293">
        <v>0</v>
      </c>
      <c r="AR293">
        <v>0</v>
      </c>
    </row>
    <row r="294" spans="1:44" x14ac:dyDescent="0.3">
      <c r="A294">
        <v>290</v>
      </c>
      <c r="B294">
        <v>2</v>
      </c>
      <c r="C294">
        <v>12</v>
      </c>
      <c r="D294">
        <v>8</v>
      </c>
      <c r="E294" t="str">
        <f>"2-12-8"</f>
        <v>2-12-8</v>
      </c>
      <c r="F294" t="s">
        <v>71</v>
      </c>
      <c r="G294" t="s">
        <v>72</v>
      </c>
      <c r="T294">
        <v>1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1</v>
      </c>
      <c r="AA294">
        <v>0</v>
      </c>
      <c r="AB294">
        <v>0</v>
      </c>
      <c r="AC294">
        <v>1</v>
      </c>
      <c r="AD294">
        <v>0</v>
      </c>
      <c r="AE294">
        <v>1</v>
      </c>
      <c r="AF294">
        <v>1</v>
      </c>
      <c r="AG294">
        <v>1</v>
      </c>
      <c r="AH294">
        <v>1</v>
      </c>
      <c r="AI294">
        <v>0</v>
      </c>
      <c r="AJ294">
        <v>1</v>
      </c>
      <c r="AK294">
        <v>0</v>
      </c>
      <c r="AL294">
        <v>0</v>
      </c>
      <c r="AM294">
        <v>1</v>
      </c>
      <c r="AN294">
        <v>1</v>
      </c>
      <c r="AO294">
        <v>1</v>
      </c>
      <c r="AP294">
        <v>0</v>
      </c>
      <c r="AQ294">
        <v>0</v>
      </c>
      <c r="AR294">
        <v>0</v>
      </c>
    </row>
    <row r="295" spans="1:44" x14ac:dyDescent="0.3">
      <c r="A295">
        <v>291</v>
      </c>
      <c r="B295">
        <v>2</v>
      </c>
      <c r="C295">
        <v>12</v>
      </c>
      <c r="D295">
        <v>17</v>
      </c>
      <c r="E295" t="str">
        <f>"2-12-17"</f>
        <v>2-12-17</v>
      </c>
      <c r="F295" t="s">
        <v>71</v>
      </c>
      <c r="G295" t="s">
        <v>73</v>
      </c>
      <c r="H295">
        <v>1</v>
      </c>
      <c r="I295">
        <v>0</v>
      </c>
      <c r="J295">
        <v>0</v>
      </c>
      <c r="K295">
        <v>1</v>
      </c>
      <c r="L295">
        <v>1</v>
      </c>
      <c r="M295">
        <v>1</v>
      </c>
      <c r="N295">
        <v>1</v>
      </c>
      <c r="O295">
        <v>1</v>
      </c>
      <c r="P295">
        <v>1</v>
      </c>
      <c r="Q295">
        <v>1</v>
      </c>
      <c r="R295">
        <v>1</v>
      </c>
      <c r="S295">
        <v>1</v>
      </c>
    </row>
    <row r="296" spans="1:44" x14ac:dyDescent="0.3">
      <c r="A296">
        <v>292</v>
      </c>
      <c r="B296">
        <v>2</v>
      </c>
      <c r="C296">
        <v>12</v>
      </c>
      <c r="D296">
        <v>13</v>
      </c>
      <c r="E296" t="str">
        <f>"2-12-13"</f>
        <v>2-12-13</v>
      </c>
      <c r="F296" t="s">
        <v>71</v>
      </c>
      <c r="G296" t="s">
        <v>72</v>
      </c>
      <c r="T296">
        <v>0</v>
      </c>
      <c r="U296">
        <v>1</v>
      </c>
      <c r="V296">
        <v>0</v>
      </c>
      <c r="W296">
        <v>0</v>
      </c>
      <c r="X296">
        <v>0</v>
      </c>
      <c r="Y296">
        <v>1</v>
      </c>
      <c r="Z296">
        <v>0</v>
      </c>
      <c r="AA296">
        <v>1</v>
      </c>
      <c r="AB296">
        <v>0</v>
      </c>
      <c r="AC296">
        <v>0</v>
      </c>
      <c r="AD296">
        <v>1</v>
      </c>
      <c r="AE296">
        <v>1</v>
      </c>
      <c r="AF296">
        <v>1</v>
      </c>
      <c r="AG296">
        <v>1</v>
      </c>
      <c r="AH296">
        <v>0</v>
      </c>
      <c r="AI296">
        <v>1</v>
      </c>
      <c r="AJ296">
        <v>0</v>
      </c>
      <c r="AK296">
        <v>1</v>
      </c>
      <c r="AL296">
        <v>1</v>
      </c>
      <c r="AM296">
        <v>1</v>
      </c>
      <c r="AN296">
        <v>1</v>
      </c>
      <c r="AO296">
        <v>1</v>
      </c>
      <c r="AP296">
        <v>0</v>
      </c>
      <c r="AQ296">
        <v>0</v>
      </c>
      <c r="AR296">
        <v>0</v>
      </c>
    </row>
    <row r="297" spans="1:44" x14ac:dyDescent="0.3">
      <c r="A297">
        <v>293</v>
      </c>
      <c r="B297">
        <v>2</v>
      </c>
      <c r="C297">
        <v>12</v>
      </c>
      <c r="D297">
        <v>9</v>
      </c>
      <c r="E297" t="str">
        <f>"2-12-9"</f>
        <v>2-12-9</v>
      </c>
      <c r="F297" t="s">
        <v>71</v>
      </c>
      <c r="G297" t="s">
        <v>72</v>
      </c>
      <c r="T297">
        <v>1</v>
      </c>
      <c r="U297">
        <v>0</v>
      </c>
      <c r="V297">
        <v>0</v>
      </c>
      <c r="W297">
        <v>0</v>
      </c>
      <c r="X297">
        <v>1</v>
      </c>
      <c r="Y297">
        <v>0</v>
      </c>
      <c r="Z297">
        <v>1</v>
      </c>
      <c r="AA297">
        <v>0</v>
      </c>
      <c r="AB297">
        <v>0</v>
      </c>
      <c r="AC297">
        <v>1</v>
      </c>
      <c r="AD297">
        <v>0</v>
      </c>
      <c r="AE297">
        <v>1</v>
      </c>
      <c r="AF297">
        <v>1</v>
      </c>
      <c r="AG297">
        <v>1</v>
      </c>
      <c r="AH297">
        <v>1</v>
      </c>
      <c r="AI297">
        <v>0</v>
      </c>
      <c r="AJ297">
        <v>1</v>
      </c>
      <c r="AK297">
        <v>0</v>
      </c>
      <c r="AL297">
        <v>1</v>
      </c>
      <c r="AM297">
        <v>1</v>
      </c>
      <c r="AN297">
        <v>1</v>
      </c>
      <c r="AO297">
        <v>1</v>
      </c>
      <c r="AP297">
        <v>0</v>
      </c>
      <c r="AQ297">
        <v>0</v>
      </c>
      <c r="AR297">
        <v>0</v>
      </c>
    </row>
    <row r="298" spans="1:44" x14ac:dyDescent="0.3">
      <c r="A298">
        <v>294</v>
      </c>
      <c r="B298">
        <v>2</v>
      </c>
      <c r="C298">
        <v>12</v>
      </c>
      <c r="D298">
        <v>5</v>
      </c>
      <c r="E298" t="str">
        <f>"2-12-5"</f>
        <v>2-12-5</v>
      </c>
      <c r="F298" t="s">
        <v>71</v>
      </c>
      <c r="G298" t="s">
        <v>72</v>
      </c>
      <c r="T298">
        <v>1</v>
      </c>
      <c r="U298">
        <v>0</v>
      </c>
      <c r="V298">
        <v>0</v>
      </c>
      <c r="W298">
        <v>0</v>
      </c>
      <c r="X298">
        <v>1</v>
      </c>
      <c r="Y298">
        <v>0</v>
      </c>
      <c r="Z298">
        <v>1</v>
      </c>
      <c r="AA298">
        <v>0</v>
      </c>
      <c r="AB298">
        <v>0</v>
      </c>
      <c r="AC298">
        <v>0</v>
      </c>
      <c r="AD298">
        <v>1</v>
      </c>
      <c r="AE298">
        <v>1</v>
      </c>
      <c r="AF298">
        <v>1</v>
      </c>
      <c r="AG298">
        <v>1</v>
      </c>
      <c r="AH298">
        <v>0</v>
      </c>
      <c r="AI298">
        <v>1</v>
      </c>
      <c r="AJ298">
        <v>1</v>
      </c>
      <c r="AK298">
        <v>0</v>
      </c>
      <c r="AL298">
        <v>1</v>
      </c>
      <c r="AM298">
        <v>1</v>
      </c>
      <c r="AN298">
        <v>1</v>
      </c>
      <c r="AO298">
        <v>1</v>
      </c>
      <c r="AP298">
        <v>0</v>
      </c>
      <c r="AQ298">
        <v>0</v>
      </c>
      <c r="AR298">
        <v>0</v>
      </c>
    </row>
    <row r="299" spans="1:44" x14ac:dyDescent="0.3">
      <c r="A299">
        <v>295</v>
      </c>
      <c r="B299">
        <v>2</v>
      </c>
      <c r="C299">
        <v>13</v>
      </c>
      <c r="D299">
        <v>24</v>
      </c>
      <c r="E299" t="str">
        <f>"2-13-24"</f>
        <v>2-13-24</v>
      </c>
      <c r="F299" t="s">
        <v>71</v>
      </c>
      <c r="G299" t="s">
        <v>72</v>
      </c>
      <c r="T299">
        <v>0</v>
      </c>
      <c r="U299">
        <v>1</v>
      </c>
      <c r="V299">
        <v>0</v>
      </c>
      <c r="W299">
        <v>0</v>
      </c>
      <c r="X299">
        <v>1</v>
      </c>
      <c r="Y299">
        <v>0</v>
      </c>
      <c r="Z299">
        <v>1</v>
      </c>
      <c r="AA299">
        <v>0</v>
      </c>
      <c r="AB299">
        <v>0</v>
      </c>
      <c r="AC299">
        <v>0</v>
      </c>
      <c r="AD299">
        <v>1</v>
      </c>
      <c r="AE299">
        <v>1</v>
      </c>
      <c r="AF299">
        <v>1</v>
      </c>
      <c r="AG299">
        <v>1</v>
      </c>
      <c r="AH299">
        <v>0</v>
      </c>
      <c r="AI299">
        <v>1</v>
      </c>
      <c r="AJ299">
        <v>0</v>
      </c>
      <c r="AK299">
        <v>1</v>
      </c>
      <c r="AL299">
        <v>1</v>
      </c>
      <c r="AM299">
        <v>1</v>
      </c>
      <c r="AN299">
        <v>1</v>
      </c>
      <c r="AO299">
        <v>1</v>
      </c>
      <c r="AP299">
        <v>0</v>
      </c>
      <c r="AQ299">
        <v>0</v>
      </c>
      <c r="AR299">
        <v>0</v>
      </c>
    </row>
    <row r="300" spans="1:44" x14ac:dyDescent="0.3">
      <c r="A300">
        <v>296</v>
      </c>
      <c r="B300">
        <v>2</v>
      </c>
      <c r="C300">
        <v>13</v>
      </c>
      <c r="D300">
        <v>23</v>
      </c>
      <c r="E300" t="str">
        <f>"2-13-23"</f>
        <v>2-13-23</v>
      </c>
      <c r="F300" t="s">
        <v>71</v>
      </c>
      <c r="G300" t="s">
        <v>72</v>
      </c>
      <c r="T300">
        <v>0</v>
      </c>
      <c r="U300">
        <v>1</v>
      </c>
      <c r="V300">
        <v>0</v>
      </c>
      <c r="W300">
        <v>0</v>
      </c>
      <c r="X300">
        <v>1</v>
      </c>
      <c r="Y300">
        <v>0</v>
      </c>
      <c r="Z300">
        <v>1</v>
      </c>
      <c r="AA300">
        <v>0</v>
      </c>
      <c r="AB300">
        <v>0</v>
      </c>
      <c r="AC300">
        <v>1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1</v>
      </c>
      <c r="AJ300">
        <v>1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3">
      <c r="A301">
        <v>297</v>
      </c>
      <c r="B301">
        <v>2</v>
      </c>
      <c r="C301">
        <v>13</v>
      </c>
      <c r="D301">
        <v>13</v>
      </c>
      <c r="E301" t="str">
        <f>"2-13-13"</f>
        <v>2-13-13</v>
      </c>
      <c r="F301" t="s">
        <v>71</v>
      </c>
      <c r="G301" t="s">
        <v>72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1</v>
      </c>
      <c r="Z301">
        <v>0</v>
      </c>
      <c r="AA301">
        <v>1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1</v>
      </c>
      <c r="AJ301">
        <v>1</v>
      </c>
      <c r="AK301">
        <v>0</v>
      </c>
      <c r="AL301">
        <v>0</v>
      </c>
      <c r="AM301">
        <v>0</v>
      </c>
      <c r="AN301">
        <v>0</v>
      </c>
      <c r="AO301">
        <v>1</v>
      </c>
      <c r="AP301">
        <v>0</v>
      </c>
      <c r="AQ301">
        <v>0</v>
      </c>
      <c r="AR301">
        <v>0</v>
      </c>
    </row>
    <row r="302" spans="1:44" x14ac:dyDescent="0.3">
      <c r="A302">
        <v>298</v>
      </c>
      <c r="B302">
        <v>2</v>
      </c>
      <c r="C302">
        <v>13</v>
      </c>
      <c r="D302">
        <v>5</v>
      </c>
      <c r="E302" t="str">
        <f>"2-13-5"</f>
        <v>2-13-5</v>
      </c>
      <c r="F302" t="s">
        <v>71</v>
      </c>
      <c r="G302" t="s">
        <v>73</v>
      </c>
      <c r="H302">
        <v>1</v>
      </c>
      <c r="I302">
        <v>1</v>
      </c>
      <c r="J302">
        <v>0</v>
      </c>
      <c r="K302">
        <v>0</v>
      </c>
      <c r="L302">
        <v>1</v>
      </c>
      <c r="M302">
        <v>1</v>
      </c>
      <c r="N302">
        <v>1</v>
      </c>
      <c r="O302">
        <v>1</v>
      </c>
      <c r="P302">
        <v>1</v>
      </c>
      <c r="Q302">
        <v>1</v>
      </c>
      <c r="R302">
        <v>1</v>
      </c>
      <c r="S302">
        <v>0</v>
      </c>
    </row>
    <row r="303" spans="1:44" x14ac:dyDescent="0.3">
      <c r="A303">
        <v>299</v>
      </c>
      <c r="B303">
        <v>2</v>
      </c>
      <c r="C303">
        <v>13</v>
      </c>
      <c r="D303">
        <v>2</v>
      </c>
      <c r="E303" t="str">
        <f>"2-13-2"</f>
        <v>2-13-2</v>
      </c>
      <c r="F303" t="s">
        <v>71</v>
      </c>
      <c r="G303" t="s">
        <v>73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</row>
    <row r="304" spans="1:44" x14ac:dyDescent="0.3">
      <c r="A304">
        <v>300</v>
      </c>
      <c r="B304">
        <v>2</v>
      </c>
      <c r="C304">
        <v>13</v>
      </c>
      <c r="D304">
        <v>22</v>
      </c>
      <c r="E304" t="str">
        <f>"2-13-22"</f>
        <v>2-13-22</v>
      </c>
      <c r="F304" t="s">
        <v>71</v>
      </c>
      <c r="G304" t="s">
        <v>73</v>
      </c>
      <c r="H304">
        <v>1</v>
      </c>
      <c r="I304">
        <v>0</v>
      </c>
      <c r="J304">
        <v>1</v>
      </c>
      <c r="K304">
        <v>0</v>
      </c>
      <c r="L304">
        <v>1</v>
      </c>
      <c r="M304">
        <v>1</v>
      </c>
      <c r="N304">
        <v>1</v>
      </c>
      <c r="O304">
        <v>1</v>
      </c>
      <c r="P304">
        <v>1</v>
      </c>
      <c r="Q304">
        <v>1</v>
      </c>
      <c r="R304">
        <v>1</v>
      </c>
      <c r="S304">
        <v>1</v>
      </c>
    </row>
    <row r="305" spans="1:44" x14ac:dyDescent="0.3">
      <c r="A305">
        <v>301</v>
      </c>
      <c r="B305">
        <v>2</v>
      </c>
      <c r="C305">
        <v>13</v>
      </c>
      <c r="D305">
        <v>21</v>
      </c>
      <c r="E305" t="str">
        <f>"2-13-21"</f>
        <v>2-13-21</v>
      </c>
      <c r="F305" t="s">
        <v>71</v>
      </c>
      <c r="G305" t="s">
        <v>72</v>
      </c>
      <c r="T305">
        <v>0</v>
      </c>
      <c r="U305">
        <v>1</v>
      </c>
      <c r="V305">
        <v>0</v>
      </c>
      <c r="W305">
        <v>0</v>
      </c>
      <c r="X305">
        <v>1</v>
      </c>
      <c r="Y305">
        <v>0</v>
      </c>
      <c r="Z305">
        <v>0</v>
      </c>
      <c r="AA305">
        <v>1</v>
      </c>
      <c r="AB305">
        <v>0</v>
      </c>
      <c r="AC305">
        <v>0</v>
      </c>
      <c r="AD305">
        <v>1</v>
      </c>
      <c r="AE305">
        <v>0</v>
      </c>
      <c r="AF305">
        <v>0</v>
      </c>
      <c r="AG305">
        <v>0</v>
      </c>
      <c r="AH305">
        <v>0</v>
      </c>
      <c r="AI305">
        <v>1</v>
      </c>
      <c r="AJ305">
        <v>1</v>
      </c>
      <c r="AK305">
        <v>0</v>
      </c>
      <c r="AL305">
        <v>0</v>
      </c>
      <c r="AM305">
        <v>1</v>
      </c>
      <c r="AN305">
        <v>1</v>
      </c>
      <c r="AO305">
        <v>0</v>
      </c>
      <c r="AP305">
        <v>0</v>
      </c>
      <c r="AQ305">
        <v>0</v>
      </c>
      <c r="AR305">
        <v>0</v>
      </c>
    </row>
    <row r="306" spans="1:44" x14ac:dyDescent="0.3">
      <c r="A306">
        <v>302</v>
      </c>
      <c r="B306">
        <v>2</v>
      </c>
      <c r="C306">
        <v>13</v>
      </c>
      <c r="D306">
        <v>16</v>
      </c>
      <c r="E306" t="str">
        <f>"2-13-16"</f>
        <v>2-13-16</v>
      </c>
      <c r="F306" t="s">
        <v>71</v>
      </c>
      <c r="G306" t="s">
        <v>73</v>
      </c>
      <c r="H306">
        <v>1</v>
      </c>
      <c r="I306">
        <v>1</v>
      </c>
      <c r="J306">
        <v>0</v>
      </c>
      <c r="K306">
        <v>0</v>
      </c>
      <c r="L306">
        <v>1</v>
      </c>
      <c r="M306">
        <v>1</v>
      </c>
      <c r="N306">
        <v>1</v>
      </c>
      <c r="O306">
        <v>1</v>
      </c>
      <c r="P306">
        <v>1</v>
      </c>
      <c r="Q306">
        <v>1</v>
      </c>
      <c r="R306">
        <v>1</v>
      </c>
      <c r="S306">
        <v>1</v>
      </c>
    </row>
    <row r="307" spans="1:44" x14ac:dyDescent="0.3">
      <c r="A307">
        <v>303</v>
      </c>
      <c r="B307">
        <v>2</v>
      </c>
      <c r="C307">
        <v>13</v>
      </c>
      <c r="D307">
        <v>15</v>
      </c>
      <c r="E307" t="str">
        <f>"2-13-15"</f>
        <v>2-13-15</v>
      </c>
      <c r="F307" t="s">
        <v>71</v>
      </c>
      <c r="G307" t="s">
        <v>72</v>
      </c>
      <c r="T307">
        <v>0</v>
      </c>
      <c r="U307">
        <v>1</v>
      </c>
      <c r="V307">
        <v>0</v>
      </c>
      <c r="W307">
        <v>0</v>
      </c>
      <c r="X307">
        <v>0</v>
      </c>
      <c r="Y307">
        <v>1</v>
      </c>
      <c r="Z307">
        <v>1</v>
      </c>
      <c r="AA307">
        <v>0</v>
      </c>
      <c r="AB307">
        <v>0</v>
      </c>
      <c r="AC307">
        <v>0</v>
      </c>
      <c r="AD307">
        <v>1</v>
      </c>
      <c r="AE307">
        <v>1</v>
      </c>
      <c r="AF307">
        <v>1</v>
      </c>
      <c r="AG307">
        <v>1</v>
      </c>
      <c r="AH307">
        <v>0</v>
      </c>
      <c r="AI307">
        <v>1</v>
      </c>
      <c r="AJ307">
        <v>1</v>
      </c>
      <c r="AK307">
        <v>0</v>
      </c>
      <c r="AL307">
        <v>1</v>
      </c>
      <c r="AM307">
        <v>1</v>
      </c>
      <c r="AN307">
        <v>1</v>
      </c>
      <c r="AO307">
        <v>1</v>
      </c>
      <c r="AP307">
        <v>0</v>
      </c>
      <c r="AQ307">
        <v>0</v>
      </c>
      <c r="AR307">
        <v>0</v>
      </c>
    </row>
    <row r="308" spans="1:44" x14ac:dyDescent="0.3">
      <c r="A308">
        <v>304</v>
      </c>
      <c r="B308">
        <v>2</v>
      </c>
      <c r="C308">
        <v>13</v>
      </c>
      <c r="D308">
        <v>6</v>
      </c>
      <c r="E308" t="str">
        <f>"2-13-6"</f>
        <v>2-13-6</v>
      </c>
      <c r="F308" t="s">
        <v>71</v>
      </c>
      <c r="G308" t="s">
        <v>72</v>
      </c>
      <c r="T308">
        <v>0</v>
      </c>
      <c r="U308">
        <v>1</v>
      </c>
      <c r="V308">
        <v>0</v>
      </c>
      <c r="W308">
        <v>0</v>
      </c>
      <c r="X308">
        <v>1</v>
      </c>
      <c r="Y308">
        <v>0</v>
      </c>
      <c r="Z308">
        <v>0</v>
      </c>
      <c r="AA308">
        <v>1</v>
      </c>
      <c r="AB308">
        <v>0</v>
      </c>
      <c r="AC308">
        <v>0</v>
      </c>
      <c r="AD308">
        <v>1</v>
      </c>
      <c r="AE308">
        <v>1</v>
      </c>
      <c r="AF308">
        <v>1</v>
      </c>
      <c r="AG308">
        <v>1</v>
      </c>
      <c r="AH308">
        <v>0</v>
      </c>
      <c r="AI308">
        <v>1</v>
      </c>
      <c r="AJ308">
        <v>1</v>
      </c>
      <c r="AK308">
        <v>0</v>
      </c>
      <c r="AL308">
        <v>0</v>
      </c>
      <c r="AM308">
        <v>1</v>
      </c>
      <c r="AN308">
        <v>1</v>
      </c>
      <c r="AO308">
        <v>1</v>
      </c>
      <c r="AP308">
        <v>0</v>
      </c>
      <c r="AQ308">
        <v>0</v>
      </c>
      <c r="AR308">
        <v>0</v>
      </c>
    </row>
    <row r="309" spans="1:44" x14ac:dyDescent="0.3">
      <c r="A309">
        <v>305</v>
      </c>
      <c r="B309">
        <v>2</v>
      </c>
      <c r="C309">
        <v>13</v>
      </c>
      <c r="D309">
        <v>1</v>
      </c>
      <c r="E309" t="str">
        <f>"2-13-1"</f>
        <v>2-13-1</v>
      </c>
      <c r="F309" t="s">
        <v>71</v>
      </c>
      <c r="G309" t="s">
        <v>73</v>
      </c>
      <c r="H309">
        <v>1</v>
      </c>
      <c r="I309">
        <v>0</v>
      </c>
      <c r="J309">
        <v>0</v>
      </c>
      <c r="K309">
        <v>1</v>
      </c>
      <c r="L309">
        <v>1</v>
      </c>
      <c r="M309">
        <v>1</v>
      </c>
      <c r="N309">
        <v>1</v>
      </c>
      <c r="O309">
        <v>1</v>
      </c>
      <c r="P309">
        <v>1</v>
      </c>
      <c r="Q309">
        <v>1</v>
      </c>
      <c r="R309">
        <v>1</v>
      </c>
      <c r="S309">
        <v>1</v>
      </c>
    </row>
    <row r="310" spans="1:44" x14ac:dyDescent="0.3">
      <c r="A310">
        <v>306</v>
      </c>
      <c r="B310">
        <v>2</v>
      </c>
      <c r="C310">
        <v>13</v>
      </c>
      <c r="D310">
        <v>25</v>
      </c>
      <c r="E310" t="str">
        <f>"2-13-25"</f>
        <v>2-13-25</v>
      </c>
      <c r="F310" t="s">
        <v>71</v>
      </c>
      <c r="G310" t="s">
        <v>72</v>
      </c>
      <c r="T310">
        <v>0</v>
      </c>
      <c r="U310">
        <v>1</v>
      </c>
      <c r="V310">
        <v>0</v>
      </c>
      <c r="W310">
        <v>0</v>
      </c>
      <c r="X310">
        <v>1</v>
      </c>
      <c r="Y310">
        <v>0</v>
      </c>
      <c r="Z310">
        <v>1</v>
      </c>
      <c r="AA310">
        <v>0</v>
      </c>
      <c r="AB310">
        <v>0</v>
      </c>
      <c r="AC310">
        <v>0</v>
      </c>
      <c r="AD310">
        <v>1</v>
      </c>
      <c r="AE310">
        <v>1</v>
      </c>
      <c r="AF310">
        <v>1</v>
      </c>
      <c r="AG310">
        <v>1</v>
      </c>
      <c r="AH310">
        <v>0</v>
      </c>
      <c r="AI310">
        <v>1</v>
      </c>
      <c r="AJ310">
        <v>0</v>
      </c>
      <c r="AK310">
        <v>1</v>
      </c>
      <c r="AL310">
        <v>1</v>
      </c>
      <c r="AM310">
        <v>1</v>
      </c>
      <c r="AN310">
        <v>1</v>
      </c>
      <c r="AO310">
        <v>1</v>
      </c>
      <c r="AP310">
        <v>0</v>
      </c>
      <c r="AQ310">
        <v>0</v>
      </c>
      <c r="AR310">
        <v>0</v>
      </c>
    </row>
    <row r="311" spans="1:44" x14ac:dyDescent="0.3">
      <c r="A311">
        <v>307</v>
      </c>
      <c r="B311">
        <v>2</v>
      </c>
      <c r="C311">
        <v>13</v>
      </c>
      <c r="D311">
        <v>18</v>
      </c>
      <c r="E311" t="str">
        <f>"2-13-18"</f>
        <v>2-13-18</v>
      </c>
      <c r="F311" t="s">
        <v>71</v>
      </c>
      <c r="G311" t="s">
        <v>72</v>
      </c>
      <c r="T311">
        <v>0</v>
      </c>
      <c r="U311">
        <v>1</v>
      </c>
      <c r="V311">
        <v>0</v>
      </c>
      <c r="W311">
        <v>0</v>
      </c>
      <c r="X311">
        <v>1</v>
      </c>
      <c r="Y311">
        <v>0</v>
      </c>
      <c r="Z311">
        <v>1</v>
      </c>
      <c r="AA311">
        <v>0</v>
      </c>
      <c r="AB311">
        <v>0</v>
      </c>
      <c r="AC311">
        <v>1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1</v>
      </c>
      <c r="AJ311">
        <v>1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3">
      <c r="A312">
        <v>308</v>
      </c>
      <c r="B312">
        <v>2</v>
      </c>
      <c r="C312">
        <v>13</v>
      </c>
      <c r="D312">
        <v>11</v>
      </c>
      <c r="E312" t="str">
        <f>"2-13-11"</f>
        <v>2-13-11</v>
      </c>
      <c r="F312" t="s">
        <v>71</v>
      </c>
      <c r="G312" t="s">
        <v>72</v>
      </c>
      <c r="T312">
        <v>0</v>
      </c>
      <c r="U312">
        <v>0</v>
      </c>
      <c r="V312">
        <v>0</v>
      </c>
      <c r="W312">
        <v>0</v>
      </c>
      <c r="X312">
        <v>1</v>
      </c>
      <c r="Y312">
        <v>0</v>
      </c>
      <c r="Z312">
        <v>0</v>
      </c>
      <c r="AA312">
        <v>1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0</v>
      </c>
      <c r="AL312">
        <v>1</v>
      </c>
      <c r="AM312">
        <v>1</v>
      </c>
      <c r="AN312">
        <v>1</v>
      </c>
      <c r="AO312">
        <v>0</v>
      </c>
      <c r="AP312">
        <v>0</v>
      </c>
      <c r="AQ312">
        <v>0</v>
      </c>
      <c r="AR312">
        <v>0</v>
      </c>
    </row>
    <row r="313" spans="1:44" x14ac:dyDescent="0.3">
      <c r="A313">
        <v>309</v>
      </c>
      <c r="B313">
        <v>2</v>
      </c>
      <c r="C313">
        <v>13</v>
      </c>
      <c r="D313">
        <v>7</v>
      </c>
      <c r="E313" t="str">
        <f>"2-13-7"</f>
        <v>2-13-7</v>
      </c>
      <c r="F313" t="s">
        <v>71</v>
      </c>
      <c r="G313" t="s">
        <v>72</v>
      </c>
      <c r="T313">
        <v>0</v>
      </c>
      <c r="U313">
        <v>1</v>
      </c>
      <c r="V313">
        <v>0</v>
      </c>
      <c r="W313">
        <v>0</v>
      </c>
      <c r="X313">
        <v>1</v>
      </c>
      <c r="Y313">
        <v>0</v>
      </c>
      <c r="Z313">
        <v>1</v>
      </c>
      <c r="AA313">
        <v>0</v>
      </c>
      <c r="AB313">
        <v>0</v>
      </c>
      <c r="AC313">
        <v>1</v>
      </c>
      <c r="AD313">
        <v>0</v>
      </c>
      <c r="AE313">
        <v>1</v>
      </c>
      <c r="AF313">
        <v>1</v>
      </c>
      <c r="AG313">
        <v>1</v>
      </c>
      <c r="AH313">
        <v>0</v>
      </c>
      <c r="AI313">
        <v>1</v>
      </c>
      <c r="AJ313">
        <v>1</v>
      </c>
      <c r="AK313">
        <v>0</v>
      </c>
      <c r="AL313">
        <v>1</v>
      </c>
      <c r="AM313">
        <v>1</v>
      </c>
      <c r="AN313">
        <v>1</v>
      </c>
      <c r="AO313">
        <v>1</v>
      </c>
      <c r="AP313">
        <v>0</v>
      </c>
      <c r="AQ313">
        <v>0</v>
      </c>
      <c r="AR313">
        <v>0</v>
      </c>
    </row>
    <row r="314" spans="1:44" x14ac:dyDescent="0.3">
      <c r="A314">
        <v>310</v>
      </c>
      <c r="B314">
        <v>2</v>
      </c>
      <c r="C314">
        <v>13</v>
      </c>
      <c r="D314">
        <v>3</v>
      </c>
      <c r="E314" t="str">
        <f>"2-13-3"</f>
        <v>2-13-3</v>
      </c>
      <c r="F314" t="s">
        <v>71</v>
      </c>
      <c r="G314" t="s">
        <v>73</v>
      </c>
      <c r="H314">
        <v>0</v>
      </c>
      <c r="I314">
        <v>1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1</v>
      </c>
      <c r="Q314">
        <v>1</v>
      </c>
      <c r="R314">
        <v>1</v>
      </c>
      <c r="S314">
        <v>0</v>
      </c>
    </row>
    <row r="315" spans="1:44" x14ac:dyDescent="0.3">
      <c r="A315">
        <v>311</v>
      </c>
      <c r="B315">
        <v>2</v>
      </c>
      <c r="C315">
        <v>13</v>
      </c>
      <c r="D315">
        <v>20</v>
      </c>
      <c r="E315" t="str">
        <f>"2-13-20"</f>
        <v>2-13-20</v>
      </c>
      <c r="F315" t="s">
        <v>71</v>
      </c>
      <c r="G315" t="s">
        <v>72</v>
      </c>
      <c r="T315">
        <v>0</v>
      </c>
      <c r="U315">
        <v>1</v>
      </c>
      <c r="V315">
        <v>0</v>
      </c>
      <c r="W315">
        <v>0</v>
      </c>
      <c r="X315">
        <v>1</v>
      </c>
      <c r="Y315">
        <v>0</v>
      </c>
      <c r="Z315">
        <v>0</v>
      </c>
      <c r="AA315">
        <v>1</v>
      </c>
      <c r="AB315">
        <v>0</v>
      </c>
      <c r="AC315">
        <v>0</v>
      </c>
      <c r="AD315">
        <v>1</v>
      </c>
      <c r="AE315">
        <v>0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0</v>
      </c>
      <c r="AL315">
        <v>0</v>
      </c>
      <c r="AM315">
        <v>1</v>
      </c>
      <c r="AN315">
        <v>1</v>
      </c>
      <c r="AO315">
        <v>0</v>
      </c>
      <c r="AP315">
        <v>0</v>
      </c>
      <c r="AQ315">
        <v>0</v>
      </c>
      <c r="AR315">
        <v>0</v>
      </c>
    </row>
    <row r="316" spans="1:44" x14ac:dyDescent="0.3">
      <c r="A316">
        <v>312</v>
      </c>
      <c r="B316">
        <v>2</v>
      </c>
      <c r="C316">
        <v>13</v>
      </c>
      <c r="D316">
        <v>19</v>
      </c>
      <c r="E316" t="str">
        <f>"2-13-19"</f>
        <v>2-13-19</v>
      </c>
      <c r="F316" t="s">
        <v>71</v>
      </c>
      <c r="G316" t="s">
        <v>73</v>
      </c>
      <c r="H316">
        <v>1</v>
      </c>
      <c r="I316">
        <v>1</v>
      </c>
      <c r="J316">
        <v>0</v>
      </c>
      <c r="K316">
        <v>0</v>
      </c>
      <c r="L316">
        <v>1</v>
      </c>
      <c r="M316">
        <v>1</v>
      </c>
      <c r="N316">
        <v>0</v>
      </c>
      <c r="O316">
        <v>1</v>
      </c>
      <c r="P316">
        <v>0</v>
      </c>
      <c r="Q316">
        <v>0</v>
      </c>
      <c r="R316">
        <v>0</v>
      </c>
      <c r="S316">
        <v>1</v>
      </c>
    </row>
    <row r="317" spans="1:44" x14ac:dyDescent="0.3">
      <c r="A317">
        <v>313</v>
      </c>
      <c r="B317">
        <v>2</v>
      </c>
      <c r="C317">
        <v>13</v>
      </c>
      <c r="D317">
        <v>12</v>
      </c>
      <c r="E317" t="str">
        <f>"2-13-12"</f>
        <v>2-13-12</v>
      </c>
      <c r="F317" t="s">
        <v>71</v>
      </c>
      <c r="G317" t="s">
        <v>72</v>
      </c>
      <c r="T317">
        <v>1</v>
      </c>
      <c r="U317">
        <v>0</v>
      </c>
      <c r="V317">
        <v>0</v>
      </c>
      <c r="W317">
        <v>0</v>
      </c>
      <c r="X317">
        <v>1</v>
      </c>
      <c r="Y317">
        <v>0</v>
      </c>
      <c r="Z317">
        <v>0</v>
      </c>
      <c r="AA317">
        <v>1</v>
      </c>
      <c r="AB317">
        <v>0</v>
      </c>
      <c r="AC317">
        <v>0</v>
      </c>
      <c r="AD317">
        <v>1</v>
      </c>
      <c r="AE317">
        <v>0</v>
      </c>
      <c r="AF317">
        <v>0</v>
      </c>
      <c r="AG317">
        <v>0</v>
      </c>
      <c r="AH317">
        <v>0</v>
      </c>
      <c r="AI317">
        <v>1</v>
      </c>
      <c r="AJ317">
        <v>0</v>
      </c>
      <c r="AK317">
        <v>1</v>
      </c>
      <c r="AL317">
        <v>1</v>
      </c>
      <c r="AM317">
        <v>1</v>
      </c>
      <c r="AN317">
        <v>1</v>
      </c>
      <c r="AO317">
        <v>1</v>
      </c>
      <c r="AP317">
        <v>0</v>
      </c>
      <c r="AQ317">
        <v>0</v>
      </c>
      <c r="AR317">
        <v>0</v>
      </c>
    </row>
    <row r="318" spans="1:44" x14ac:dyDescent="0.3">
      <c r="A318">
        <v>314</v>
      </c>
      <c r="B318">
        <v>2</v>
      </c>
      <c r="C318">
        <v>13</v>
      </c>
      <c r="D318">
        <v>8</v>
      </c>
      <c r="E318" t="str">
        <f>"2-13-8"</f>
        <v>2-13-8</v>
      </c>
      <c r="F318" t="s">
        <v>71</v>
      </c>
      <c r="G318" t="s">
        <v>72</v>
      </c>
      <c r="T318">
        <v>0</v>
      </c>
      <c r="U318">
        <v>1</v>
      </c>
      <c r="V318">
        <v>0</v>
      </c>
      <c r="W318">
        <v>0</v>
      </c>
      <c r="X318">
        <v>0</v>
      </c>
      <c r="Y318">
        <v>1</v>
      </c>
      <c r="Z318">
        <v>0</v>
      </c>
      <c r="AA318">
        <v>1</v>
      </c>
      <c r="AB318">
        <v>0</v>
      </c>
      <c r="AC318">
        <v>0</v>
      </c>
      <c r="AD318">
        <v>1</v>
      </c>
      <c r="AE318">
        <v>1</v>
      </c>
      <c r="AF318">
        <v>0</v>
      </c>
      <c r="AG318">
        <v>1</v>
      </c>
      <c r="AH318">
        <v>0</v>
      </c>
      <c r="AI318">
        <v>1</v>
      </c>
      <c r="AJ318">
        <v>1</v>
      </c>
      <c r="AK318">
        <v>0</v>
      </c>
      <c r="AL318">
        <v>1</v>
      </c>
      <c r="AM318">
        <v>1</v>
      </c>
      <c r="AN318">
        <v>1</v>
      </c>
      <c r="AO318">
        <v>1</v>
      </c>
      <c r="AP318">
        <v>0</v>
      </c>
      <c r="AQ318">
        <v>0</v>
      </c>
      <c r="AR318">
        <v>0</v>
      </c>
    </row>
    <row r="319" spans="1:44" x14ac:dyDescent="0.3">
      <c r="A319">
        <v>315</v>
      </c>
      <c r="B319">
        <v>2</v>
      </c>
      <c r="C319">
        <v>13</v>
      </c>
      <c r="D319">
        <v>4</v>
      </c>
      <c r="E319" t="str">
        <f>"2-13-4"</f>
        <v>2-13-4</v>
      </c>
      <c r="F319" t="s">
        <v>71</v>
      </c>
      <c r="G319" t="s">
        <v>72</v>
      </c>
      <c r="T319">
        <v>1</v>
      </c>
      <c r="U319">
        <v>0</v>
      </c>
      <c r="V319">
        <v>0</v>
      </c>
      <c r="W319">
        <v>0</v>
      </c>
      <c r="X319">
        <v>1</v>
      </c>
      <c r="Y319">
        <v>0</v>
      </c>
      <c r="Z319">
        <v>1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3">
      <c r="A320">
        <v>316</v>
      </c>
      <c r="B320">
        <v>2</v>
      </c>
      <c r="C320">
        <v>13</v>
      </c>
      <c r="D320">
        <v>9</v>
      </c>
      <c r="E320" t="str">
        <f>"2-13-9"</f>
        <v>2-13-9</v>
      </c>
      <c r="F320" t="s">
        <v>71</v>
      </c>
      <c r="G320" t="s">
        <v>72</v>
      </c>
      <c r="T320">
        <v>1</v>
      </c>
      <c r="U320">
        <v>0</v>
      </c>
      <c r="V320">
        <v>0</v>
      </c>
      <c r="W320">
        <v>0</v>
      </c>
      <c r="X320">
        <v>0</v>
      </c>
      <c r="Y320">
        <v>1</v>
      </c>
      <c r="Z320">
        <v>0</v>
      </c>
      <c r="AA320">
        <v>1</v>
      </c>
      <c r="AB320">
        <v>0</v>
      </c>
      <c r="AC320">
        <v>0</v>
      </c>
      <c r="AD320">
        <v>1</v>
      </c>
      <c r="AE320">
        <v>1</v>
      </c>
      <c r="AF320">
        <v>1</v>
      </c>
      <c r="AG320">
        <v>1</v>
      </c>
      <c r="AH320">
        <v>0</v>
      </c>
      <c r="AI320">
        <v>1</v>
      </c>
      <c r="AJ320">
        <v>1</v>
      </c>
      <c r="AK320">
        <v>0</v>
      </c>
      <c r="AL320">
        <v>1</v>
      </c>
      <c r="AM320">
        <v>1</v>
      </c>
      <c r="AN320">
        <v>1</v>
      </c>
      <c r="AO320">
        <v>1</v>
      </c>
      <c r="AP320">
        <v>0</v>
      </c>
      <c r="AQ320">
        <v>0</v>
      </c>
      <c r="AR320">
        <v>1</v>
      </c>
    </row>
    <row r="321" spans="1:44" x14ac:dyDescent="0.3">
      <c r="A321">
        <v>317</v>
      </c>
      <c r="B321">
        <v>2</v>
      </c>
      <c r="C321">
        <v>13</v>
      </c>
      <c r="D321">
        <v>14</v>
      </c>
      <c r="E321" t="str">
        <f>"2-13-14"</f>
        <v>2-13-14</v>
      </c>
      <c r="F321" t="s">
        <v>71</v>
      </c>
      <c r="G321" t="s">
        <v>72</v>
      </c>
      <c r="T321">
        <v>0</v>
      </c>
      <c r="U321">
        <v>1</v>
      </c>
      <c r="V321">
        <v>0</v>
      </c>
      <c r="W321">
        <v>0</v>
      </c>
      <c r="X321">
        <v>1</v>
      </c>
      <c r="Y321">
        <v>0</v>
      </c>
      <c r="Z321">
        <v>0</v>
      </c>
      <c r="AA321">
        <v>1</v>
      </c>
      <c r="AB321">
        <v>0</v>
      </c>
      <c r="AC321">
        <v>0</v>
      </c>
      <c r="AD321">
        <v>1</v>
      </c>
      <c r="AE321">
        <v>1</v>
      </c>
      <c r="AF321">
        <v>1</v>
      </c>
      <c r="AG321">
        <v>1</v>
      </c>
      <c r="AH321">
        <v>0</v>
      </c>
      <c r="AI321">
        <v>1</v>
      </c>
      <c r="AJ321">
        <v>1</v>
      </c>
      <c r="AK321">
        <v>0</v>
      </c>
      <c r="AL321">
        <v>1</v>
      </c>
      <c r="AM321">
        <v>1</v>
      </c>
      <c r="AN321">
        <v>1</v>
      </c>
      <c r="AO321">
        <v>1</v>
      </c>
      <c r="AP321">
        <v>0</v>
      </c>
      <c r="AQ321">
        <v>0</v>
      </c>
      <c r="AR321">
        <v>0</v>
      </c>
    </row>
    <row r="322" spans="1:44" x14ac:dyDescent="0.3">
      <c r="A322">
        <v>318</v>
      </c>
      <c r="B322">
        <v>2</v>
      </c>
      <c r="C322">
        <v>13</v>
      </c>
      <c r="D322">
        <v>17</v>
      </c>
      <c r="E322" t="str">
        <f>"2-13-17"</f>
        <v>2-13-17</v>
      </c>
      <c r="F322" t="s">
        <v>71</v>
      </c>
      <c r="G322" t="s">
        <v>72</v>
      </c>
      <c r="T322">
        <v>1</v>
      </c>
      <c r="U322">
        <v>0</v>
      </c>
      <c r="V322">
        <v>0</v>
      </c>
      <c r="W322">
        <v>0</v>
      </c>
      <c r="X322">
        <v>1</v>
      </c>
      <c r="Y322">
        <v>0</v>
      </c>
      <c r="Z322">
        <v>0</v>
      </c>
      <c r="AA322">
        <v>1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1</v>
      </c>
      <c r="AJ322">
        <v>1</v>
      </c>
      <c r="AK322">
        <v>0</v>
      </c>
      <c r="AL322">
        <v>0</v>
      </c>
      <c r="AM322">
        <v>1</v>
      </c>
      <c r="AN322">
        <v>1</v>
      </c>
      <c r="AO322">
        <v>0</v>
      </c>
      <c r="AP322">
        <v>0</v>
      </c>
      <c r="AQ322">
        <v>0</v>
      </c>
      <c r="AR322">
        <v>1</v>
      </c>
    </row>
    <row r="323" spans="1:44" x14ac:dyDescent="0.3">
      <c r="A323">
        <v>319</v>
      </c>
      <c r="B323">
        <v>2</v>
      </c>
      <c r="C323">
        <v>13</v>
      </c>
      <c r="D323">
        <v>10</v>
      </c>
      <c r="E323" t="str">
        <f>"2-13-10"</f>
        <v>2-13-10</v>
      </c>
      <c r="F323" t="s">
        <v>71</v>
      </c>
      <c r="G323" t="s">
        <v>72</v>
      </c>
      <c r="T323">
        <v>1</v>
      </c>
      <c r="U323">
        <v>0</v>
      </c>
      <c r="V323">
        <v>0</v>
      </c>
      <c r="W323">
        <v>0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1</v>
      </c>
    </row>
    <row r="324" spans="1:44" x14ac:dyDescent="0.3">
      <c r="A324">
        <v>320</v>
      </c>
      <c r="B324">
        <v>2</v>
      </c>
      <c r="C324">
        <v>14</v>
      </c>
      <c r="D324">
        <v>24</v>
      </c>
      <c r="E324" t="str">
        <f>"2-14-24"</f>
        <v>2-14-24</v>
      </c>
      <c r="F324" t="s">
        <v>71</v>
      </c>
      <c r="G324" t="s">
        <v>72</v>
      </c>
      <c r="T324">
        <v>1</v>
      </c>
      <c r="U324">
        <v>0</v>
      </c>
      <c r="V324">
        <v>0</v>
      </c>
      <c r="W324">
        <v>0</v>
      </c>
      <c r="X324">
        <v>1</v>
      </c>
      <c r="Y324">
        <v>0</v>
      </c>
      <c r="Z324">
        <v>1</v>
      </c>
      <c r="AA324">
        <v>0</v>
      </c>
      <c r="AB324">
        <v>0</v>
      </c>
      <c r="AC324">
        <v>1</v>
      </c>
      <c r="AD324">
        <v>0</v>
      </c>
      <c r="AE324">
        <v>1</v>
      </c>
      <c r="AF324">
        <v>1</v>
      </c>
      <c r="AG324">
        <v>1</v>
      </c>
      <c r="AH324">
        <v>1</v>
      </c>
      <c r="AI324">
        <v>0</v>
      </c>
      <c r="AJ324">
        <v>1</v>
      </c>
      <c r="AK324">
        <v>0</v>
      </c>
      <c r="AL324">
        <v>1</v>
      </c>
      <c r="AM324">
        <v>1</v>
      </c>
      <c r="AN324">
        <v>1</v>
      </c>
      <c r="AO324">
        <v>1</v>
      </c>
      <c r="AP324">
        <v>0</v>
      </c>
      <c r="AQ324">
        <v>0</v>
      </c>
      <c r="AR324">
        <v>0</v>
      </c>
    </row>
    <row r="325" spans="1:44" x14ac:dyDescent="0.3">
      <c r="A325">
        <v>321</v>
      </c>
      <c r="B325">
        <v>2</v>
      </c>
      <c r="C325">
        <v>14</v>
      </c>
      <c r="D325">
        <v>23</v>
      </c>
      <c r="E325" t="str">
        <f>"2-14-23"</f>
        <v>2-14-23</v>
      </c>
      <c r="F325" t="s">
        <v>71</v>
      </c>
      <c r="G325" t="s">
        <v>72</v>
      </c>
      <c r="T325">
        <v>1</v>
      </c>
      <c r="U325">
        <v>0</v>
      </c>
      <c r="V325">
        <v>0</v>
      </c>
      <c r="W325">
        <v>0</v>
      </c>
      <c r="X325">
        <v>1</v>
      </c>
      <c r="Y325">
        <v>0</v>
      </c>
      <c r="Z325">
        <v>0</v>
      </c>
      <c r="AA325">
        <v>1</v>
      </c>
      <c r="AB325">
        <v>0</v>
      </c>
      <c r="AC325">
        <v>1</v>
      </c>
      <c r="AD325">
        <v>0</v>
      </c>
      <c r="AE325">
        <v>1</v>
      </c>
      <c r="AF325">
        <v>1</v>
      </c>
      <c r="AG325">
        <v>1</v>
      </c>
      <c r="AH325">
        <v>1</v>
      </c>
      <c r="AI325">
        <v>0</v>
      </c>
      <c r="AJ325">
        <v>1</v>
      </c>
      <c r="AK325">
        <v>0</v>
      </c>
      <c r="AL325">
        <v>1</v>
      </c>
      <c r="AM325">
        <v>0</v>
      </c>
      <c r="AN325">
        <v>1</v>
      </c>
      <c r="AO325">
        <v>1</v>
      </c>
      <c r="AP325">
        <v>0</v>
      </c>
      <c r="AQ325">
        <v>0</v>
      </c>
      <c r="AR325">
        <v>0</v>
      </c>
    </row>
    <row r="326" spans="1:44" x14ac:dyDescent="0.3">
      <c r="A326">
        <v>322</v>
      </c>
      <c r="B326">
        <v>2</v>
      </c>
      <c r="C326">
        <v>14</v>
      </c>
      <c r="D326">
        <v>16</v>
      </c>
      <c r="E326" t="str">
        <f>"2-14-16"</f>
        <v>2-14-16</v>
      </c>
      <c r="F326" t="s">
        <v>71</v>
      </c>
      <c r="G326" t="s">
        <v>72</v>
      </c>
      <c r="T326">
        <v>0</v>
      </c>
      <c r="U326">
        <v>1</v>
      </c>
      <c r="V326">
        <v>0</v>
      </c>
      <c r="W326">
        <v>0</v>
      </c>
      <c r="X326">
        <v>1</v>
      </c>
      <c r="Y326">
        <v>0</v>
      </c>
      <c r="Z326">
        <v>1</v>
      </c>
      <c r="AA326">
        <v>0</v>
      </c>
      <c r="AB326">
        <v>0</v>
      </c>
      <c r="AC326">
        <v>1</v>
      </c>
      <c r="AD326">
        <v>0</v>
      </c>
      <c r="AE326">
        <v>1</v>
      </c>
      <c r="AF326">
        <v>1</v>
      </c>
      <c r="AG326">
        <v>1</v>
      </c>
      <c r="AH326">
        <v>0</v>
      </c>
      <c r="AI326">
        <v>1</v>
      </c>
      <c r="AJ326">
        <v>0</v>
      </c>
      <c r="AK326">
        <v>1</v>
      </c>
      <c r="AL326">
        <v>1</v>
      </c>
      <c r="AM326">
        <v>1</v>
      </c>
      <c r="AN326">
        <v>1</v>
      </c>
      <c r="AO326">
        <v>1</v>
      </c>
      <c r="AP326">
        <v>0</v>
      </c>
      <c r="AQ326">
        <v>0</v>
      </c>
      <c r="AR326">
        <v>0</v>
      </c>
    </row>
    <row r="327" spans="1:44" x14ac:dyDescent="0.3">
      <c r="A327">
        <v>323</v>
      </c>
      <c r="B327">
        <v>2</v>
      </c>
      <c r="C327">
        <v>14</v>
      </c>
      <c r="D327">
        <v>15</v>
      </c>
      <c r="E327" t="str">
        <f>"2-14-15"</f>
        <v>2-14-15</v>
      </c>
      <c r="F327" t="s">
        <v>71</v>
      </c>
      <c r="G327" t="s">
        <v>72</v>
      </c>
      <c r="T327">
        <v>1</v>
      </c>
      <c r="U327">
        <v>0</v>
      </c>
      <c r="V327">
        <v>0</v>
      </c>
      <c r="W327">
        <v>0</v>
      </c>
      <c r="X327">
        <v>1</v>
      </c>
      <c r="Y327">
        <v>0</v>
      </c>
      <c r="Z327">
        <v>1</v>
      </c>
      <c r="AA327">
        <v>0</v>
      </c>
      <c r="AB327">
        <v>0</v>
      </c>
      <c r="AC327">
        <v>1</v>
      </c>
      <c r="AD327">
        <v>0</v>
      </c>
      <c r="AE327">
        <v>1</v>
      </c>
      <c r="AF327">
        <v>1</v>
      </c>
      <c r="AG327">
        <v>1</v>
      </c>
      <c r="AH327">
        <v>0</v>
      </c>
      <c r="AI327">
        <v>1</v>
      </c>
      <c r="AJ327">
        <v>0</v>
      </c>
      <c r="AK327">
        <v>1</v>
      </c>
      <c r="AL327">
        <v>1</v>
      </c>
      <c r="AM327">
        <v>1</v>
      </c>
      <c r="AN327">
        <v>1</v>
      </c>
      <c r="AO327">
        <v>1</v>
      </c>
      <c r="AP327">
        <v>0</v>
      </c>
      <c r="AQ327">
        <v>0</v>
      </c>
      <c r="AR327">
        <v>0</v>
      </c>
    </row>
    <row r="328" spans="1:44" x14ac:dyDescent="0.3">
      <c r="A328">
        <v>324</v>
      </c>
      <c r="B328">
        <v>2</v>
      </c>
      <c r="C328">
        <v>14</v>
      </c>
      <c r="D328">
        <v>10</v>
      </c>
      <c r="E328" t="str">
        <f>"2-14-10"</f>
        <v>2-14-10</v>
      </c>
      <c r="F328" t="s">
        <v>71</v>
      </c>
      <c r="G328" t="s">
        <v>73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1</v>
      </c>
      <c r="S328">
        <v>1</v>
      </c>
    </row>
    <row r="329" spans="1:44" x14ac:dyDescent="0.3">
      <c r="A329">
        <v>325</v>
      </c>
      <c r="B329">
        <v>2</v>
      </c>
      <c r="C329">
        <v>14</v>
      </c>
      <c r="D329">
        <v>5</v>
      </c>
      <c r="E329" t="str">
        <f>"2-14-5"</f>
        <v>2-14-5</v>
      </c>
      <c r="F329" t="s">
        <v>71</v>
      </c>
      <c r="G329" t="s">
        <v>72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1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1</v>
      </c>
      <c r="AI329">
        <v>0</v>
      </c>
      <c r="AJ329">
        <v>0</v>
      </c>
      <c r="AK329">
        <v>1</v>
      </c>
      <c r="AL329">
        <v>0</v>
      </c>
      <c r="AM329">
        <v>1</v>
      </c>
      <c r="AN329">
        <v>1</v>
      </c>
      <c r="AO329">
        <v>0</v>
      </c>
      <c r="AP329">
        <v>0</v>
      </c>
      <c r="AQ329">
        <v>0</v>
      </c>
      <c r="AR329">
        <v>0</v>
      </c>
    </row>
    <row r="330" spans="1:44" x14ac:dyDescent="0.3">
      <c r="A330">
        <v>326</v>
      </c>
      <c r="B330">
        <v>2</v>
      </c>
      <c r="C330">
        <v>14</v>
      </c>
      <c r="D330">
        <v>3</v>
      </c>
      <c r="E330" t="str">
        <f>"2-14-3"</f>
        <v>2-14-3</v>
      </c>
      <c r="F330" t="s">
        <v>71</v>
      </c>
      <c r="G330" t="s">
        <v>72</v>
      </c>
      <c r="T330">
        <v>0</v>
      </c>
      <c r="U330">
        <v>1</v>
      </c>
      <c r="V330">
        <v>0</v>
      </c>
      <c r="W330">
        <v>0</v>
      </c>
      <c r="X330">
        <v>0</v>
      </c>
      <c r="Y330">
        <v>1</v>
      </c>
      <c r="Z330">
        <v>0</v>
      </c>
      <c r="AA330">
        <v>1</v>
      </c>
      <c r="AB330">
        <v>0</v>
      </c>
      <c r="AC330">
        <v>1</v>
      </c>
      <c r="AD330">
        <v>0</v>
      </c>
      <c r="AE330">
        <v>1</v>
      </c>
      <c r="AF330">
        <v>1</v>
      </c>
      <c r="AG330">
        <v>1</v>
      </c>
      <c r="AH330">
        <v>1</v>
      </c>
      <c r="AI330">
        <v>0</v>
      </c>
      <c r="AJ330">
        <v>1</v>
      </c>
      <c r="AK330">
        <v>0</v>
      </c>
      <c r="AL330">
        <v>1</v>
      </c>
      <c r="AM330">
        <v>1</v>
      </c>
      <c r="AN330">
        <v>1</v>
      </c>
      <c r="AO330">
        <v>1</v>
      </c>
      <c r="AP330">
        <v>0</v>
      </c>
      <c r="AQ330">
        <v>0</v>
      </c>
      <c r="AR330">
        <v>0</v>
      </c>
    </row>
    <row r="331" spans="1:44" x14ac:dyDescent="0.3">
      <c r="A331">
        <v>327</v>
      </c>
      <c r="B331">
        <v>2</v>
      </c>
      <c r="C331">
        <v>14</v>
      </c>
      <c r="D331">
        <v>22</v>
      </c>
      <c r="E331" t="str">
        <f>"2-14-22"</f>
        <v>2-14-22</v>
      </c>
      <c r="F331" t="s">
        <v>71</v>
      </c>
      <c r="G331" t="s">
        <v>72</v>
      </c>
      <c r="T331">
        <v>1</v>
      </c>
      <c r="U331">
        <v>0</v>
      </c>
      <c r="V331">
        <v>0</v>
      </c>
      <c r="W331">
        <v>0</v>
      </c>
      <c r="X331">
        <v>1</v>
      </c>
      <c r="Y331">
        <v>0</v>
      </c>
      <c r="Z331">
        <v>0</v>
      </c>
      <c r="AA331">
        <v>1</v>
      </c>
      <c r="AB331">
        <v>0</v>
      </c>
      <c r="AC331">
        <v>1</v>
      </c>
      <c r="AD331">
        <v>0</v>
      </c>
      <c r="AE331">
        <v>1</v>
      </c>
      <c r="AF331">
        <v>1</v>
      </c>
      <c r="AG331">
        <v>1</v>
      </c>
      <c r="AH331">
        <v>1</v>
      </c>
      <c r="AI331">
        <v>0</v>
      </c>
      <c r="AJ331">
        <v>1</v>
      </c>
      <c r="AK331">
        <v>0</v>
      </c>
      <c r="AL331">
        <v>1</v>
      </c>
      <c r="AM331">
        <v>0</v>
      </c>
      <c r="AN331">
        <v>1</v>
      </c>
      <c r="AO331">
        <v>1</v>
      </c>
      <c r="AP331">
        <v>0</v>
      </c>
      <c r="AQ331">
        <v>0</v>
      </c>
      <c r="AR331">
        <v>0</v>
      </c>
    </row>
    <row r="332" spans="1:44" x14ac:dyDescent="0.3">
      <c r="A332">
        <v>328</v>
      </c>
      <c r="B332">
        <v>2</v>
      </c>
      <c r="C332">
        <v>14</v>
      </c>
      <c r="D332">
        <v>21</v>
      </c>
      <c r="E332" t="str">
        <f>"2-14-21"</f>
        <v>2-14-21</v>
      </c>
      <c r="F332" t="s">
        <v>71</v>
      </c>
      <c r="G332" t="s">
        <v>73</v>
      </c>
      <c r="H332">
        <v>1</v>
      </c>
      <c r="I332">
        <v>1</v>
      </c>
      <c r="J332">
        <v>0</v>
      </c>
      <c r="K332">
        <v>0</v>
      </c>
      <c r="L332">
        <v>1</v>
      </c>
      <c r="M332">
        <v>1</v>
      </c>
      <c r="N332">
        <v>1</v>
      </c>
      <c r="O332">
        <v>1</v>
      </c>
      <c r="P332">
        <v>1</v>
      </c>
      <c r="Q332">
        <v>1</v>
      </c>
      <c r="R332">
        <v>1</v>
      </c>
      <c r="S332">
        <v>1</v>
      </c>
    </row>
    <row r="333" spans="1:44" x14ac:dyDescent="0.3">
      <c r="A333">
        <v>329</v>
      </c>
      <c r="B333">
        <v>2</v>
      </c>
      <c r="C333">
        <v>14</v>
      </c>
      <c r="D333">
        <v>13</v>
      </c>
      <c r="E333" t="str">
        <f>"2-14-13"</f>
        <v>2-14-13</v>
      </c>
      <c r="F333" t="s">
        <v>71</v>
      </c>
      <c r="G333" t="s">
        <v>73</v>
      </c>
      <c r="H333">
        <v>0</v>
      </c>
      <c r="I333">
        <v>0</v>
      </c>
      <c r="J333">
        <v>1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1</v>
      </c>
    </row>
    <row r="334" spans="1:44" x14ac:dyDescent="0.3">
      <c r="A334">
        <v>330</v>
      </c>
      <c r="B334">
        <v>2</v>
      </c>
      <c r="C334">
        <v>14</v>
      </c>
      <c r="D334">
        <v>9</v>
      </c>
      <c r="E334" t="str">
        <f>"2-14-9"</f>
        <v>2-14-9</v>
      </c>
      <c r="F334" t="s">
        <v>71</v>
      </c>
      <c r="G334" t="s">
        <v>73</v>
      </c>
      <c r="H334">
        <v>0</v>
      </c>
      <c r="I334">
        <v>1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</row>
    <row r="335" spans="1:44" x14ac:dyDescent="0.3">
      <c r="A335">
        <v>331</v>
      </c>
      <c r="B335">
        <v>2</v>
      </c>
      <c r="C335">
        <v>14</v>
      </c>
      <c r="D335">
        <v>1</v>
      </c>
      <c r="E335" t="str">
        <f>"2-14-1"</f>
        <v>2-14-1</v>
      </c>
      <c r="F335" t="s">
        <v>71</v>
      </c>
      <c r="G335" t="s">
        <v>72</v>
      </c>
      <c r="T335">
        <v>0</v>
      </c>
      <c r="U335">
        <v>0</v>
      </c>
      <c r="V335">
        <v>0</v>
      </c>
      <c r="W335">
        <v>0</v>
      </c>
      <c r="X335">
        <v>1</v>
      </c>
      <c r="Y335">
        <v>0</v>
      </c>
      <c r="Z335">
        <v>1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1</v>
      </c>
      <c r="AI335">
        <v>0</v>
      </c>
      <c r="AJ335">
        <v>0</v>
      </c>
      <c r="AK335">
        <v>1</v>
      </c>
      <c r="AL335">
        <v>0</v>
      </c>
      <c r="AM335">
        <v>0</v>
      </c>
      <c r="AN335">
        <v>1</v>
      </c>
      <c r="AO335">
        <v>1</v>
      </c>
      <c r="AP335">
        <v>0</v>
      </c>
      <c r="AQ335">
        <v>0</v>
      </c>
      <c r="AR335">
        <v>0</v>
      </c>
    </row>
    <row r="336" spans="1:44" x14ac:dyDescent="0.3">
      <c r="A336">
        <v>332</v>
      </c>
      <c r="B336">
        <v>2</v>
      </c>
      <c r="C336">
        <v>14</v>
      </c>
      <c r="D336">
        <v>20</v>
      </c>
      <c r="E336" t="str">
        <f>"2-14-20"</f>
        <v>2-14-20</v>
      </c>
      <c r="F336" t="s">
        <v>71</v>
      </c>
      <c r="G336" t="s">
        <v>72</v>
      </c>
      <c r="T336">
        <v>1</v>
      </c>
      <c r="U336">
        <v>0</v>
      </c>
      <c r="V336">
        <v>0</v>
      </c>
      <c r="W336">
        <v>0</v>
      </c>
      <c r="X336">
        <v>1</v>
      </c>
      <c r="Y336">
        <v>0</v>
      </c>
      <c r="Z336">
        <v>0</v>
      </c>
      <c r="AA336">
        <v>1</v>
      </c>
      <c r="AB336">
        <v>1</v>
      </c>
      <c r="AC336">
        <v>0</v>
      </c>
      <c r="AD336">
        <v>0</v>
      </c>
      <c r="AE336">
        <v>1</v>
      </c>
      <c r="AF336">
        <v>1</v>
      </c>
      <c r="AG336">
        <v>1</v>
      </c>
      <c r="AH336">
        <v>0</v>
      </c>
      <c r="AI336">
        <v>0</v>
      </c>
      <c r="AJ336">
        <v>0</v>
      </c>
      <c r="AK336">
        <v>0</v>
      </c>
      <c r="AL336">
        <v>1</v>
      </c>
      <c r="AM336">
        <v>1</v>
      </c>
      <c r="AN336">
        <v>1</v>
      </c>
      <c r="AO336">
        <v>1</v>
      </c>
      <c r="AP336">
        <v>0</v>
      </c>
      <c r="AQ336">
        <v>0</v>
      </c>
      <c r="AR336">
        <v>0</v>
      </c>
    </row>
    <row r="337" spans="1:44" x14ac:dyDescent="0.3">
      <c r="A337">
        <v>333</v>
      </c>
      <c r="B337">
        <v>2</v>
      </c>
      <c r="C337">
        <v>14</v>
      </c>
      <c r="D337">
        <v>19</v>
      </c>
      <c r="E337" t="str">
        <f>"2-14-19"</f>
        <v>2-14-19</v>
      </c>
      <c r="F337" t="s">
        <v>71</v>
      </c>
      <c r="G337" t="s">
        <v>72</v>
      </c>
      <c r="T337">
        <v>0</v>
      </c>
      <c r="U337">
        <v>1</v>
      </c>
      <c r="V337">
        <v>0</v>
      </c>
      <c r="W337">
        <v>0</v>
      </c>
      <c r="X337">
        <v>1</v>
      </c>
      <c r="Y337">
        <v>0</v>
      </c>
      <c r="Z337">
        <v>1</v>
      </c>
      <c r="AA337">
        <v>0</v>
      </c>
      <c r="AB337">
        <v>0</v>
      </c>
      <c r="AC337">
        <v>0</v>
      </c>
      <c r="AD337">
        <v>1</v>
      </c>
      <c r="AE337">
        <v>1</v>
      </c>
      <c r="AF337">
        <v>1</v>
      </c>
      <c r="AG337">
        <v>1</v>
      </c>
      <c r="AH337">
        <v>1</v>
      </c>
      <c r="AI337">
        <v>0</v>
      </c>
      <c r="AJ337">
        <v>0</v>
      </c>
      <c r="AK337">
        <v>1</v>
      </c>
      <c r="AL337">
        <v>1</v>
      </c>
      <c r="AM337">
        <v>1</v>
      </c>
      <c r="AN337">
        <v>1</v>
      </c>
      <c r="AO337">
        <v>1</v>
      </c>
      <c r="AP337">
        <v>0</v>
      </c>
      <c r="AQ337">
        <v>0</v>
      </c>
      <c r="AR337">
        <v>0</v>
      </c>
    </row>
    <row r="338" spans="1:44" x14ac:dyDescent="0.3">
      <c r="A338">
        <v>334</v>
      </c>
      <c r="B338">
        <v>2</v>
      </c>
      <c r="C338">
        <v>14</v>
      </c>
      <c r="D338">
        <v>11</v>
      </c>
      <c r="E338" t="str">
        <f>"2-14-11"</f>
        <v>2-14-11</v>
      </c>
      <c r="F338" t="s">
        <v>71</v>
      </c>
      <c r="G338" t="s">
        <v>72</v>
      </c>
      <c r="T338">
        <v>1</v>
      </c>
      <c r="U338">
        <v>0</v>
      </c>
      <c r="V338">
        <v>0</v>
      </c>
      <c r="W338">
        <v>0</v>
      </c>
      <c r="X338">
        <v>1</v>
      </c>
      <c r="Y338">
        <v>0</v>
      </c>
      <c r="Z338">
        <v>0</v>
      </c>
      <c r="AA338">
        <v>1</v>
      </c>
      <c r="AB338">
        <v>0</v>
      </c>
      <c r="AC338">
        <v>1</v>
      </c>
      <c r="AD338">
        <v>0</v>
      </c>
      <c r="AE338">
        <v>1</v>
      </c>
      <c r="AF338">
        <v>1</v>
      </c>
      <c r="AG338">
        <v>1</v>
      </c>
      <c r="AH338">
        <v>0</v>
      </c>
      <c r="AI338">
        <v>1</v>
      </c>
      <c r="AJ338">
        <v>0</v>
      </c>
      <c r="AK338">
        <v>1</v>
      </c>
      <c r="AL338">
        <v>1</v>
      </c>
      <c r="AM338">
        <v>1</v>
      </c>
      <c r="AN338">
        <v>1</v>
      </c>
      <c r="AO338">
        <v>1</v>
      </c>
      <c r="AP338">
        <v>0</v>
      </c>
      <c r="AQ338">
        <v>0</v>
      </c>
      <c r="AR338">
        <v>0</v>
      </c>
    </row>
    <row r="339" spans="1:44" x14ac:dyDescent="0.3">
      <c r="A339">
        <v>335</v>
      </c>
      <c r="B339">
        <v>2</v>
      </c>
      <c r="C339">
        <v>14</v>
      </c>
      <c r="D339">
        <v>4</v>
      </c>
      <c r="E339" t="str">
        <f>"2-14-4"</f>
        <v>2-14-4</v>
      </c>
      <c r="F339" t="s">
        <v>71</v>
      </c>
      <c r="G339" t="s">
        <v>72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1</v>
      </c>
      <c r="AJ339">
        <v>0</v>
      </c>
      <c r="AK339">
        <v>1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3">
      <c r="A340">
        <v>336</v>
      </c>
      <c r="B340">
        <v>2</v>
      </c>
      <c r="C340">
        <v>14</v>
      </c>
      <c r="D340">
        <v>25</v>
      </c>
      <c r="E340" t="str">
        <f>"2-14-25"</f>
        <v>2-14-25</v>
      </c>
      <c r="F340" t="s">
        <v>71</v>
      </c>
      <c r="G340" t="s">
        <v>72</v>
      </c>
      <c r="T340">
        <v>0</v>
      </c>
      <c r="U340">
        <v>1</v>
      </c>
      <c r="V340">
        <v>0</v>
      </c>
      <c r="W340">
        <v>0</v>
      </c>
      <c r="X340">
        <v>1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1</v>
      </c>
      <c r="AJ340">
        <v>1</v>
      </c>
      <c r="AK340">
        <v>0</v>
      </c>
      <c r="AL340">
        <v>0</v>
      </c>
      <c r="AM340">
        <v>1</v>
      </c>
      <c r="AN340">
        <v>1</v>
      </c>
      <c r="AO340">
        <v>1</v>
      </c>
      <c r="AP340">
        <v>0</v>
      </c>
      <c r="AQ340">
        <v>0</v>
      </c>
      <c r="AR340">
        <v>0</v>
      </c>
    </row>
    <row r="341" spans="1:44" x14ac:dyDescent="0.3">
      <c r="A341">
        <v>337</v>
      </c>
      <c r="B341">
        <v>2</v>
      </c>
      <c r="C341">
        <v>14</v>
      </c>
      <c r="D341">
        <v>18</v>
      </c>
      <c r="E341" t="str">
        <f>"2-14-18"</f>
        <v>2-14-18</v>
      </c>
      <c r="F341" t="s">
        <v>71</v>
      </c>
      <c r="G341" t="s">
        <v>73</v>
      </c>
      <c r="H341">
        <v>1</v>
      </c>
      <c r="I341">
        <v>1</v>
      </c>
      <c r="J341">
        <v>0</v>
      </c>
      <c r="K341">
        <v>0</v>
      </c>
      <c r="L341">
        <v>1</v>
      </c>
      <c r="M341">
        <v>1</v>
      </c>
      <c r="N341">
        <v>1</v>
      </c>
      <c r="O341">
        <v>1</v>
      </c>
      <c r="P341">
        <v>1</v>
      </c>
      <c r="Q341">
        <v>1</v>
      </c>
      <c r="R341">
        <v>1</v>
      </c>
      <c r="S341">
        <v>1</v>
      </c>
    </row>
    <row r="342" spans="1:44" x14ac:dyDescent="0.3">
      <c r="A342">
        <v>338</v>
      </c>
      <c r="B342">
        <v>2</v>
      </c>
      <c r="C342">
        <v>14</v>
      </c>
      <c r="D342">
        <v>17</v>
      </c>
      <c r="E342" t="str">
        <f>"2-14-17"</f>
        <v>2-14-17</v>
      </c>
      <c r="F342" t="s">
        <v>71</v>
      </c>
      <c r="G342" t="s">
        <v>72</v>
      </c>
      <c r="T342">
        <v>0</v>
      </c>
      <c r="U342">
        <v>1</v>
      </c>
      <c r="V342">
        <v>0</v>
      </c>
      <c r="W342">
        <v>0</v>
      </c>
      <c r="X342">
        <v>0</v>
      </c>
      <c r="Y342">
        <v>1</v>
      </c>
      <c r="Z342">
        <v>0</v>
      </c>
      <c r="AA342">
        <v>1</v>
      </c>
      <c r="AB342">
        <v>0</v>
      </c>
      <c r="AC342">
        <v>1</v>
      </c>
      <c r="AD342">
        <v>0</v>
      </c>
      <c r="AE342">
        <v>1</v>
      </c>
      <c r="AF342">
        <v>1</v>
      </c>
      <c r="AG342">
        <v>1</v>
      </c>
      <c r="AH342">
        <v>0</v>
      </c>
      <c r="AI342">
        <v>1</v>
      </c>
      <c r="AJ342">
        <v>1</v>
      </c>
      <c r="AK342">
        <v>0</v>
      </c>
      <c r="AL342">
        <v>1</v>
      </c>
      <c r="AM342">
        <v>1</v>
      </c>
      <c r="AN342">
        <v>1</v>
      </c>
      <c r="AO342">
        <v>1</v>
      </c>
      <c r="AP342">
        <v>0</v>
      </c>
      <c r="AQ342">
        <v>0</v>
      </c>
      <c r="AR342">
        <v>0</v>
      </c>
    </row>
    <row r="343" spans="1:44" x14ac:dyDescent="0.3">
      <c r="A343">
        <v>339</v>
      </c>
      <c r="B343">
        <v>2</v>
      </c>
      <c r="C343">
        <v>14</v>
      </c>
      <c r="D343">
        <v>12</v>
      </c>
      <c r="E343" t="str">
        <f>"2-14-12"</f>
        <v>2-14-12</v>
      </c>
      <c r="F343" t="s">
        <v>71</v>
      </c>
      <c r="G343" t="s">
        <v>72</v>
      </c>
      <c r="T343">
        <v>0</v>
      </c>
      <c r="U343">
        <v>1</v>
      </c>
      <c r="V343">
        <v>0</v>
      </c>
      <c r="W343">
        <v>0</v>
      </c>
      <c r="X343">
        <v>1</v>
      </c>
      <c r="Y343">
        <v>0</v>
      </c>
      <c r="Z343">
        <v>0</v>
      </c>
      <c r="AA343">
        <v>1</v>
      </c>
      <c r="AB343">
        <v>0</v>
      </c>
      <c r="AC343">
        <v>1</v>
      </c>
      <c r="AD343">
        <v>0</v>
      </c>
      <c r="AE343">
        <v>1</v>
      </c>
      <c r="AF343">
        <v>1</v>
      </c>
      <c r="AG343">
        <v>1</v>
      </c>
      <c r="AH343">
        <v>1</v>
      </c>
      <c r="AI343">
        <v>0</v>
      </c>
      <c r="AJ343">
        <v>1</v>
      </c>
      <c r="AK343">
        <v>0</v>
      </c>
      <c r="AL343">
        <v>1</v>
      </c>
      <c r="AM343">
        <v>1</v>
      </c>
      <c r="AN343">
        <v>1</v>
      </c>
      <c r="AO343">
        <v>1</v>
      </c>
      <c r="AP343">
        <v>0</v>
      </c>
      <c r="AQ343">
        <v>0</v>
      </c>
      <c r="AR343">
        <v>0</v>
      </c>
    </row>
    <row r="344" spans="1:44" x14ac:dyDescent="0.3">
      <c r="A344">
        <v>340</v>
      </c>
      <c r="B344">
        <v>2</v>
      </c>
      <c r="C344">
        <v>14</v>
      </c>
      <c r="D344">
        <v>8</v>
      </c>
      <c r="E344" t="str">
        <f>"2-14-8"</f>
        <v>2-14-8</v>
      </c>
      <c r="F344" t="s">
        <v>71</v>
      </c>
      <c r="G344" t="s">
        <v>72</v>
      </c>
      <c r="T344">
        <v>0</v>
      </c>
      <c r="U344">
        <v>1</v>
      </c>
      <c r="V344">
        <v>0</v>
      </c>
      <c r="W344">
        <v>0</v>
      </c>
      <c r="X344">
        <v>0</v>
      </c>
      <c r="Y344">
        <v>1</v>
      </c>
      <c r="Z344">
        <v>0</v>
      </c>
      <c r="AA344">
        <v>1</v>
      </c>
      <c r="AB344">
        <v>0</v>
      </c>
      <c r="AC344">
        <v>1</v>
      </c>
      <c r="AD344">
        <v>0</v>
      </c>
      <c r="AE344">
        <v>1</v>
      </c>
      <c r="AF344">
        <v>1</v>
      </c>
      <c r="AG344">
        <v>1</v>
      </c>
      <c r="AH344">
        <v>0</v>
      </c>
      <c r="AI344">
        <v>1</v>
      </c>
      <c r="AJ344">
        <v>1</v>
      </c>
      <c r="AK344">
        <v>0</v>
      </c>
      <c r="AL344">
        <v>1</v>
      </c>
      <c r="AM344">
        <v>1</v>
      </c>
      <c r="AN344">
        <v>1</v>
      </c>
      <c r="AO344">
        <v>1</v>
      </c>
      <c r="AP344">
        <v>0</v>
      </c>
      <c r="AQ344">
        <v>0</v>
      </c>
      <c r="AR344">
        <v>0</v>
      </c>
    </row>
    <row r="345" spans="1:44" x14ac:dyDescent="0.3">
      <c r="A345">
        <v>341</v>
      </c>
      <c r="B345">
        <v>2</v>
      </c>
      <c r="C345">
        <v>14</v>
      </c>
      <c r="D345">
        <v>2</v>
      </c>
      <c r="E345" t="str">
        <f>"2-14-2"</f>
        <v>2-14-2</v>
      </c>
      <c r="F345" t="s">
        <v>71</v>
      </c>
      <c r="G345" t="s">
        <v>73</v>
      </c>
      <c r="H345">
        <v>1</v>
      </c>
      <c r="I345">
        <v>1</v>
      </c>
      <c r="J345">
        <v>0</v>
      </c>
      <c r="K345">
        <v>0</v>
      </c>
      <c r="L345">
        <v>1</v>
      </c>
      <c r="M345">
        <v>1</v>
      </c>
      <c r="N345">
        <v>1</v>
      </c>
      <c r="O345">
        <v>1</v>
      </c>
      <c r="P345">
        <v>1</v>
      </c>
      <c r="Q345">
        <v>1</v>
      </c>
      <c r="R345">
        <v>1</v>
      </c>
      <c r="S345">
        <v>1</v>
      </c>
    </row>
    <row r="346" spans="1:44" x14ac:dyDescent="0.3">
      <c r="A346">
        <v>342</v>
      </c>
      <c r="B346">
        <v>2</v>
      </c>
      <c r="C346">
        <v>14</v>
      </c>
      <c r="D346">
        <v>14</v>
      </c>
      <c r="E346" t="str">
        <f>"2-14-14"</f>
        <v>2-14-14</v>
      </c>
      <c r="F346" t="s">
        <v>71</v>
      </c>
      <c r="G346" t="s">
        <v>72</v>
      </c>
      <c r="T346">
        <v>0</v>
      </c>
      <c r="U346">
        <v>1</v>
      </c>
      <c r="V346">
        <v>0</v>
      </c>
      <c r="W346">
        <v>0</v>
      </c>
      <c r="X346">
        <v>1</v>
      </c>
      <c r="Y346">
        <v>0</v>
      </c>
      <c r="Z346">
        <v>1</v>
      </c>
      <c r="AA346">
        <v>0</v>
      </c>
      <c r="AB346">
        <v>0</v>
      </c>
      <c r="AC346">
        <v>1</v>
      </c>
      <c r="AD346">
        <v>0</v>
      </c>
      <c r="AE346">
        <v>1</v>
      </c>
      <c r="AF346">
        <v>1</v>
      </c>
      <c r="AG346">
        <v>1</v>
      </c>
      <c r="AH346">
        <v>1</v>
      </c>
      <c r="AI346">
        <v>0</v>
      </c>
      <c r="AJ346">
        <v>1</v>
      </c>
      <c r="AK346">
        <v>0</v>
      </c>
      <c r="AL346">
        <v>1</v>
      </c>
      <c r="AM346">
        <v>1</v>
      </c>
      <c r="AN346">
        <v>1</v>
      </c>
      <c r="AO346">
        <v>1</v>
      </c>
      <c r="AP346">
        <v>0</v>
      </c>
      <c r="AQ346">
        <v>0</v>
      </c>
      <c r="AR346">
        <v>1</v>
      </c>
    </row>
    <row r="347" spans="1:44" x14ac:dyDescent="0.3">
      <c r="A347">
        <v>343</v>
      </c>
      <c r="B347">
        <v>2</v>
      </c>
      <c r="C347">
        <v>14</v>
      </c>
      <c r="D347">
        <v>6</v>
      </c>
      <c r="E347" t="str">
        <f>"2-14-6"</f>
        <v>2-14-6</v>
      </c>
      <c r="F347" t="s">
        <v>71</v>
      </c>
      <c r="G347" t="s">
        <v>72</v>
      </c>
      <c r="T347">
        <v>1</v>
      </c>
      <c r="U347">
        <v>0</v>
      </c>
      <c r="V347">
        <v>0</v>
      </c>
      <c r="W347">
        <v>0</v>
      </c>
      <c r="X347">
        <v>1</v>
      </c>
      <c r="Y347">
        <v>0</v>
      </c>
      <c r="Z347">
        <v>1</v>
      </c>
      <c r="AA347">
        <v>0</v>
      </c>
      <c r="AB347">
        <v>0</v>
      </c>
      <c r="AC347">
        <v>0</v>
      </c>
      <c r="AD347">
        <v>1</v>
      </c>
      <c r="AE347">
        <v>1</v>
      </c>
      <c r="AF347">
        <v>1</v>
      </c>
      <c r="AG347">
        <v>1</v>
      </c>
      <c r="AH347">
        <v>0</v>
      </c>
      <c r="AI347">
        <v>1</v>
      </c>
      <c r="AJ347">
        <v>1</v>
      </c>
      <c r="AK347">
        <v>0</v>
      </c>
      <c r="AL347">
        <v>1</v>
      </c>
      <c r="AM347">
        <v>1</v>
      </c>
      <c r="AN347">
        <v>1</v>
      </c>
      <c r="AO347">
        <v>1</v>
      </c>
      <c r="AP347">
        <v>0</v>
      </c>
      <c r="AQ347">
        <v>0</v>
      </c>
      <c r="AR347">
        <v>0</v>
      </c>
    </row>
    <row r="348" spans="1:44" x14ac:dyDescent="0.3">
      <c r="A348">
        <v>344</v>
      </c>
      <c r="B348">
        <v>2</v>
      </c>
      <c r="C348">
        <v>14</v>
      </c>
      <c r="D348">
        <v>7</v>
      </c>
      <c r="E348" t="str">
        <f>"2-14-7"</f>
        <v>2-14-7</v>
      </c>
      <c r="F348" t="s">
        <v>71</v>
      </c>
      <c r="G348" t="s">
        <v>72</v>
      </c>
      <c r="T348">
        <v>0</v>
      </c>
      <c r="U348">
        <v>1</v>
      </c>
      <c r="V348">
        <v>0</v>
      </c>
      <c r="W348">
        <v>0</v>
      </c>
      <c r="X348">
        <v>0</v>
      </c>
      <c r="Y348">
        <v>1</v>
      </c>
      <c r="Z348">
        <v>0</v>
      </c>
      <c r="AA348">
        <v>1</v>
      </c>
      <c r="AB348">
        <v>1</v>
      </c>
      <c r="AC348">
        <v>0</v>
      </c>
      <c r="AD348">
        <v>0</v>
      </c>
      <c r="AE348">
        <v>1</v>
      </c>
      <c r="AF348">
        <v>1</v>
      </c>
      <c r="AG348">
        <v>1</v>
      </c>
      <c r="AH348">
        <v>1</v>
      </c>
      <c r="AI348">
        <v>0</v>
      </c>
      <c r="AJ348">
        <v>0</v>
      </c>
      <c r="AK348">
        <v>1</v>
      </c>
      <c r="AL348">
        <v>1</v>
      </c>
      <c r="AM348">
        <v>1</v>
      </c>
      <c r="AN348">
        <v>1</v>
      </c>
      <c r="AO348">
        <v>1</v>
      </c>
      <c r="AP348">
        <v>0</v>
      </c>
      <c r="AQ348">
        <v>0</v>
      </c>
      <c r="AR348">
        <v>0</v>
      </c>
    </row>
    <row r="349" spans="1:44" x14ac:dyDescent="0.3">
      <c r="A349">
        <v>345</v>
      </c>
      <c r="B349">
        <v>2</v>
      </c>
      <c r="C349">
        <v>15</v>
      </c>
      <c r="D349">
        <v>20</v>
      </c>
      <c r="E349" t="str">
        <f>"2-15-20"</f>
        <v>2-15-20</v>
      </c>
      <c r="F349" t="s">
        <v>71</v>
      </c>
      <c r="G349" t="s">
        <v>73</v>
      </c>
      <c r="H349">
        <v>1</v>
      </c>
      <c r="I349">
        <v>0</v>
      </c>
      <c r="J349">
        <v>0</v>
      </c>
      <c r="K349">
        <v>1</v>
      </c>
      <c r="L349">
        <v>1</v>
      </c>
      <c r="M349">
        <v>1</v>
      </c>
      <c r="N349">
        <v>0</v>
      </c>
      <c r="O349">
        <v>1</v>
      </c>
      <c r="P349">
        <v>0</v>
      </c>
      <c r="Q349">
        <v>0</v>
      </c>
      <c r="R349">
        <v>1</v>
      </c>
      <c r="S349">
        <v>0</v>
      </c>
    </row>
    <row r="350" spans="1:44" x14ac:dyDescent="0.3">
      <c r="A350">
        <v>346</v>
      </c>
      <c r="B350">
        <v>2</v>
      </c>
      <c r="C350">
        <v>15</v>
      </c>
      <c r="D350">
        <v>19</v>
      </c>
      <c r="E350" t="str">
        <f>"2-15-19"</f>
        <v>2-15-19</v>
      </c>
      <c r="F350" t="s">
        <v>71</v>
      </c>
      <c r="G350" t="s">
        <v>72</v>
      </c>
      <c r="T350">
        <v>1</v>
      </c>
      <c r="U350">
        <v>0</v>
      </c>
      <c r="V350">
        <v>0</v>
      </c>
      <c r="W350">
        <v>0</v>
      </c>
      <c r="X350">
        <v>1</v>
      </c>
      <c r="Y350">
        <v>0</v>
      </c>
      <c r="Z350">
        <v>1</v>
      </c>
      <c r="AA350">
        <v>0</v>
      </c>
      <c r="AB350">
        <v>0</v>
      </c>
      <c r="AC350">
        <v>0</v>
      </c>
      <c r="AD350">
        <v>1</v>
      </c>
      <c r="AE350">
        <v>1</v>
      </c>
      <c r="AF350">
        <v>1</v>
      </c>
      <c r="AG350">
        <v>1</v>
      </c>
      <c r="AH350">
        <v>0</v>
      </c>
      <c r="AI350">
        <v>1</v>
      </c>
      <c r="AJ350">
        <v>1</v>
      </c>
      <c r="AK350">
        <v>0</v>
      </c>
      <c r="AL350">
        <v>1</v>
      </c>
      <c r="AM350">
        <v>1</v>
      </c>
      <c r="AN350">
        <v>1</v>
      </c>
      <c r="AO350">
        <v>1</v>
      </c>
      <c r="AP350">
        <v>0</v>
      </c>
      <c r="AQ350">
        <v>0</v>
      </c>
      <c r="AR350">
        <v>0</v>
      </c>
    </row>
    <row r="351" spans="1:44" x14ac:dyDescent="0.3">
      <c r="A351">
        <v>347</v>
      </c>
      <c r="B351">
        <v>2</v>
      </c>
      <c r="C351">
        <v>15</v>
      </c>
      <c r="D351">
        <v>9</v>
      </c>
      <c r="E351" t="str">
        <f>"2-15-9"</f>
        <v>2-15-9</v>
      </c>
      <c r="F351" t="s">
        <v>71</v>
      </c>
      <c r="G351" t="s">
        <v>72</v>
      </c>
      <c r="T351">
        <v>0</v>
      </c>
      <c r="U351">
        <v>1</v>
      </c>
      <c r="V351">
        <v>0</v>
      </c>
      <c r="W351">
        <v>0</v>
      </c>
      <c r="X351">
        <v>0</v>
      </c>
      <c r="Y351">
        <v>1</v>
      </c>
      <c r="Z351">
        <v>0</v>
      </c>
      <c r="AA351">
        <v>0</v>
      </c>
      <c r="AB351">
        <v>0</v>
      </c>
      <c r="AC351">
        <v>1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1</v>
      </c>
      <c r="AJ351">
        <v>1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3">
      <c r="A352">
        <v>348</v>
      </c>
      <c r="B352">
        <v>2</v>
      </c>
      <c r="C352">
        <v>15</v>
      </c>
      <c r="D352">
        <v>5</v>
      </c>
      <c r="E352" t="str">
        <f>"2-15-5"</f>
        <v>2-15-5</v>
      </c>
      <c r="F352" t="s">
        <v>71</v>
      </c>
      <c r="G352" t="s">
        <v>73</v>
      </c>
      <c r="H352">
        <v>1</v>
      </c>
      <c r="I352">
        <v>0</v>
      </c>
      <c r="J352">
        <v>0</v>
      </c>
      <c r="K352">
        <v>1</v>
      </c>
      <c r="L352">
        <v>1</v>
      </c>
      <c r="M352">
        <v>1</v>
      </c>
      <c r="N352">
        <v>1</v>
      </c>
      <c r="O352">
        <v>1</v>
      </c>
      <c r="P352">
        <v>1</v>
      </c>
      <c r="Q352">
        <v>1</v>
      </c>
      <c r="R352">
        <v>1</v>
      </c>
      <c r="S352">
        <v>1</v>
      </c>
    </row>
    <row r="353" spans="1:44" x14ac:dyDescent="0.3">
      <c r="A353">
        <v>349</v>
      </c>
      <c r="B353">
        <v>2</v>
      </c>
      <c r="C353">
        <v>15</v>
      </c>
      <c r="D353">
        <v>2</v>
      </c>
      <c r="E353" t="str">
        <f>"2-15-2"</f>
        <v>2-15-2</v>
      </c>
      <c r="F353" t="s">
        <v>71</v>
      </c>
      <c r="G353" t="s">
        <v>73</v>
      </c>
      <c r="H353">
        <v>1</v>
      </c>
      <c r="I353">
        <v>0</v>
      </c>
      <c r="J353">
        <v>0</v>
      </c>
      <c r="K353">
        <v>1</v>
      </c>
      <c r="L353">
        <v>1</v>
      </c>
      <c r="M353">
        <v>1</v>
      </c>
      <c r="N353">
        <v>1</v>
      </c>
      <c r="O353">
        <v>1</v>
      </c>
      <c r="P353">
        <v>1</v>
      </c>
      <c r="Q353">
        <v>1</v>
      </c>
      <c r="R353">
        <v>1</v>
      </c>
      <c r="S353">
        <v>1</v>
      </c>
    </row>
    <row r="354" spans="1:44" x14ac:dyDescent="0.3">
      <c r="A354">
        <v>350</v>
      </c>
      <c r="B354">
        <v>2</v>
      </c>
      <c r="C354">
        <v>15</v>
      </c>
      <c r="D354">
        <v>25</v>
      </c>
      <c r="E354" t="str">
        <f>"2-15-25"</f>
        <v>2-15-25</v>
      </c>
      <c r="F354" t="s">
        <v>71</v>
      </c>
      <c r="G354" t="s">
        <v>72</v>
      </c>
      <c r="T354">
        <v>1</v>
      </c>
      <c r="U354">
        <v>0</v>
      </c>
      <c r="V354">
        <v>0</v>
      </c>
      <c r="W354">
        <v>0</v>
      </c>
      <c r="X354">
        <v>1</v>
      </c>
      <c r="Y354">
        <v>0</v>
      </c>
      <c r="Z354">
        <v>0</v>
      </c>
      <c r="AA354">
        <v>1</v>
      </c>
      <c r="AB354">
        <v>0</v>
      </c>
      <c r="AC354">
        <v>1</v>
      </c>
      <c r="AD354">
        <v>0</v>
      </c>
      <c r="AE354">
        <v>1</v>
      </c>
      <c r="AF354">
        <v>1</v>
      </c>
      <c r="AG354">
        <v>0</v>
      </c>
      <c r="AH354">
        <v>0</v>
      </c>
      <c r="AI354">
        <v>1</v>
      </c>
      <c r="AJ354">
        <v>1</v>
      </c>
      <c r="AK354">
        <v>0</v>
      </c>
      <c r="AL354">
        <v>1</v>
      </c>
      <c r="AM354">
        <v>1</v>
      </c>
      <c r="AN354">
        <v>1</v>
      </c>
      <c r="AO354">
        <v>1</v>
      </c>
      <c r="AP354">
        <v>0</v>
      </c>
      <c r="AQ354">
        <v>0</v>
      </c>
      <c r="AR354">
        <v>0</v>
      </c>
    </row>
    <row r="355" spans="1:44" x14ac:dyDescent="0.3">
      <c r="A355">
        <v>351</v>
      </c>
      <c r="B355">
        <v>2</v>
      </c>
      <c r="C355">
        <v>15</v>
      </c>
      <c r="D355">
        <v>18</v>
      </c>
      <c r="E355" t="str">
        <f>"2-15-18"</f>
        <v>2-15-18</v>
      </c>
      <c r="F355" t="s">
        <v>71</v>
      </c>
      <c r="G355" t="s">
        <v>73</v>
      </c>
      <c r="H355">
        <v>1</v>
      </c>
      <c r="I355">
        <v>0</v>
      </c>
      <c r="J355">
        <v>0</v>
      </c>
      <c r="K355">
        <v>0</v>
      </c>
      <c r="L355">
        <v>1</v>
      </c>
      <c r="M355">
        <v>1</v>
      </c>
      <c r="N355">
        <v>0</v>
      </c>
      <c r="O355">
        <v>0</v>
      </c>
      <c r="P355">
        <v>1</v>
      </c>
      <c r="Q355">
        <v>0</v>
      </c>
      <c r="R355">
        <v>1</v>
      </c>
      <c r="S355">
        <v>1</v>
      </c>
    </row>
    <row r="356" spans="1:44" x14ac:dyDescent="0.3">
      <c r="A356">
        <v>352</v>
      </c>
      <c r="B356">
        <v>2</v>
      </c>
      <c r="C356">
        <v>15</v>
      </c>
      <c r="D356">
        <v>17</v>
      </c>
      <c r="E356" t="str">
        <f>"2-15-17"</f>
        <v>2-15-17</v>
      </c>
      <c r="F356" t="s">
        <v>71</v>
      </c>
      <c r="G356" t="s">
        <v>72</v>
      </c>
      <c r="T356">
        <v>0</v>
      </c>
      <c r="U356">
        <v>1</v>
      </c>
      <c r="V356">
        <v>0</v>
      </c>
      <c r="W356">
        <v>0</v>
      </c>
      <c r="X356">
        <v>0</v>
      </c>
      <c r="Y356">
        <v>1</v>
      </c>
      <c r="Z356">
        <v>0</v>
      </c>
      <c r="AA356">
        <v>1</v>
      </c>
      <c r="AB356">
        <v>0</v>
      </c>
      <c r="AC356">
        <v>0</v>
      </c>
      <c r="AD356">
        <v>1</v>
      </c>
      <c r="AE356">
        <v>1</v>
      </c>
      <c r="AF356">
        <v>1</v>
      </c>
      <c r="AG356">
        <v>1</v>
      </c>
      <c r="AH356">
        <v>1</v>
      </c>
      <c r="AI356">
        <v>0</v>
      </c>
      <c r="AJ356">
        <v>0</v>
      </c>
      <c r="AK356">
        <v>1</v>
      </c>
      <c r="AL356">
        <v>1</v>
      </c>
      <c r="AM356">
        <v>1</v>
      </c>
      <c r="AN356">
        <v>1</v>
      </c>
      <c r="AO356">
        <v>1</v>
      </c>
      <c r="AP356">
        <v>0</v>
      </c>
      <c r="AQ356">
        <v>0</v>
      </c>
      <c r="AR356">
        <v>0</v>
      </c>
    </row>
    <row r="357" spans="1:44" x14ac:dyDescent="0.3">
      <c r="A357">
        <v>353</v>
      </c>
      <c r="B357">
        <v>2</v>
      </c>
      <c r="C357">
        <v>15</v>
      </c>
      <c r="D357">
        <v>11</v>
      </c>
      <c r="E357" t="str">
        <f>"2-15-11"</f>
        <v>2-15-11</v>
      </c>
      <c r="F357" t="s">
        <v>71</v>
      </c>
      <c r="G357" t="s">
        <v>72</v>
      </c>
      <c r="T357">
        <v>0</v>
      </c>
      <c r="U357">
        <v>1</v>
      </c>
      <c r="V357">
        <v>0</v>
      </c>
      <c r="W357">
        <v>0</v>
      </c>
      <c r="X357">
        <v>0</v>
      </c>
      <c r="Y357">
        <v>1</v>
      </c>
      <c r="Z357">
        <v>0</v>
      </c>
      <c r="AA357">
        <v>1</v>
      </c>
      <c r="AB357">
        <v>0</v>
      </c>
      <c r="AC357">
        <v>0</v>
      </c>
      <c r="AD357">
        <v>1</v>
      </c>
      <c r="AE357">
        <v>1</v>
      </c>
      <c r="AF357">
        <v>1</v>
      </c>
      <c r="AG357">
        <v>1</v>
      </c>
      <c r="AH357">
        <v>1</v>
      </c>
      <c r="AI357">
        <v>0</v>
      </c>
      <c r="AJ357">
        <v>0</v>
      </c>
      <c r="AK357">
        <v>1</v>
      </c>
      <c r="AL357">
        <v>1</v>
      </c>
      <c r="AM357">
        <v>1</v>
      </c>
      <c r="AN357">
        <v>1</v>
      </c>
      <c r="AO357">
        <v>1</v>
      </c>
      <c r="AP357">
        <v>0</v>
      </c>
      <c r="AQ357">
        <v>0</v>
      </c>
      <c r="AR357">
        <v>0</v>
      </c>
    </row>
    <row r="358" spans="1:44" x14ac:dyDescent="0.3">
      <c r="A358">
        <v>354</v>
      </c>
      <c r="B358">
        <v>2</v>
      </c>
      <c r="C358">
        <v>15</v>
      </c>
      <c r="D358">
        <v>6</v>
      </c>
      <c r="E358" t="str">
        <f>"2-15-6"</f>
        <v>2-15-6</v>
      </c>
      <c r="F358" t="s">
        <v>71</v>
      </c>
      <c r="G358" t="s">
        <v>72</v>
      </c>
      <c r="T358">
        <v>1</v>
      </c>
      <c r="U358">
        <v>0</v>
      </c>
      <c r="V358">
        <v>0</v>
      </c>
      <c r="W358">
        <v>0</v>
      </c>
      <c r="X358">
        <v>1</v>
      </c>
      <c r="Y358">
        <v>0</v>
      </c>
      <c r="Z358">
        <v>1</v>
      </c>
      <c r="AA358">
        <v>0</v>
      </c>
      <c r="AB358">
        <v>0</v>
      </c>
      <c r="AC358">
        <v>1</v>
      </c>
      <c r="AD358">
        <v>0</v>
      </c>
      <c r="AE358">
        <v>1</v>
      </c>
      <c r="AF358">
        <v>1</v>
      </c>
      <c r="AG358">
        <v>1</v>
      </c>
      <c r="AH358">
        <v>0</v>
      </c>
      <c r="AI358">
        <v>1</v>
      </c>
      <c r="AJ358">
        <v>0</v>
      </c>
      <c r="AK358">
        <v>1</v>
      </c>
      <c r="AL358">
        <v>1</v>
      </c>
      <c r="AM358">
        <v>1</v>
      </c>
      <c r="AN358">
        <v>1</v>
      </c>
      <c r="AO358">
        <v>1</v>
      </c>
      <c r="AP358">
        <v>0</v>
      </c>
      <c r="AQ358">
        <v>0</v>
      </c>
      <c r="AR358">
        <v>0</v>
      </c>
    </row>
    <row r="359" spans="1:44" x14ac:dyDescent="0.3">
      <c r="A359">
        <v>355</v>
      </c>
      <c r="B359">
        <v>2</v>
      </c>
      <c r="C359">
        <v>15</v>
      </c>
      <c r="D359">
        <v>3</v>
      </c>
      <c r="E359" t="str">
        <f>"2-15-3"</f>
        <v>2-15-3</v>
      </c>
      <c r="F359" t="s">
        <v>71</v>
      </c>
      <c r="G359" t="s">
        <v>73</v>
      </c>
      <c r="H359">
        <v>0</v>
      </c>
      <c r="I359">
        <v>0</v>
      </c>
      <c r="J359">
        <v>0</v>
      </c>
      <c r="K359">
        <v>1</v>
      </c>
      <c r="L359">
        <v>1</v>
      </c>
      <c r="M359">
        <v>1</v>
      </c>
      <c r="N359">
        <v>1</v>
      </c>
      <c r="O359">
        <v>1</v>
      </c>
      <c r="P359">
        <v>1</v>
      </c>
      <c r="Q359">
        <v>1</v>
      </c>
      <c r="R359">
        <v>1</v>
      </c>
      <c r="S359">
        <v>1</v>
      </c>
    </row>
    <row r="360" spans="1:44" x14ac:dyDescent="0.3">
      <c r="A360">
        <v>356</v>
      </c>
      <c r="B360">
        <v>2</v>
      </c>
      <c r="C360">
        <v>15</v>
      </c>
      <c r="D360">
        <v>23</v>
      </c>
      <c r="E360" t="str">
        <f>"2-15-23"</f>
        <v>2-15-23</v>
      </c>
      <c r="F360" t="s">
        <v>71</v>
      </c>
      <c r="G360" t="s">
        <v>73</v>
      </c>
      <c r="H360">
        <v>1</v>
      </c>
      <c r="I360">
        <v>0</v>
      </c>
      <c r="J360">
        <v>0</v>
      </c>
      <c r="K360">
        <v>1</v>
      </c>
      <c r="L360">
        <v>1</v>
      </c>
      <c r="M360">
        <v>1</v>
      </c>
      <c r="N360">
        <v>1</v>
      </c>
      <c r="O360">
        <v>1</v>
      </c>
      <c r="P360">
        <v>1</v>
      </c>
      <c r="Q360">
        <v>1</v>
      </c>
      <c r="R360">
        <v>1</v>
      </c>
      <c r="S360">
        <v>1</v>
      </c>
    </row>
    <row r="361" spans="1:44" x14ac:dyDescent="0.3">
      <c r="A361">
        <v>357</v>
      </c>
      <c r="B361">
        <v>2</v>
      </c>
      <c r="C361">
        <v>15</v>
      </c>
      <c r="D361">
        <v>14</v>
      </c>
      <c r="E361" t="str">
        <f>"2-15-14"</f>
        <v>2-15-14</v>
      </c>
      <c r="F361" t="s">
        <v>71</v>
      </c>
      <c r="G361" t="s">
        <v>73</v>
      </c>
      <c r="H361">
        <v>1</v>
      </c>
      <c r="I361">
        <v>0</v>
      </c>
      <c r="J361">
        <v>0</v>
      </c>
      <c r="K361">
        <v>1</v>
      </c>
      <c r="L361">
        <v>1</v>
      </c>
      <c r="M361">
        <v>1</v>
      </c>
      <c r="N361">
        <v>1</v>
      </c>
      <c r="O361">
        <v>1</v>
      </c>
      <c r="P361">
        <v>1</v>
      </c>
      <c r="Q361">
        <v>1</v>
      </c>
      <c r="R361">
        <v>1</v>
      </c>
      <c r="S361">
        <v>1</v>
      </c>
    </row>
    <row r="362" spans="1:44" x14ac:dyDescent="0.3">
      <c r="A362">
        <v>358</v>
      </c>
      <c r="B362">
        <v>2</v>
      </c>
      <c r="C362">
        <v>15</v>
      </c>
      <c r="D362">
        <v>13</v>
      </c>
      <c r="E362" t="str">
        <f>"2-15-13"</f>
        <v>2-15-13</v>
      </c>
      <c r="F362" t="s">
        <v>71</v>
      </c>
      <c r="G362" t="s">
        <v>72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1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1</v>
      </c>
      <c r="AJ362">
        <v>0</v>
      </c>
      <c r="AK362">
        <v>1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3">
      <c r="A363">
        <v>359</v>
      </c>
      <c r="B363">
        <v>2</v>
      </c>
      <c r="C363">
        <v>15</v>
      </c>
      <c r="D363">
        <v>10</v>
      </c>
      <c r="E363" t="str">
        <f>"2-15-10"</f>
        <v>2-15-10</v>
      </c>
      <c r="F363" t="s">
        <v>71</v>
      </c>
      <c r="G363" t="s">
        <v>73</v>
      </c>
      <c r="H363">
        <v>1</v>
      </c>
      <c r="I363">
        <v>0</v>
      </c>
      <c r="J363">
        <v>0</v>
      </c>
      <c r="K363">
        <v>1</v>
      </c>
      <c r="L363">
        <v>1</v>
      </c>
      <c r="M363">
        <v>1</v>
      </c>
      <c r="N363">
        <v>0</v>
      </c>
      <c r="O363">
        <v>1</v>
      </c>
      <c r="P363">
        <v>1</v>
      </c>
      <c r="Q363">
        <v>0</v>
      </c>
      <c r="R363">
        <v>1</v>
      </c>
      <c r="S363">
        <v>1</v>
      </c>
    </row>
    <row r="364" spans="1:44" x14ac:dyDescent="0.3">
      <c r="A364">
        <v>360</v>
      </c>
      <c r="B364">
        <v>2</v>
      </c>
      <c r="C364">
        <v>15</v>
      </c>
      <c r="D364">
        <v>7</v>
      </c>
      <c r="E364" t="str">
        <f>"2-15-7"</f>
        <v>2-15-7</v>
      </c>
      <c r="F364" t="s">
        <v>71</v>
      </c>
      <c r="G364" t="s">
        <v>73</v>
      </c>
      <c r="H364">
        <v>1</v>
      </c>
      <c r="I364">
        <v>0</v>
      </c>
      <c r="J364">
        <v>1</v>
      </c>
      <c r="K364">
        <v>0</v>
      </c>
      <c r="L364">
        <v>1</v>
      </c>
      <c r="M364">
        <v>1</v>
      </c>
      <c r="N364">
        <v>1</v>
      </c>
      <c r="O364">
        <v>1</v>
      </c>
      <c r="P364">
        <v>1</v>
      </c>
      <c r="Q364">
        <v>1</v>
      </c>
      <c r="R364">
        <v>1</v>
      </c>
      <c r="S364">
        <v>1</v>
      </c>
    </row>
    <row r="365" spans="1:44" x14ac:dyDescent="0.3">
      <c r="A365">
        <v>361</v>
      </c>
      <c r="B365">
        <v>2</v>
      </c>
      <c r="C365">
        <v>15</v>
      </c>
      <c r="D365">
        <v>1</v>
      </c>
      <c r="E365" t="str">
        <f>"2-15-1"</f>
        <v>2-15-1</v>
      </c>
      <c r="F365" t="s">
        <v>71</v>
      </c>
      <c r="G365" t="s">
        <v>72</v>
      </c>
      <c r="T365">
        <v>0</v>
      </c>
      <c r="U365">
        <v>1</v>
      </c>
      <c r="V365">
        <v>0</v>
      </c>
      <c r="W365">
        <v>0</v>
      </c>
      <c r="X365">
        <v>0</v>
      </c>
      <c r="Y365">
        <v>1</v>
      </c>
      <c r="Z365">
        <v>1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1</v>
      </c>
      <c r="AJ365">
        <v>1</v>
      </c>
      <c r="AK365">
        <v>0</v>
      </c>
      <c r="AL365">
        <v>0</v>
      </c>
      <c r="AM365">
        <v>0</v>
      </c>
      <c r="AN365">
        <v>1</v>
      </c>
      <c r="AO365">
        <v>1</v>
      </c>
      <c r="AP365">
        <v>0</v>
      </c>
      <c r="AQ365">
        <v>0</v>
      </c>
      <c r="AR365">
        <v>0</v>
      </c>
    </row>
    <row r="366" spans="1:44" x14ac:dyDescent="0.3">
      <c r="A366">
        <v>362</v>
      </c>
      <c r="B366">
        <v>2</v>
      </c>
      <c r="C366">
        <v>15</v>
      </c>
      <c r="D366">
        <v>22</v>
      </c>
      <c r="E366" t="str">
        <f>"2-15-22"</f>
        <v>2-15-22</v>
      </c>
      <c r="F366" t="s">
        <v>71</v>
      </c>
      <c r="G366" t="s">
        <v>72</v>
      </c>
      <c r="T366">
        <v>0</v>
      </c>
      <c r="U366">
        <v>1</v>
      </c>
      <c r="V366">
        <v>0</v>
      </c>
      <c r="W366">
        <v>0</v>
      </c>
      <c r="X366">
        <v>0</v>
      </c>
      <c r="Y366">
        <v>1</v>
      </c>
      <c r="Z366">
        <v>0</v>
      </c>
      <c r="AA366">
        <v>1</v>
      </c>
      <c r="AB366">
        <v>0</v>
      </c>
      <c r="AC366">
        <v>0</v>
      </c>
      <c r="AD366">
        <v>1</v>
      </c>
      <c r="AE366">
        <v>1</v>
      </c>
      <c r="AF366">
        <v>1</v>
      </c>
      <c r="AG366">
        <v>1</v>
      </c>
      <c r="AH366">
        <v>1</v>
      </c>
      <c r="AI366">
        <v>0</v>
      </c>
      <c r="AJ366">
        <v>0</v>
      </c>
      <c r="AK366">
        <v>1</v>
      </c>
      <c r="AL366">
        <v>1</v>
      </c>
      <c r="AM366">
        <v>1</v>
      </c>
      <c r="AN366">
        <v>1</v>
      </c>
      <c r="AO366">
        <v>1</v>
      </c>
      <c r="AP366">
        <v>0</v>
      </c>
      <c r="AQ366">
        <v>0</v>
      </c>
      <c r="AR366">
        <v>0</v>
      </c>
    </row>
    <row r="367" spans="1:44" x14ac:dyDescent="0.3">
      <c r="A367">
        <v>363</v>
      </c>
      <c r="B367">
        <v>2</v>
      </c>
      <c r="C367">
        <v>15</v>
      </c>
      <c r="D367">
        <v>16</v>
      </c>
      <c r="E367" t="str">
        <f>"2-15-16"</f>
        <v>2-15-16</v>
      </c>
      <c r="F367" t="s">
        <v>71</v>
      </c>
      <c r="G367" t="s">
        <v>73</v>
      </c>
      <c r="H367">
        <v>1</v>
      </c>
      <c r="I367">
        <v>1</v>
      </c>
      <c r="J367">
        <v>0</v>
      </c>
      <c r="K367">
        <v>0</v>
      </c>
      <c r="L367">
        <v>1</v>
      </c>
      <c r="M367">
        <v>1</v>
      </c>
      <c r="N367">
        <v>1</v>
      </c>
      <c r="O367">
        <v>1</v>
      </c>
      <c r="P367">
        <v>1</v>
      </c>
      <c r="Q367">
        <v>1</v>
      </c>
      <c r="R367">
        <v>1</v>
      </c>
      <c r="S367">
        <v>1</v>
      </c>
    </row>
    <row r="368" spans="1:44" x14ac:dyDescent="0.3">
      <c r="A368">
        <v>364</v>
      </c>
      <c r="B368">
        <v>2</v>
      </c>
      <c r="C368">
        <v>15</v>
      </c>
      <c r="D368">
        <v>15</v>
      </c>
      <c r="E368" t="str">
        <f>"2-15-15"</f>
        <v>2-15-15</v>
      </c>
      <c r="F368" t="s">
        <v>71</v>
      </c>
      <c r="G368" t="s">
        <v>73</v>
      </c>
      <c r="H368">
        <v>1</v>
      </c>
      <c r="I368">
        <v>0</v>
      </c>
      <c r="J368">
        <v>1</v>
      </c>
      <c r="K368">
        <v>0</v>
      </c>
      <c r="L368">
        <v>1</v>
      </c>
      <c r="M368">
        <v>1</v>
      </c>
      <c r="N368">
        <v>1</v>
      </c>
      <c r="O368">
        <v>1</v>
      </c>
      <c r="P368">
        <v>1</v>
      </c>
      <c r="Q368">
        <v>1</v>
      </c>
      <c r="R368">
        <v>1</v>
      </c>
      <c r="S368">
        <v>1</v>
      </c>
    </row>
    <row r="369" spans="1:44" x14ac:dyDescent="0.3">
      <c r="A369">
        <v>365</v>
      </c>
      <c r="B369">
        <v>2</v>
      </c>
      <c r="C369">
        <v>15</v>
      </c>
      <c r="D369">
        <v>12</v>
      </c>
      <c r="E369" t="str">
        <f>"2-15-12"</f>
        <v>2-15-12</v>
      </c>
      <c r="F369" t="s">
        <v>71</v>
      </c>
      <c r="G369" t="s">
        <v>72</v>
      </c>
      <c r="T369">
        <v>1</v>
      </c>
      <c r="U369">
        <v>0</v>
      </c>
      <c r="V369">
        <v>0</v>
      </c>
      <c r="W369">
        <v>0</v>
      </c>
      <c r="X369">
        <v>1</v>
      </c>
      <c r="Y369">
        <v>0</v>
      </c>
      <c r="Z369">
        <v>0</v>
      </c>
      <c r="AA369">
        <v>1</v>
      </c>
      <c r="AB369">
        <v>1</v>
      </c>
      <c r="AC369">
        <v>0</v>
      </c>
      <c r="AD369">
        <v>0</v>
      </c>
      <c r="AE369">
        <v>1</v>
      </c>
      <c r="AF369">
        <v>1</v>
      </c>
      <c r="AG369">
        <v>1</v>
      </c>
      <c r="AH369">
        <v>0</v>
      </c>
      <c r="AI369">
        <v>1</v>
      </c>
      <c r="AJ369">
        <v>1</v>
      </c>
      <c r="AK369">
        <v>0</v>
      </c>
      <c r="AL369">
        <v>1</v>
      </c>
      <c r="AM369">
        <v>1</v>
      </c>
      <c r="AN369">
        <v>1</v>
      </c>
      <c r="AO369">
        <v>1</v>
      </c>
      <c r="AP369">
        <v>0</v>
      </c>
      <c r="AQ369">
        <v>0</v>
      </c>
      <c r="AR369">
        <v>0</v>
      </c>
    </row>
    <row r="370" spans="1:44" x14ac:dyDescent="0.3">
      <c r="A370">
        <v>366</v>
      </c>
      <c r="B370">
        <v>2</v>
      </c>
      <c r="C370">
        <v>15</v>
      </c>
      <c r="D370">
        <v>8</v>
      </c>
      <c r="E370" t="str">
        <f>"2-15-8"</f>
        <v>2-15-8</v>
      </c>
      <c r="F370" t="s">
        <v>71</v>
      </c>
      <c r="G370" t="s">
        <v>72</v>
      </c>
      <c r="T370">
        <v>1</v>
      </c>
      <c r="U370">
        <v>0</v>
      </c>
      <c r="V370">
        <v>0</v>
      </c>
      <c r="W370">
        <v>0</v>
      </c>
      <c r="X370">
        <v>0</v>
      </c>
      <c r="Y370">
        <v>1</v>
      </c>
      <c r="Z370">
        <v>1</v>
      </c>
      <c r="AA370">
        <v>0</v>
      </c>
      <c r="AB370">
        <v>0</v>
      </c>
      <c r="AC370">
        <v>1</v>
      </c>
      <c r="AD370">
        <v>0</v>
      </c>
      <c r="AE370">
        <v>1</v>
      </c>
      <c r="AF370">
        <v>1</v>
      </c>
      <c r="AG370">
        <v>1</v>
      </c>
      <c r="AH370">
        <v>0</v>
      </c>
      <c r="AI370">
        <v>1</v>
      </c>
      <c r="AJ370">
        <v>0</v>
      </c>
      <c r="AK370">
        <v>1</v>
      </c>
      <c r="AL370">
        <v>1</v>
      </c>
      <c r="AM370">
        <v>1</v>
      </c>
      <c r="AN370">
        <v>1</v>
      </c>
      <c r="AO370">
        <v>1</v>
      </c>
      <c r="AP370">
        <v>0</v>
      </c>
      <c r="AQ370">
        <v>0</v>
      </c>
      <c r="AR370">
        <v>0</v>
      </c>
    </row>
    <row r="371" spans="1:44" x14ac:dyDescent="0.3">
      <c r="A371">
        <v>367</v>
      </c>
      <c r="B371">
        <v>2</v>
      </c>
      <c r="C371">
        <v>15</v>
      </c>
      <c r="D371">
        <v>4</v>
      </c>
      <c r="E371" t="str">
        <f>"2-15-4"</f>
        <v>2-15-4</v>
      </c>
      <c r="F371" t="s">
        <v>71</v>
      </c>
      <c r="G371" t="s">
        <v>72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1</v>
      </c>
      <c r="Z371">
        <v>1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1</v>
      </c>
      <c r="AI371">
        <v>0</v>
      </c>
      <c r="AJ371">
        <v>0</v>
      </c>
      <c r="AK371">
        <v>1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3">
      <c r="A372">
        <v>368</v>
      </c>
      <c r="B372">
        <v>2</v>
      </c>
      <c r="C372">
        <v>15</v>
      </c>
      <c r="D372">
        <v>24</v>
      </c>
      <c r="E372" t="str">
        <f>"2-15-24"</f>
        <v>2-15-24</v>
      </c>
      <c r="F372" t="s">
        <v>71</v>
      </c>
      <c r="G372" t="s">
        <v>72</v>
      </c>
      <c r="T372">
        <v>1</v>
      </c>
      <c r="U372">
        <v>0</v>
      </c>
      <c r="V372">
        <v>0</v>
      </c>
      <c r="W372">
        <v>0</v>
      </c>
      <c r="X372">
        <v>0</v>
      </c>
      <c r="Y372">
        <v>1</v>
      </c>
      <c r="Z372">
        <v>1</v>
      </c>
      <c r="AA372">
        <v>0</v>
      </c>
      <c r="AB372">
        <v>0</v>
      </c>
      <c r="AC372">
        <v>0</v>
      </c>
      <c r="AD372">
        <v>1</v>
      </c>
      <c r="AE372">
        <v>1</v>
      </c>
      <c r="AF372">
        <v>1</v>
      </c>
      <c r="AG372">
        <v>1</v>
      </c>
      <c r="AH372">
        <v>0</v>
      </c>
      <c r="AI372">
        <v>1</v>
      </c>
      <c r="AJ372">
        <v>1</v>
      </c>
      <c r="AK372">
        <v>0</v>
      </c>
      <c r="AL372">
        <v>0</v>
      </c>
      <c r="AM372">
        <v>1</v>
      </c>
      <c r="AN372">
        <v>0</v>
      </c>
      <c r="AO372">
        <v>1</v>
      </c>
      <c r="AP372">
        <v>0</v>
      </c>
      <c r="AQ372">
        <v>0</v>
      </c>
      <c r="AR372">
        <v>0</v>
      </c>
    </row>
    <row r="373" spans="1:44" x14ac:dyDescent="0.3">
      <c r="A373">
        <v>369</v>
      </c>
      <c r="B373">
        <v>2</v>
      </c>
      <c r="C373">
        <v>15</v>
      </c>
      <c r="D373">
        <v>21</v>
      </c>
      <c r="E373" t="str">
        <f>"2-15-21"</f>
        <v>2-15-21</v>
      </c>
      <c r="F373" t="s">
        <v>71</v>
      </c>
      <c r="G373" t="s">
        <v>72</v>
      </c>
      <c r="T373">
        <v>1</v>
      </c>
      <c r="U373">
        <v>0</v>
      </c>
      <c r="V373">
        <v>0</v>
      </c>
      <c r="W373">
        <v>0</v>
      </c>
      <c r="X373">
        <v>1</v>
      </c>
      <c r="Y373">
        <v>0</v>
      </c>
      <c r="Z373">
        <v>1</v>
      </c>
      <c r="AA373">
        <v>0</v>
      </c>
      <c r="AB373">
        <v>0</v>
      </c>
      <c r="AC373">
        <v>1</v>
      </c>
      <c r="AD373">
        <v>0</v>
      </c>
      <c r="AE373">
        <v>1</v>
      </c>
      <c r="AF373">
        <v>1</v>
      </c>
      <c r="AG373">
        <v>1</v>
      </c>
      <c r="AH373">
        <v>1</v>
      </c>
      <c r="AI373">
        <v>0</v>
      </c>
      <c r="AJ373">
        <v>1</v>
      </c>
      <c r="AK373">
        <v>0</v>
      </c>
      <c r="AL373">
        <v>1</v>
      </c>
      <c r="AM373">
        <v>1</v>
      </c>
      <c r="AN373">
        <v>1</v>
      </c>
      <c r="AO373">
        <v>1</v>
      </c>
      <c r="AP373">
        <v>0</v>
      </c>
      <c r="AQ373">
        <v>0</v>
      </c>
      <c r="AR373">
        <v>0</v>
      </c>
    </row>
    <row r="374" spans="1:44" x14ac:dyDescent="0.3">
      <c r="A374">
        <v>370</v>
      </c>
      <c r="B374">
        <v>2</v>
      </c>
      <c r="C374">
        <v>16</v>
      </c>
      <c r="D374">
        <v>14</v>
      </c>
      <c r="E374" t="str">
        <f>"2-16-14"</f>
        <v>2-16-14</v>
      </c>
      <c r="F374" t="s">
        <v>71</v>
      </c>
      <c r="G374" t="s">
        <v>72</v>
      </c>
      <c r="T374">
        <v>1</v>
      </c>
      <c r="U374">
        <v>0</v>
      </c>
      <c r="V374">
        <v>0</v>
      </c>
      <c r="W374">
        <v>0</v>
      </c>
      <c r="X374">
        <v>1</v>
      </c>
      <c r="Y374">
        <v>0</v>
      </c>
      <c r="Z374">
        <v>0</v>
      </c>
      <c r="AA374">
        <v>1</v>
      </c>
      <c r="AB374">
        <v>0</v>
      </c>
      <c r="AC374">
        <v>0</v>
      </c>
      <c r="AD374">
        <v>1</v>
      </c>
      <c r="AE374">
        <v>0</v>
      </c>
      <c r="AF374">
        <v>1</v>
      </c>
      <c r="AG374">
        <v>0</v>
      </c>
      <c r="AH374">
        <v>0</v>
      </c>
      <c r="AI374">
        <v>1</v>
      </c>
      <c r="AJ374">
        <v>1</v>
      </c>
      <c r="AK374">
        <v>0</v>
      </c>
      <c r="AL374">
        <v>1</v>
      </c>
      <c r="AM374">
        <v>0</v>
      </c>
      <c r="AN374">
        <v>1</v>
      </c>
      <c r="AO374">
        <v>0</v>
      </c>
      <c r="AP374">
        <v>0</v>
      </c>
      <c r="AQ374">
        <v>0</v>
      </c>
      <c r="AR374">
        <v>0</v>
      </c>
    </row>
    <row r="375" spans="1:44" x14ac:dyDescent="0.3">
      <c r="A375">
        <v>371</v>
      </c>
      <c r="B375">
        <v>2</v>
      </c>
      <c r="C375">
        <v>16</v>
      </c>
      <c r="D375">
        <v>13</v>
      </c>
      <c r="E375" t="str">
        <f>"2-16-13"</f>
        <v>2-16-13</v>
      </c>
      <c r="F375" t="s">
        <v>71</v>
      </c>
      <c r="G375" t="s">
        <v>72</v>
      </c>
      <c r="T375">
        <v>1</v>
      </c>
      <c r="U375">
        <v>0</v>
      </c>
      <c r="V375">
        <v>0</v>
      </c>
      <c r="W375">
        <v>0</v>
      </c>
      <c r="X375">
        <v>1</v>
      </c>
      <c r="Y375">
        <v>0</v>
      </c>
      <c r="Z375">
        <v>1</v>
      </c>
      <c r="AA375">
        <v>0</v>
      </c>
      <c r="AB375">
        <v>1</v>
      </c>
      <c r="AC375">
        <v>0</v>
      </c>
      <c r="AD375">
        <v>0</v>
      </c>
      <c r="AE375">
        <v>1</v>
      </c>
      <c r="AF375">
        <v>1</v>
      </c>
      <c r="AG375">
        <v>1</v>
      </c>
      <c r="AH375">
        <v>1</v>
      </c>
      <c r="AI375">
        <v>0</v>
      </c>
      <c r="AJ375">
        <v>1</v>
      </c>
      <c r="AK375">
        <v>0</v>
      </c>
      <c r="AL375">
        <v>0</v>
      </c>
      <c r="AM375">
        <v>1</v>
      </c>
      <c r="AN375">
        <v>1</v>
      </c>
      <c r="AO375">
        <v>1</v>
      </c>
      <c r="AP375">
        <v>0</v>
      </c>
      <c r="AQ375">
        <v>0</v>
      </c>
      <c r="AR375">
        <v>0</v>
      </c>
    </row>
    <row r="376" spans="1:44" x14ac:dyDescent="0.3">
      <c r="A376">
        <v>372</v>
      </c>
      <c r="B376">
        <v>2</v>
      </c>
      <c r="C376">
        <v>16</v>
      </c>
      <c r="D376">
        <v>9</v>
      </c>
      <c r="E376" t="str">
        <f>"2-16-9"</f>
        <v>2-16-9</v>
      </c>
      <c r="F376" t="s">
        <v>71</v>
      </c>
      <c r="G376" t="s">
        <v>72</v>
      </c>
      <c r="T376">
        <v>0</v>
      </c>
      <c r="U376">
        <v>1</v>
      </c>
      <c r="V376">
        <v>0</v>
      </c>
      <c r="W376">
        <v>0</v>
      </c>
      <c r="X376">
        <v>0</v>
      </c>
      <c r="Y376">
        <v>1</v>
      </c>
      <c r="Z376">
        <v>1</v>
      </c>
      <c r="AA376">
        <v>0</v>
      </c>
      <c r="AB376">
        <v>0</v>
      </c>
      <c r="AC376">
        <v>0</v>
      </c>
      <c r="AD376">
        <v>1</v>
      </c>
      <c r="AE376">
        <v>0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3">
      <c r="A377">
        <v>373</v>
      </c>
      <c r="B377">
        <v>2</v>
      </c>
      <c r="C377">
        <v>16</v>
      </c>
      <c r="D377">
        <v>5</v>
      </c>
      <c r="E377" t="str">
        <f>"2-16-5"</f>
        <v>2-16-5</v>
      </c>
      <c r="F377" t="s">
        <v>71</v>
      </c>
      <c r="G377" t="s">
        <v>72</v>
      </c>
      <c r="T377">
        <v>1</v>
      </c>
      <c r="U377">
        <v>0</v>
      </c>
      <c r="V377">
        <v>0</v>
      </c>
      <c r="W377">
        <v>0</v>
      </c>
      <c r="X377">
        <v>1</v>
      </c>
      <c r="Y377">
        <v>0</v>
      </c>
      <c r="Z377">
        <v>1</v>
      </c>
      <c r="AA377">
        <v>0</v>
      </c>
      <c r="AB377">
        <v>1</v>
      </c>
      <c r="AC377">
        <v>0</v>
      </c>
      <c r="AD377">
        <v>0</v>
      </c>
      <c r="AE377">
        <v>1</v>
      </c>
      <c r="AF377">
        <v>1</v>
      </c>
      <c r="AG377">
        <v>1</v>
      </c>
      <c r="AH377">
        <v>1</v>
      </c>
      <c r="AI377">
        <v>0</v>
      </c>
      <c r="AJ377">
        <v>0</v>
      </c>
      <c r="AK377">
        <v>1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3">
      <c r="A378">
        <v>374</v>
      </c>
      <c r="B378">
        <v>2</v>
      </c>
      <c r="C378">
        <v>16</v>
      </c>
      <c r="D378">
        <v>4</v>
      </c>
      <c r="E378" t="str">
        <f>"2-16-4"</f>
        <v>2-16-4</v>
      </c>
      <c r="F378" t="s">
        <v>71</v>
      </c>
      <c r="G378" t="s">
        <v>73</v>
      </c>
      <c r="H378">
        <v>1</v>
      </c>
      <c r="I378">
        <v>1</v>
      </c>
      <c r="J378">
        <v>0</v>
      </c>
      <c r="K378">
        <v>0</v>
      </c>
      <c r="L378">
        <v>1</v>
      </c>
      <c r="M378">
        <v>1</v>
      </c>
      <c r="N378">
        <v>1</v>
      </c>
      <c r="O378">
        <v>1</v>
      </c>
      <c r="P378">
        <v>1</v>
      </c>
      <c r="Q378">
        <v>1</v>
      </c>
      <c r="R378">
        <v>1</v>
      </c>
      <c r="S378">
        <v>1</v>
      </c>
    </row>
    <row r="379" spans="1:44" x14ac:dyDescent="0.3">
      <c r="A379">
        <v>375</v>
      </c>
      <c r="B379">
        <v>2</v>
      </c>
      <c r="C379">
        <v>16</v>
      </c>
      <c r="D379">
        <v>24</v>
      </c>
      <c r="E379" t="str">
        <f>"2-16-24"</f>
        <v>2-16-24</v>
      </c>
      <c r="F379" t="s">
        <v>71</v>
      </c>
      <c r="G379" t="s">
        <v>72</v>
      </c>
      <c r="T379">
        <v>0</v>
      </c>
      <c r="U379">
        <v>1</v>
      </c>
      <c r="V379">
        <v>0</v>
      </c>
      <c r="W379">
        <v>0</v>
      </c>
      <c r="X379">
        <v>1</v>
      </c>
      <c r="Y379">
        <v>0</v>
      </c>
      <c r="Z379">
        <v>0</v>
      </c>
      <c r="AA379">
        <v>1</v>
      </c>
      <c r="AB379">
        <v>0</v>
      </c>
      <c r="AC379">
        <v>1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1</v>
      </c>
      <c r="AJ379">
        <v>0</v>
      </c>
      <c r="AK379">
        <v>1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3">
      <c r="A380">
        <v>376</v>
      </c>
      <c r="B380">
        <v>2</v>
      </c>
      <c r="C380">
        <v>16</v>
      </c>
      <c r="D380">
        <v>23</v>
      </c>
      <c r="E380" t="str">
        <f>"2-16-23"</f>
        <v>2-16-23</v>
      </c>
      <c r="F380" t="s">
        <v>71</v>
      </c>
      <c r="G380" t="s">
        <v>73</v>
      </c>
      <c r="H380">
        <v>1</v>
      </c>
      <c r="I380">
        <v>1</v>
      </c>
      <c r="J380">
        <v>0</v>
      </c>
      <c r="K380">
        <v>0</v>
      </c>
      <c r="L380">
        <v>1</v>
      </c>
      <c r="M380">
        <v>1</v>
      </c>
      <c r="N380">
        <v>1</v>
      </c>
      <c r="O380">
        <v>1</v>
      </c>
      <c r="P380">
        <v>1</v>
      </c>
      <c r="Q380">
        <v>1</v>
      </c>
      <c r="R380">
        <v>1</v>
      </c>
      <c r="S380">
        <v>1</v>
      </c>
    </row>
    <row r="381" spans="1:44" x14ac:dyDescent="0.3">
      <c r="A381">
        <v>377</v>
      </c>
      <c r="B381">
        <v>2</v>
      </c>
      <c r="C381">
        <v>16</v>
      </c>
      <c r="D381">
        <v>16</v>
      </c>
      <c r="E381" t="str">
        <f>"2-16-16"</f>
        <v>2-16-16</v>
      </c>
      <c r="F381" t="s">
        <v>71</v>
      </c>
      <c r="G381" t="s">
        <v>72</v>
      </c>
      <c r="T381">
        <v>0</v>
      </c>
      <c r="U381">
        <v>1</v>
      </c>
      <c r="V381">
        <v>0</v>
      </c>
      <c r="W381">
        <v>0</v>
      </c>
      <c r="X381">
        <v>1</v>
      </c>
      <c r="Y381">
        <v>0</v>
      </c>
      <c r="Z381">
        <v>1</v>
      </c>
      <c r="AA381">
        <v>0</v>
      </c>
      <c r="AB381">
        <v>1</v>
      </c>
      <c r="AC381">
        <v>0</v>
      </c>
      <c r="AD381">
        <v>0</v>
      </c>
      <c r="AE381">
        <v>1</v>
      </c>
      <c r="AF381">
        <v>1</v>
      </c>
      <c r="AG381">
        <v>1</v>
      </c>
      <c r="AH381">
        <v>0</v>
      </c>
      <c r="AI381">
        <v>1</v>
      </c>
      <c r="AJ381">
        <v>1</v>
      </c>
      <c r="AK381">
        <v>0</v>
      </c>
      <c r="AL381">
        <v>1</v>
      </c>
      <c r="AM381">
        <v>1</v>
      </c>
      <c r="AN381">
        <v>1</v>
      </c>
      <c r="AO381">
        <v>1</v>
      </c>
      <c r="AP381">
        <v>0</v>
      </c>
      <c r="AQ381">
        <v>0</v>
      </c>
      <c r="AR381">
        <v>0</v>
      </c>
    </row>
    <row r="382" spans="1:44" x14ac:dyDescent="0.3">
      <c r="A382">
        <v>378</v>
      </c>
      <c r="B382">
        <v>2</v>
      </c>
      <c r="C382">
        <v>16</v>
      </c>
      <c r="D382">
        <v>15</v>
      </c>
      <c r="E382" t="str">
        <f>"2-16-15"</f>
        <v>2-16-15</v>
      </c>
      <c r="F382" t="s">
        <v>71</v>
      </c>
      <c r="G382" t="s">
        <v>72</v>
      </c>
      <c r="T382">
        <v>0</v>
      </c>
      <c r="U382">
        <v>1</v>
      </c>
      <c r="V382">
        <v>0</v>
      </c>
      <c r="W382">
        <v>0</v>
      </c>
      <c r="X382">
        <v>1</v>
      </c>
      <c r="Y382">
        <v>0</v>
      </c>
      <c r="Z382">
        <v>1</v>
      </c>
      <c r="AA382">
        <v>0</v>
      </c>
      <c r="AB382">
        <v>1</v>
      </c>
      <c r="AC382">
        <v>0</v>
      </c>
      <c r="AD382">
        <v>0</v>
      </c>
      <c r="AE382">
        <v>1</v>
      </c>
      <c r="AF382">
        <v>1</v>
      </c>
      <c r="AG382">
        <v>1</v>
      </c>
      <c r="AH382">
        <v>0</v>
      </c>
      <c r="AI382">
        <v>1</v>
      </c>
      <c r="AJ382">
        <v>1</v>
      </c>
      <c r="AK382">
        <v>0</v>
      </c>
      <c r="AL382">
        <v>1</v>
      </c>
      <c r="AM382">
        <v>1</v>
      </c>
      <c r="AN382">
        <v>1</v>
      </c>
      <c r="AO382">
        <v>1</v>
      </c>
      <c r="AP382">
        <v>0</v>
      </c>
      <c r="AQ382">
        <v>0</v>
      </c>
      <c r="AR382">
        <v>0</v>
      </c>
    </row>
    <row r="383" spans="1:44" x14ac:dyDescent="0.3">
      <c r="A383">
        <v>379</v>
      </c>
      <c r="B383">
        <v>2</v>
      </c>
      <c r="C383">
        <v>16</v>
      </c>
      <c r="D383">
        <v>1</v>
      </c>
      <c r="E383" t="str">
        <f>"2-16-1"</f>
        <v>2-16-1</v>
      </c>
      <c r="F383" t="s">
        <v>71</v>
      </c>
      <c r="G383" t="s">
        <v>72</v>
      </c>
      <c r="T383">
        <v>0</v>
      </c>
      <c r="U383">
        <v>1</v>
      </c>
      <c r="V383">
        <v>0</v>
      </c>
      <c r="W383">
        <v>0</v>
      </c>
      <c r="X383">
        <v>1</v>
      </c>
      <c r="Y383">
        <v>0</v>
      </c>
      <c r="Z383">
        <v>0</v>
      </c>
      <c r="AA383">
        <v>1</v>
      </c>
      <c r="AB383">
        <v>0</v>
      </c>
      <c r="AC383">
        <v>0</v>
      </c>
      <c r="AD383">
        <v>1</v>
      </c>
      <c r="AE383">
        <v>1</v>
      </c>
      <c r="AF383">
        <v>1</v>
      </c>
      <c r="AG383">
        <v>1</v>
      </c>
      <c r="AH383">
        <v>0</v>
      </c>
      <c r="AI383">
        <v>1</v>
      </c>
      <c r="AJ383">
        <v>1</v>
      </c>
      <c r="AK383">
        <v>0</v>
      </c>
      <c r="AL383">
        <v>1</v>
      </c>
      <c r="AM383">
        <v>1</v>
      </c>
      <c r="AN383">
        <v>1</v>
      </c>
      <c r="AO383">
        <v>1</v>
      </c>
      <c r="AP383">
        <v>0</v>
      </c>
      <c r="AQ383">
        <v>0</v>
      </c>
      <c r="AR383">
        <v>0</v>
      </c>
    </row>
    <row r="384" spans="1:44" x14ac:dyDescent="0.3">
      <c r="A384">
        <v>380</v>
      </c>
      <c r="B384">
        <v>2</v>
      </c>
      <c r="C384">
        <v>16</v>
      </c>
      <c r="D384">
        <v>22</v>
      </c>
      <c r="E384" t="str">
        <f>"2-16-22"</f>
        <v>2-16-22</v>
      </c>
      <c r="F384" t="s">
        <v>71</v>
      </c>
      <c r="G384" t="s">
        <v>73</v>
      </c>
      <c r="H384">
        <v>1</v>
      </c>
      <c r="I384">
        <v>0</v>
      </c>
      <c r="J384">
        <v>0</v>
      </c>
      <c r="K384">
        <v>1</v>
      </c>
      <c r="L384">
        <v>1</v>
      </c>
      <c r="M384">
        <v>1</v>
      </c>
      <c r="N384">
        <v>1</v>
      </c>
      <c r="O384">
        <v>1</v>
      </c>
      <c r="P384">
        <v>1</v>
      </c>
      <c r="Q384">
        <v>1</v>
      </c>
      <c r="R384">
        <v>1</v>
      </c>
      <c r="S384">
        <v>1</v>
      </c>
    </row>
    <row r="385" spans="1:44" x14ac:dyDescent="0.3">
      <c r="A385">
        <v>381</v>
      </c>
      <c r="B385">
        <v>2</v>
      </c>
      <c r="C385">
        <v>16</v>
      </c>
      <c r="D385">
        <v>21</v>
      </c>
      <c r="E385" t="str">
        <f>"2-16-21"</f>
        <v>2-16-21</v>
      </c>
      <c r="F385" t="s">
        <v>71</v>
      </c>
      <c r="G385" t="s">
        <v>73</v>
      </c>
      <c r="H385">
        <v>1</v>
      </c>
      <c r="I385">
        <v>1</v>
      </c>
      <c r="J385">
        <v>0</v>
      </c>
      <c r="K385">
        <v>0</v>
      </c>
      <c r="L385">
        <v>1</v>
      </c>
      <c r="M385">
        <v>1</v>
      </c>
      <c r="N385">
        <v>1</v>
      </c>
      <c r="O385">
        <v>1</v>
      </c>
      <c r="P385">
        <v>1</v>
      </c>
      <c r="Q385">
        <v>1</v>
      </c>
      <c r="R385">
        <v>1</v>
      </c>
      <c r="S385">
        <v>1</v>
      </c>
    </row>
    <row r="386" spans="1:44" x14ac:dyDescent="0.3">
      <c r="A386">
        <v>382</v>
      </c>
      <c r="B386">
        <v>2</v>
      </c>
      <c r="C386">
        <v>16</v>
      </c>
      <c r="D386">
        <v>11</v>
      </c>
      <c r="E386" t="str">
        <f>"2-16-11"</f>
        <v>2-16-11</v>
      </c>
      <c r="F386" t="s">
        <v>71</v>
      </c>
      <c r="G386" t="s">
        <v>72</v>
      </c>
      <c r="T386">
        <v>0</v>
      </c>
      <c r="U386">
        <v>1</v>
      </c>
      <c r="V386">
        <v>0</v>
      </c>
      <c r="W386">
        <v>0</v>
      </c>
      <c r="X386">
        <v>0</v>
      </c>
      <c r="Y386">
        <v>1</v>
      </c>
      <c r="Z386">
        <v>0</v>
      </c>
      <c r="AA386">
        <v>1</v>
      </c>
      <c r="AB386">
        <v>0</v>
      </c>
      <c r="AC386">
        <v>0</v>
      </c>
      <c r="AD386">
        <v>1</v>
      </c>
      <c r="AE386">
        <v>1</v>
      </c>
      <c r="AF386">
        <v>1</v>
      </c>
      <c r="AG386">
        <v>1</v>
      </c>
      <c r="AH386">
        <v>0</v>
      </c>
      <c r="AI386">
        <v>1</v>
      </c>
      <c r="AJ386">
        <v>1</v>
      </c>
      <c r="AK386">
        <v>0</v>
      </c>
      <c r="AL386">
        <v>1</v>
      </c>
      <c r="AM386">
        <v>1</v>
      </c>
      <c r="AN386">
        <v>1</v>
      </c>
      <c r="AO386">
        <v>1</v>
      </c>
      <c r="AP386">
        <v>0</v>
      </c>
      <c r="AQ386">
        <v>0</v>
      </c>
      <c r="AR386">
        <v>0</v>
      </c>
    </row>
    <row r="387" spans="1:44" x14ac:dyDescent="0.3">
      <c r="A387">
        <v>383</v>
      </c>
      <c r="B387">
        <v>2</v>
      </c>
      <c r="C387">
        <v>16</v>
      </c>
      <c r="D387">
        <v>3</v>
      </c>
      <c r="E387" t="str">
        <f>"2-16-3"</f>
        <v>2-16-3</v>
      </c>
      <c r="F387" t="s">
        <v>71</v>
      </c>
      <c r="G387" t="s">
        <v>72</v>
      </c>
      <c r="T387">
        <v>0</v>
      </c>
      <c r="U387">
        <v>1</v>
      </c>
      <c r="V387">
        <v>0</v>
      </c>
      <c r="W387">
        <v>0</v>
      </c>
      <c r="X387">
        <v>1</v>
      </c>
      <c r="Y387">
        <v>0</v>
      </c>
      <c r="Z387">
        <v>0</v>
      </c>
      <c r="AA387">
        <v>1</v>
      </c>
      <c r="AB387">
        <v>0</v>
      </c>
      <c r="AC387">
        <v>0</v>
      </c>
      <c r="AD387">
        <v>1</v>
      </c>
      <c r="AE387">
        <v>0</v>
      </c>
      <c r="AF387">
        <v>0</v>
      </c>
      <c r="AG387">
        <v>0</v>
      </c>
      <c r="AH387">
        <v>0</v>
      </c>
      <c r="AI387">
        <v>1</v>
      </c>
      <c r="AJ387">
        <v>1</v>
      </c>
      <c r="AK387">
        <v>0</v>
      </c>
      <c r="AL387">
        <v>0</v>
      </c>
      <c r="AM387">
        <v>1</v>
      </c>
      <c r="AN387">
        <v>1</v>
      </c>
      <c r="AO387">
        <v>1</v>
      </c>
      <c r="AP387">
        <v>0</v>
      </c>
      <c r="AQ387">
        <v>0</v>
      </c>
      <c r="AR387">
        <v>0</v>
      </c>
    </row>
    <row r="388" spans="1:44" x14ac:dyDescent="0.3">
      <c r="A388">
        <v>384</v>
      </c>
      <c r="B388">
        <v>2</v>
      </c>
      <c r="C388">
        <v>16</v>
      </c>
      <c r="D388">
        <v>25</v>
      </c>
      <c r="E388" t="str">
        <f>"2-16-25"</f>
        <v>2-16-25</v>
      </c>
      <c r="F388" t="s">
        <v>71</v>
      </c>
      <c r="G388" t="s">
        <v>72</v>
      </c>
      <c r="T388">
        <v>0</v>
      </c>
      <c r="U388">
        <v>1</v>
      </c>
      <c r="V388">
        <v>0</v>
      </c>
      <c r="W388">
        <v>0</v>
      </c>
      <c r="X388">
        <v>1</v>
      </c>
      <c r="Y388">
        <v>0</v>
      </c>
      <c r="Z388">
        <v>1</v>
      </c>
      <c r="AA388">
        <v>0</v>
      </c>
      <c r="AB388">
        <v>0</v>
      </c>
      <c r="AC388">
        <v>1</v>
      </c>
      <c r="AD388">
        <v>0</v>
      </c>
      <c r="AE388">
        <v>1</v>
      </c>
      <c r="AF388">
        <v>1</v>
      </c>
      <c r="AG388">
        <v>1</v>
      </c>
      <c r="AH388">
        <v>1</v>
      </c>
      <c r="AI388">
        <v>0</v>
      </c>
      <c r="AJ388">
        <v>1</v>
      </c>
      <c r="AK388">
        <v>0</v>
      </c>
      <c r="AL388">
        <v>1</v>
      </c>
      <c r="AM388">
        <v>1</v>
      </c>
      <c r="AN388">
        <v>1</v>
      </c>
      <c r="AO388">
        <v>1</v>
      </c>
      <c r="AP388">
        <v>0</v>
      </c>
      <c r="AQ388">
        <v>0</v>
      </c>
      <c r="AR388">
        <v>0</v>
      </c>
    </row>
    <row r="389" spans="1:44" x14ac:dyDescent="0.3">
      <c r="A389">
        <v>385</v>
      </c>
      <c r="B389">
        <v>2</v>
      </c>
      <c r="C389">
        <v>16</v>
      </c>
      <c r="D389">
        <v>20</v>
      </c>
      <c r="E389" t="str">
        <f>"2-16-20"</f>
        <v>2-16-20</v>
      </c>
      <c r="F389" t="s">
        <v>71</v>
      </c>
      <c r="G389" t="s">
        <v>73</v>
      </c>
      <c r="H389">
        <v>1</v>
      </c>
      <c r="I389">
        <v>0</v>
      </c>
      <c r="J389">
        <v>1</v>
      </c>
      <c r="K389">
        <v>0</v>
      </c>
      <c r="L389">
        <v>1</v>
      </c>
      <c r="M389">
        <v>1</v>
      </c>
      <c r="N389">
        <v>1</v>
      </c>
      <c r="O389">
        <v>1</v>
      </c>
      <c r="P389">
        <v>1</v>
      </c>
      <c r="Q389">
        <v>1</v>
      </c>
      <c r="R389">
        <v>1</v>
      </c>
      <c r="S389">
        <v>1</v>
      </c>
    </row>
    <row r="390" spans="1:44" x14ac:dyDescent="0.3">
      <c r="A390">
        <v>386</v>
      </c>
      <c r="B390">
        <v>2</v>
      </c>
      <c r="C390">
        <v>16</v>
      </c>
      <c r="D390">
        <v>19</v>
      </c>
      <c r="E390" t="str">
        <f>"2-16-19"</f>
        <v>2-16-19</v>
      </c>
      <c r="F390" t="s">
        <v>71</v>
      </c>
      <c r="G390" t="s">
        <v>73</v>
      </c>
      <c r="H390">
        <v>1</v>
      </c>
      <c r="I390">
        <v>0</v>
      </c>
      <c r="J390">
        <v>1</v>
      </c>
      <c r="K390">
        <v>0</v>
      </c>
      <c r="L390">
        <v>1</v>
      </c>
      <c r="M390">
        <v>1</v>
      </c>
      <c r="N390">
        <v>1</v>
      </c>
      <c r="O390">
        <v>1</v>
      </c>
      <c r="P390">
        <v>1</v>
      </c>
      <c r="Q390">
        <v>1</v>
      </c>
      <c r="R390">
        <v>1</v>
      </c>
      <c r="S390">
        <v>1</v>
      </c>
    </row>
    <row r="391" spans="1:44" x14ac:dyDescent="0.3">
      <c r="A391">
        <v>387</v>
      </c>
      <c r="B391">
        <v>2</v>
      </c>
      <c r="C391">
        <v>16</v>
      </c>
      <c r="D391">
        <v>12</v>
      </c>
      <c r="E391" t="str">
        <f>"2-16-12"</f>
        <v>2-16-12</v>
      </c>
      <c r="F391" t="s">
        <v>71</v>
      </c>
      <c r="G391" t="s">
        <v>72</v>
      </c>
      <c r="T391">
        <v>0</v>
      </c>
      <c r="U391">
        <v>1</v>
      </c>
      <c r="V391">
        <v>0</v>
      </c>
      <c r="W391">
        <v>0</v>
      </c>
      <c r="X391">
        <v>0</v>
      </c>
      <c r="Y391">
        <v>1</v>
      </c>
      <c r="Z391">
        <v>0</v>
      </c>
      <c r="AA391">
        <v>1</v>
      </c>
      <c r="AB391">
        <v>0</v>
      </c>
      <c r="AC391">
        <v>0</v>
      </c>
      <c r="AD391">
        <v>1</v>
      </c>
      <c r="AE391">
        <v>1</v>
      </c>
      <c r="AF391">
        <v>1</v>
      </c>
      <c r="AG391">
        <v>1</v>
      </c>
      <c r="AH391">
        <v>0</v>
      </c>
      <c r="AI391">
        <v>1</v>
      </c>
      <c r="AJ391">
        <v>1</v>
      </c>
      <c r="AK391">
        <v>0</v>
      </c>
      <c r="AL391">
        <v>1</v>
      </c>
      <c r="AM391">
        <v>1</v>
      </c>
      <c r="AN391">
        <v>1</v>
      </c>
      <c r="AO391">
        <v>1</v>
      </c>
      <c r="AP391">
        <v>0</v>
      </c>
      <c r="AQ391">
        <v>0</v>
      </c>
      <c r="AR391">
        <v>0</v>
      </c>
    </row>
    <row r="392" spans="1:44" x14ac:dyDescent="0.3">
      <c r="A392">
        <v>388</v>
      </c>
      <c r="B392">
        <v>2</v>
      </c>
      <c r="C392">
        <v>16</v>
      </c>
      <c r="D392">
        <v>8</v>
      </c>
      <c r="E392" t="str">
        <f>"2-16-8"</f>
        <v>2-16-8</v>
      </c>
      <c r="F392" t="s">
        <v>71</v>
      </c>
      <c r="G392" t="s">
        <v>72</v>
      </c>
      <c r="T392">
        <v>0</v>
      </c>
      <c r="U392">
        <v>1</v>
      </c>
      <c r="V392">
        <v>0</v>
      </c>
      <c r="W392">
        <v>0</v>
      </c>
      <c r="X392">
        <v>0</v>
      </c>
      <c r="Y392">
        <v>1</v>
      </c>
      <c r="Z392">
        <v>1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1</v>
      </c>
      <c r="AJ392">
        <v>0</v>
      </c>
      <c r="AK392">
        <v>1</v>
      </c>
      <c r="AL392">
        <v>0</v>
      </c>
      <c r="AM392">
        <v>1</v>
      </c>
      <c r="AN392">
        <v>1</v>
      </c>
      <c r="AO392">
        <v>0</v>
      </c>
      <c r="AP392">
        <v>0</v>
      </c>
      <c r="AQ392">
        <v>0</v>
      </c>
      <c r="AR392">
        <v>0</v>
      </c>
    </row>
    <row r="393" spans="1:44" x14ac:dyDescent="0.3">
      <c r="A393">
        <v>389</v>
      </c>
      <c r="B393">
        <v>2</v>
      </c>
      <c r="C393">
        <v>16</v>
      </c>
      <c r="D393">
        <v>2</v>
      </c>
      <c r="E393" t="str">
        <f>"2-16-2"</f>
        <v>2-16-2</v>
      </c>
      <c r="F393" t="s">
        <v>71</v>
      </c>
      <c r="G393" t="s">
        <v>72</v>
      </c>
      <c r="T393">
        <v>0</v>
      </c>
      <c r="U393">
        <v>1</v>
      </c>
      <c r="V393">
        <v>0</v>
      </c>
      <c r="W393">
        <v>0</v>
      </c>
      <c r="X393">
        <v>1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1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1</v>
      </c>
      <c r="AK393">
        <v>0</v>
      </c>
      <c r="AL393">
        <v>0</v>
      </c>
      <c r="AM393">
        <v>1</v>
      </c>
      <c r="AN393">
        <v>1</v>
      </c>
      <c r="AO393">
        <v>1</v>
      </c>
      <c r="AP393">
        <v>0</v>
      </c>
      <c r="AQ393">
        <v>0</v>
      </c>
      <c r="AR393">
        <v>0</v>
      </c>
    </row>
    <row r="394" spans="1:44" x14ac:dyDescent="0.3">
      <c r="A394">
        <v>390</v>
      </c>
      <c r="B394">
        <v>2</v>
      </c>
      <c r="C394">
        <v>16</v>
      </c>
      <c r="D394">
        <v>18</v>
      </c>
      <c r="E394" t="str">
        <f>"2-16-18"</f>
        <v>2-16-18</v>
      </c>
      <c r="F394" t="s">
        <v>71</v>
      </c>
      <c r="G394" t="s">
        <v>72</v>
      </c>
      <c r="T394">
        <v>0</v>
      </c>
      <c r="U394">
        <v>1</v>
      </c>
      <c r="V394">
        <v>0</v>
      </c>
      <c r="W394">
        <v>0</v>
      </c>
      <c r="X394">
        <v>1</v>
      </c>
      <c r="Y394">
        <v>0</v>
      </c>
      <c r="Z394">
        <v>0</v>
      </c>
      <c r="AA394">
        <v>1</v>
      </c>
      <c r="AB394">
        <v>0</v>
      </c>
      <c r="AC394">
        <v>1</v>
      </c>
      <c r="AD394">
        <v>0</v>
      </c>
      <c r="AE394">
        <v>1</v>
      </c>
      <c r="AF394">
        <v>1</v>
      </c>
      <c r="AG394">
        <v>1</v>
      </c>
      <c r="AH394">
        <v>1</v>
      </c>
      <c r="AI394">
        <v>0</v>
      </c>
      <c r="AJ394">
        <v>1</v>
      </c>
      <c r="AK394">
        <v>0</v>
      </c>
      <c r="AL394">
        <v>1</v>
      </c>
      <c r="AM394">
        <v>1</v>
      </c>
      <c r="AN394">
        <v>1</v>
      </c>
      <c r="AO394">
        <v>1</v>
      </c>
      <c r="AP394">
        <v>0</v>
      </c>
      <c r="AQ394">
        <v>0</v>
      </c>
      <c r="AR394">
        <v>0</v>
      </c>
    </row>
    <row r="395" spans="1:44" x14ac:dyDescent="0.3">
      <c r="A395">
        <v>391</v>
      </c>
      <c r="B395">
        <v>2</v>
      </c>
      <c r="C395">
        <v>16</v>
      </c>
      <c r="D395">
        <v>6</v>
      </c>
      <c r="E395" t="str">
        <f>"2-16-6"</f>
        <v>2-16-6</v>
      </c>
      <c r="F395" t="s">
        <v>71</v>
      </c>
      <c r="G395" t="s">
        <v>72</v>
      </c>
      <c r="T395">
        <v>0</v>
      </c>
      <c r="U395">
        <v>1</v>
      </c>
      <c r="V395">
        <v>0</v>
      </c>
      <c r="W395">
        <v>0</v>
      </c>
      <c r="X395">
        <v>1</v>
      </c>
      <c r="Y395">
        <v>0</v>
      </c>
      <c r="Z395">
        <v>1</v>
      </c>
      <c r="AA395">
        <v>0</v>
      </c>
      <c r="AB395">
        <v>1</v>
      </c>
      <c r="AC395">
        <v>0</v>
      </c>
      <c r="AD395">
        <v>0</v>
      </c>
      <c r="AE395">
        <v>1</v>
      </c>
      <c r="AF395">
        <v>1</v>
      </c>
      <c r="AG395">
        <v>1</v>
      </c>
      <c r="AH395">
        <v>0</v>
      </c>
      <c r="AI395">
        <v>1</v>
      </c>
      <c r="AJ395">
        <v>1</v>
      </c>
      <c r="AK395">
        <v>0</v>
      </c>
      <c r="AL395">
        <v>1</v>
      </c>
      <c r="AM395">
        <v>1</v>
      </c>
      <c r="AN395">
        <v>1</v>
      </c>
      <c r="AO395">
        <v>1</v>
      </c>
      <c r="AP395">
        <v>0</v>
      </c>
      <c r="AQ395">
        <v>0</v>
      </c>
      <c r="AR395">
        <v>1</v>
      </c>
    </row>
    <row r="396" spans="1:44" x14ac:dyDescent="0.3">
      <c r="A396">
        <v>392</v>
      </c>
      <c r="B396">
        <v>2</v>
      </c>
      <c r="C396">
        <v>16</v>
      </c>
      <c r="D396">
        <v>17</v>
      </c>
      <c r="E396" t="str">
        <f>"2-16-17"</f>
        <v>2-16-17</v>
      </c>
      <c r="F396" t="s">
        <v>71</v>
      </c>
      <c r="G396" t="s">
        <v>72</v>
      </c>
      <c r="T396">
        <v>1</v>
      </c>
      <c r="U396">
        <v>0</v>
      </c>
      <c r="V396">
        <v>0</v>
      </c>
      <c r="W396">
        <v>0</v>
      </c>
      <c r="X396">
        <v>1</v>
      </c>
      <c r="Y396">
        <v>0</v>
      </c>
      <c r="Z396">
        <v>0</v>
      </c>
      <c r="AA396">
        <v>1</v>
      </c>
      <c r="AB396">
        <v>1</v>
      </c>
      <c r="AC396">
        <v>0</v>
      </c>
      <c r="AD396">
        <v>0</v>
      </c>
      <c r="AE396">
        <v>1</v>
      </c>
      <c r="AF396">
        <v>1</v>
      </c>
      <c r="AG396">
        <v>1</v>
      </c>
      <c r="AH396">
        <v>1</v>
      </c>
      <c r="AI396">
        <v>0</v>
      </c>
      <c r="AJ396">
        <v>0</v>
      </c>
      <c r="AK396">
        <v>1</v>
      </c>
      <c r="AL396">
        <v>1</v>
      </c>
      <c r="AM396">
        <v>1</v>
      </c>
      <c r="AN396">
        <v>1</v>
      </c>
      <c r="AO396">
        <v>1</v>
      </c>
      <c r="AP396">
        <v>0</v>
      </c>
      <c r="AQ396">
        <v>0</v>
      </c>
      <c r="AR396">
        <v>0</v>
      </c>
    </row>
    <row r="397" spans="1:44" x14ac:dyDescent="0.3">
      <c r="A397">
        <v>393</v>
      </c>
      <c r="B397">
        <v>2</v>
      </c>
      <c r="C397">
        <v>16</v>
      </c>
      <c r="D397">
        <v>7</v>
      </c>
      <c r="E397" t="str">
        <f>"2-16-7"</f>
        <v>2-16-7</v>
      </c>
      <c r="F397" t="s">
        <v>71</v>
      </c>
      <c r="G397" t="s">
        <v>72</v>
      </c>
      <c r="T397">
        <v>0</v>
      </c>
      <c r="U397">
        <v>1</v>
      </c>
      <c r="V397">
        <v>0</v>
      </c>
      <c r="W397">
        <v>0</v>
      </c>
      <c r="X397">
        <v>1</v>
      </c>
      <c r="Y397">
        <v>0</v>
      </c>
      <c r="Z397">
        <v>1</v>
      </c>
      <c r="AA397">
        <v>0</v>
      </c>
      <c r="AB397">
        <v>1</v>
      </c>
      <c r="AC397">
        <v>0</v>
      </c>
      <c r="AD397">
        <v>0</v>
      </c>
      <c r="AE397">
        <v>1</v>
      </c>
      <c r="AF397">
        <v>1</v>
      </c>
      <c r="AG397">
        <v>1</v>
      </c>
      <c r="AH397">
        <v>0</v>
      </c>
      <c r="AI397">
        <v>1</v>
      </c>
      <c r="AJ397">
        <v>1</v>
      </c>
      <c r="AK397">
        <v>0</v>
      </c>
      <c r="AL397">
        <v>1</v>
      </c>
      <c r="AM397">
        <v>1</v>
      </c>
      <c r="AN397">
        <v>1</v>
      </c>
      <c r="AO397">
        <v>1</v>
      </c>
      <c r="AP397">
        <v>0</v>
      </c>
      <c r="AQ397">
        <v>0</v>
      </c>
      <c r="AR397">
        <v>1</v>
      </c>
    </row>
    <row r="398" spans="1:44" x14ac:dyDescent="0.3">
      <c r="A398">
        <v>394</v>
      </c>
      <c r="B398">
        <v>2</v>
      </c>
      <c r="C398">
        <v>16</v>
      </c>
      <c r="D398">
        <v>10</v>
      </c>
      <c r="E398" t="str">
        <f>"2-16-10"</f>
        <v>2-16-10</v>
      </c>
      <c r="F398" t="s">
        <v>71</v>
      </c>
      <c r="G398" t="s">
        <v>72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1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1</v>
      </c>
      <c r="AK398">
        <v>0</v>
      </c>
      <c r="AL398">
        <v>0</v>
      </c>
      <c r="AM398">
        <v>1</v>
      </c>
      <c r="AN398">
        <v>1</v>
      </c>
      <c r="AO398">
        <v>0</v>
      </c>
      <c r="AP398">
        <v>0</v>
      </c>
      <c r="AQ398">
        <v>0</v>
      </c>
      <c r="AR398">
        <v>0</v>
      </c>
    </row>
    <row r="399" spans="1:44" x14ac:dyDescent="0.3">
      <c r="A399">
        <v>395</v>
      </c>
      <c r="B399">
        <v>2</v>
      </c>
      <c r="C399">
        <v>18</v>
      </c>
      <c r="D399">
        <v>22</v>
      </c>
      <c r="E399" t="str">
        <f>"2-18-22"</f>
        <v>2-18-22</v>
      </c>
      <c r="F399" t="s">
        <v>71</v>
      </c>
      <c r="G399" t="s">
        <v>72</v>
      </c>
      <c r="T399">
        <v>0</v>
      </c>
      <c r="U399">
        <v>1</v>
      </c>
      <c r="V399">
        <v>0</v>
      </c>
      <c r="W399">
        <v>0</v>
      </c>
      <c r="X399">
        <v>1</v>
      </c>
      <c r="Y399">
        <v>0</v>
      </c>
      <c r="Z399">
        <v>0</v>
      </c>
      <c r="AA399">
        <v>1</v>
      </c>
      <c r="AB399">
        <v>0</v>
      </c>
      <c r="AC399">
        <v>0</v>
      </c>
      <c r="AD399">
        <v>1</v>
      </c>
      <c r="AE399">
        <v>1</v>
      </c>
      <c r="AF399">
        <v>1</v>
      </c>
      <c r="AG399">
        <v>1</v>
      </c>
      <c r="AH399">
        <v>0</v>
      </c>
      <c r="AI399">
        <v>1</v>
      </c>
      <c r="AJ399">
        <v>1</v>
      </c>
      <c r="AK399">
        <v>0</v>
      </c>
      <c r="AL399">
        <v>1</v>
      </c>
      <c r="AM399">
        <v>1</v>
      </c>
      <c r="AN399">
        <v>1</v>
      </c>
      <c r="AO399">
        <v>1</v>
      </c>
      <c r="AP399">
        <v>0</v>
      </c>
      <c r="AQ399">
        <v>0</v>
      </c>
      <c r="AR399">
        <v>0</v>
      </c>
    </row>
    <row r="400" spans="1:44" x14ac:dyDescent="0.3">
      <c r="A400">
        <v>396</v>
      </c>
      <c r="B400">
        <v>2</v>
      </c>
      <c r="C400">
        <v>18</v>
      </c>
      <c r="D400">
        <v>21</v>
      </c>
      <c r="E400" t="str">
        <f>"2-18-21"</f>
        <v>2-18-21</v>
      </c>
      <c r="F400" t="s">
        <v>71</v>
      </c>
      <c r="G400" t="s">
        <v>72</v>
      </c>
      <c r="T400">
        <v>1</v>
      </c>
      <c r="U400">
        <v>0</v>
      </c>
      <c r="V400">
        <v>0</v>
      </c>
      <c r="W400">
        <v>0</v>
      </c>
      <c r="X400">
        <v>1</v>
      </c>
      <c r="Y400">
        <v>0</v>
      </c>
      <c r="Z400">
        <v>1</v>
      </c>
      <c r="AA400">
        <v>0</v>
      </c>
      <c r="AB400">
        <v>0</v>
      </c>
      <c r="AC400">
        <v>1</v>
      </c>
      <c r="AD400">
        <v>0</v>
      </c>
      <c r="AE400">
        <v>1</v>
      </c>
      <c r="AF400">
        <v>1</v>
      </c>
      <c r="AG400">
        <v>1</v>
      </c>
      <c r="AH400">
        <v>0</v>
      </c>
      <c r="AI400">
        <v>1</v>
      </c>
      <c r="AJ400">
        <v>0</v>
      </c>
      <c r="AK400">
        <v>1</v>
      </c>
      <c r="AL400">
        <v>1</v>
      </c>
      <c r="AM400">
        <v>1</v>
      </c>
      <c r="AN400">
        <v>1</v>
      </c>
      <c r="AO400">
        <v>1</v>
      </c>
      <c r="AP400">
        <v>0</v>
      </c>
      <c r="AQ400">
        <v>0</v>
      </c>
      <c r="AR400">
        <v>0</v>
      </c>
    </row>
    <row r="401" spans="1:44" x14ac:dyDescent="0.3">
      <c r="A401">
        <v>397</v>
      </c>
      <c r="B401">
        <v>2</v>
      </c>
      <c r="C401">
        <v>18</v>
      </c>
      <c r="D401">
        <v>14</v>
      </c>
      <c r="E401" t="str">
        <f>"2-18-14"</f>
        <v>2-18-14</v>
      </c>
      <c r="F401" t="s">
        <v>71</v>
      </c>
      <c r="G401" t="s">
        <v>73</v>
      </c>
      <c r="H401">
        <v>1</v>
      </c>
      <c r="I401">
        <v>0</v>
      </c>
      <c r="J401">
        <v>0</v>
      </c>
      <c r="K401">
        <v>1</v>
      </c>
      <c r="L401">
        <v>1</v>
      </c>
      <c r="M401">
        <v>1</v>
      </c>
      <c r="N401">
        <v>1</v>
      </c>
      <c r="O401">
        <v>1</v>
      </c>
      <c r="P401">
        <v>1</v>
      </c>
      <c r="Q401">
        <v>1</v>
      </c>
      <c r="R401">
        <v>1</v>
      </c>
      <c r="S401">
        <v>1</v>
      </c>
    </row>
    <row r="402" spans="1:44" x14ac:dyDescent="0.3">
      <c r="A402">
        <v>398</v>
      </c>
      <c r="B402">
        <v>2</v>
      </c>
      <c r="C402">
        <v>18</v>
      </c>
      <c r="D402">
        <v>13</v>
      </c>
      <c r="E402" t="str">
        <f>"2-18-13"</f>
        <v>2-18-13</v>
      </c>
      <c r="F402" t="s">
        <v>71</v>
      </c>
      <c r="G402" t="s">
        <v>72</v>
      </c>
      <c r="T402">
        <v>0</v>
      </c>
      <c r="U402">
        <v>0</v>
      </c>
      <c r="V402">
        <v>0</v>
      </c>
      <c r="W402">
        <v>0</v>
      </c>
      <c r="X402">
        <v>1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1</v>
      </c>
      <c r="AI402">
        <v>0</v>
      </c>
      <c r="AJ402">
        <v>1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3">
      <c r="A403">
        <v>399</v>
      </c>
      <c r="B403">
        <v>2</v>
      </c>
      <c r="C403">
        <v>18</v>
      </c>
      <c r="D403">
        <v>9</v>
      </c>
      <c r="E403" t="str">
        <f>"2-18-9"</f>
        <v>2-18-9</v>
      </c>
      <c r="F403" t="s">
        <v>71</v>
      </c>
      <c r="G403" t="s">
        <v>72</v>
      </c>
      <c r="T403">
        <v>0</v>
      </c>
      <c r="U403">
        <v>1</v>
      </c>
      <c r="V403">
        <v>0</v>
      </c>
      <c r="W403">
        <v>0</v>
      </c>
      <c r="X403">
        <v>0</v>
      </c>
      <c r="Y403">
        <v>1</v>
      </c>
      <c r="Z403">
        <v>1</v>
      </c>
      <c r="AA403">
        <v>0</v>
      </c>
      <c r="AB403">
        <v>0</v>
      </c>
      <c r="AC403">
        <v>0</v>
      </c>
      <c r="AD403">
        <v>1</v>
      </c>
      <c r="AE403">
        <v>1</v>
      </c>
      <c r="AF403">
        <v>1</v>
      </c>
      <c r="AG403">
        <v>1</v>
      </c>
      <c r="AH403">
        <v>0</v>
      </c>
      <c r="AI403">
        <v>1</v>
      </c>
      <c r="AJ403">
        <v>1</v>
      </c>
      <c r="AK403">
        <v>0</v>
      </c>
      <c r="AL403">
        <v>1</v>
      </c>
      <c r="AM403">
        <v>1</v>
      </c>
      <c r="AN403">
        <v>1</v>
      </c>
      <c r="AO403">
        <v>1</v>
      </c>
      <c r="AP403">
        <v>0</v>
      </c>
      <c r="AQ403">
        <v>0</v>
      </c>
      <c r="AR403">
        <v>0</v>
      </c>
    </row>
    <row r="404" spans="1:44" x14ac:dyDescent="0.3">
      <c r="A404">
        <v>400</v>
      </c>
      <c r="B404">
        <v>2</v>
      </c>
      <c r="C404">
        <v>18</v>
      </c>
      <c r="D404">
        <v>5</v>
      </c>
      <c r="E404" t="str">
        <f>"2-18-5"</f>
        <v>2-18-5</v>
      </c>
      <c r="F404" t="s">
        <v>71</v>
      </c>
      <c r="G404" t="s">
        <v>73</v>
      </c>
      <c r="H404">
        <v>1</v>
      </c>
      <c r="I404">
        <v>1</v>
      </c>
      <c r="J404">
        <v>0</v>
      </c>
      <c r="K404">
        <v>0</v>
      </c>
      <c r="L404">
        <v>1</v>
      </c>
      <c r="M404">
        <v>1</v>
      </c>
      <c r="N404">
        <v>1</v>
      </c>
      <c r="O404">
        <v>1</v>
      </c>
      <c r="P404">
        <v>1</v>
      </c>
      <c r="Q404">
        <v>1</v>
      </c>
      <c r="R404">
        <v>1</v>
      </c>
      <c r="S404">
        <v>1</v>
      </c>
    </row>
    <row r="405" spans="1:44" x14ac:dyDescent="0.3">
      <c r="A405">
        <v>401</v>
      </c>
      <c r="B405">
        <v>2</v>
      </c>
      <c r="C405">
        <v>18</v>
      </c>
      <c r="D405">
        <v>2</v>
      </c>
      <c r="E405" t="str">
        <f>"2-18-2"</f>
        <v>2-18-2</v>
      </c>
      <c r="F405" t="s">
        <v>71</v>
      </c>
      <c r="G405" t="s">
        <v>73</v>
      </c>
      <c r="H405">
        <v>1</v>
      </c>
      <c r="I405">
        <v>1</v>
      </c>
      <c r="J405">
        <v>0</v>
      </c>
      <c r="K405">
        <v>0</v>
      </c>
      <c r="L405">
        <v>1</v>
      </c>
      <c r="M405">
        <v>1</v>
      </c>
      <c r="N405">
        <v>1</v>
      </c>
      <c r="O405">
        <v>1</v>
      </c>
      <c r="P405">
        <v>1</v>
      </c>
      <c r="Q405">
        <v>1</v>
      </c>
      <c r="R405">
        <v>1</v>
      </c>
      <c r="S405">
        <v>1</v>
      </c>
    </row>
    <row r="406" spans="1:44" x14ac:dyDescent="0.3">
      <c r="A406">
        <v>402</v>
      </c>
      <c r="B406">
        <v>2</v>
      </c>
      <c r="C406">
        <v>18</v>
      </c>
      <c r="D406">
        <v>24</v>
      </c>
      <c r="E406" t="str">
        <f>"2-18-24"</f>
        <v>2-18-24</v>
      </c>
      <c r="F406" t="s">
        <v>71</v>
      </c>
      <c r="G406" t="s">
        <v>73</v>
      </c>
      <c r="H406">
        <v>1</v>
      </c>
      <c r="I406">
        <v>0</v>
      </c>
      <c r="J406">
        <v>0</v>
      </c>
      <c r="K406">
        <v>1</v>
      </c>
      <c r="L406">
        <v>1</v>
      </c>
      <c r="M406">
        <v>1</v>
      </c>
      <c r="N406">
        <v>1</v>
      </c>
      <c r="O406">
        <v>1</v>
      </c>
      <c r="P406">
        <v>1</v>
      </c>
      <c r="Q406">
        <v>1</v>
      </c>
      <c r="R406">
        <v>1</v>
      </c>
      <c r="S406">
        <v>1</v>
      </c>
    </row>
    <row r="407" spans="1:44" x14ac:dyDescent="0.3">
      <c r="A407">
        <v>403</v>
      </c>
      <c r="B407">
        <v>2</v>
      </c>
      <c r="C407">
        <v>18</v>
      </c>
      <c r="D407">
        <v>23</v>
      </c>
      <c r="E407" t="str">
        <f>"2-18-23"</f>
        <v>2-18-23</v>
      </c>
      <c r="F407" t="s">
        <v>71</v>
      </c>
      <c r="G407" t="s">
        <v>73</v>
      </c>
      <c r="H407">
        <v>1</v>
      </c>
      <c r="I407">
        <v>0</v>
      </c>
      <c r="J407">
        <v>0</v>
      </c>
      <c r="K407">
        <v>1</v>
      </c>
      <c r="L407">
        <v>1</v>
      </c>
      <c r="M407">
        <v>1</v>
      </c>
      <c r="N407">
        <v>1</v>
      </c>
      <c r="O407">
        <v>1</v>
      </c>
      <c r="P407">
        <v>1</v>
      </c>
      <c r="Q407">
        <v>1</v>
      </c>
      <c r="R407">
        <v>1</v>
      </c>
      <c r="S407">
        <v>1</v>
      </c>
    </row>
    <row r="408" spans="1:44" x14ac:dyDescent="0.3">
      <c r="A408">
        <v>404</v>
      </c>
      <c r="B408">
        <v>2</v>
      </c>
      <c r="C408">
        <v>18</v>
      </c>
      <c r="D408">
        <v>20</v>
      </c>
      <c r="E408" t="str">
        <f>"2-18-20"</f>
        <v>2-18-20</v>
      </c>
      <c r="F408" t="s">
        <v>71</v>
      </c>
      <c r="G408" t="s">
        <v>72</v>
      </c>
      <c r="T408">
        <v>1</v>
      </c>
      <c r="U408">
        <v>0</v>
      </c>
      <c r="V408">
        <v>0</v>
      </c>
      <c r="W408">
        <v>0</v>
      </c>
      <c r="X408">
        <v>1</v>
      </c>
      <c r="Y408">
        <v>0</v>
      </c>
      <c r="Z408">
        <v>0</v>
      </c>
      <c r="AA408">
        <v>1</v>
      </c>
      <c r="AB408">
        <v>0</v>
      </c>
      <c r="AC408">
        <v>1</v>
      </c>
      <c r="AD408">
        <v>0</v>
      </c>
      <c r="AE408">
        <v>1</v>
      </c>
      <c r="AF408">
        <v>1</v>
      </c>
      <c r="AG408">
        <v>1</v>
      </c>
      <c r="AH408">
        <v>0</v>
      </c>
      <c r="AI408">
        <v>1</v>
      </c>
      <c r="AJ408">
        <v>1</v>
      </c>
      <c r="AK408">
        <v>0</v>
      </c>
      <c r="AL408">
        <v>1</v>
      </c>
      <c r="AM408">
        <v>1</v>
      </c>
      <c r="AN408">
        <v>1</v>
      </c>
      <c r="AO408">
        <v>1</v>
      </c>
      <c r="AP408">
        <v>0</v>
      </c>
      <c r="AQ408">
        <v>0</v>
      </c>
      <c r="AR408">
        <v>0</v>
      </c>
    </row>
    <row r="409" spans="1:44" x14ac:dyDescent="0.3">
      <c r="A409">
        <v>405</v>
      </c>
      <c r="B409">
        <v>2</v>
      </c>
      <c r="C409">
        <v>18</v>
      </c>
      <c r="D409">
        <v>19</v>
      </c>
      <c r="E409" t="str">
        <f>"2-18-19"</f>
        <v>2-18-19</v>
      </c>
      <c r="F409" t="s">
        <v>71</v>
      </c>
      <c r="G409" t="s">
        <v>73</v>
      </c>
      <c r="H409">
        <v>0</v>
      </c>
      <c r="I409">
        <v>0</v>
      </c>
      <c r="J409">
        <v>0</v>
      </c>
      <c r="K409">
        <v>0</v>
      </c>
      <c r="L409">
        <v>1</v>
      </c>
      <c r="M409">
        <v>0</v>
      </c>
      <c r="N409">
        <v>0</v>
      </c>
      <c r="O409">
        <v>0</v>
      </c>
      <c r="P409">
        <v>0</v>
      </c>
      <c r="Q409">
        <v>1</v>
      </c>
      <c r="R409">
        <v>1</v>
      </c>
      <c r="S409">
        <v>1</v>
      </c>
    </row>
    <row r="410" spans="1:44" x14ac:dyDescent="0.3">
      <c r="A410">
        <v>406</v>
      </c>
      <c r="B410">
        <v>2</v>
      </c>
      <c r="C410">
        <v>18</v>
      </c>
      <c r="D410">
        <v>12</v>
      </c>
      <c r="E410" t="str">
        <f>"2-18-12"</f>
        <v>2-18-12</v>
      </c>
      <c r="F410" t="s">
        <v>71</v>
      </c>
      <c r="G410" t="s">
        <v>72</v>
      </c>
      <c r="T410">
        <v>0</v>
      </c>
      <c r="U410">
        <v>1</v>
      </c>
      <c r="V410">
        <v>0</v>
      </c>
      <c r="W410">
        <v>0</v>
      </c>
      <c r="X410">
        <v>0</v>
      </c>
      <c r="Y410">
        <v>1</v>
      </c>
      <c r="Z410">
        <v>0</v>
      </c>
      <c r="AA410">
        <v>1</v>
      </c>
      <c r="AB410">
        <v>0</v>
      </c>
      <c r="AC410">
        <v>0</v>
      </c>
      <c r="AD410">
        <v>1</v>
      </c>
      <c r="AE410">
        <v>1</v>
      </c>
      <c r="AF410">
        <v>1</v>
      </c>
      <c r="AG410">
        <v>1</v>
      </c>
      <c r="AH410">
        <v>1</v>
      </c>
      <c r="AI410">
        <v>0</v>
      </c>
      <c r="AJ410">
        <v>0</v>
      </c>
      <c r="AK410">
        <v>1</v>
      </c>
      <c r="AL410">
        <v>1</v>
      </c>
      <c r="AM410">
        <v>1</v>
      </c>
      <c r="AN410">
        <v>1</v>
      </c>
      <c r="AO410">
        <v>1</v>
      </c>
      <c r="AP410">
        <v>0</v>
      </c>
      <c r="AQ410">
        <v>0</v>
      </c>
      <c r="AR410">
        <v>0</v>
      </c>
    </row>
    <row r="411" spans="1:44" x14ac:dyDescent="0.3">
      <c r="A411">
        <v>407</v>
      </c>
      <c r="B411">
        <v>2</v>
      </c>
      <c r="C411">
        <v>18</v>
      </c>
      <c r="D411">
        <v>6</v>
      </c>
      <c r="E411" t="str">
        <f>"2-18-6"</f>
        <v>2-18-6</v>
      </c>
      <c r="F411" t="s">
        <v>71</v>
      </c>
      <c r="G411" t="s">
        <v>73</v>
      </c>
      <c r="H411">
        <v>1</v>
      </c>
      <c r="I411">
        <v>1</v>
      </c>
      <c r="J411">
        <v>0</v>
      </c>
      <c r="K411">
        <v>0</v>
      </c>
      <c r="L411">
        <v>1</v>
      </c>
      <c r="M411">
        <v>1</v>
      </c>
      <c r="N411">
        <v>1</v>
      </c>
      <c r="O411">
        <v>1</v>
      </c>
      <c r="P411">
        <v>1</v>
      </c>
      <c r="Q411">
        <v>1</v>
      </c>
      <c r="R411">
        <v>1</v>
      </c>
      <c r="S411">
        <v>1</v>
      </c>
    </row>
    <row r="412" spans="1:44" x14ac:dyDescent="0.3">
      <c r="A412">
        <v>408</v>
      </c>
      <c r="B412">
        <v>2</v>
      </c>
      <c r="C412">
        <v>18</v>
      </c>
      <c r="D412">
        <v>3</v>
      </c>
      <c r="E412" t="str">
        <f>"2-18-3"</f>
        <v>2-18-3</v>
      </c>
      <c r="F412" t="s">
        <v>71</v>
      </c>
      <c r="G412" t="s">
        <v>72</v>
      </c>
      <c r="T412">
        <v>1</v>
      </c>
      <c r="U412">
        <v>0</v>
      </c>
      <c r="V412">
        <v>0</v>
      </c>
      <c r="W412">
        <v>0</v>
      </c>
      <c r="X412">
        <v>1</v>
      </c>
      <c r="Y412">
        <v>0</v>
      </c>
      <c r="Z412">
        <v>0</v>
      </c>
      <c r="AA412">
        <v>1</v>
      </c>
      <c r="AB412">
        <v>0</v>
      </c>
      <c r="AC412">
        <v>1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1</v>
      </c>
      <c r="AJ412">
        <v>1</v>
      </c>
      <c r="AK412">
        <v>0</v>
      </c>
      <c r="AL412">
        <v>1</v>
      </c>
      <c r="AM412">
        <v>1</v>
      </c>
      <c r="AN412">
        <v>1</v>
      </c>
      <c r="AO412">
        <v>1</v>
      </c>
      <c r="AP412">
        <v>0</v>
      </c>
      <c r="AQ412">
        <v>0</v>
      </c>
      <c r="AR412">
        <v>0</v>
      </c>
    </row>
    <row r="413" spans="1:44" x14ac:dyDescent="0.3">
      <c r="A413">
        <v>409</v>
      </c>
      <c r="B413">
        <v>2</v>
      </c>
      <c r="C413">
        <v>18</v>
      </c>
      <c r="D413">
        <v>25</v>
      </c>
      <c r="E413" t="str">
        <f>"2-18-25"</f>
        <v>2-18-25</v>
      </c>
      <c r="F413" t="s">
        <v>71</v>
      </c>
      <c r="G413" t="s">
        <v>73</v>
      </c>
      <c r="H413">
        <v>1</v>
      </c>
      <c r="I413">
        <v>0</v>
      </c>
      <c r="J413">
        <v>0</v>
      </c>
      <c r="K413">
        <v>1</v>
      </c>
      <c r="L413">
        <v>1</v>
      </c>
      <c r="M413">
        <v>1</v>
      </c>
      <c r="N413">
        <v>0</v>
      </c>
      <c r="O413">
        <v>0</v>
      </c>
      <c r="P413">
        <v>0</v>
      </c>
      <c r="Q413">
        <v>1</v>
      </c>
      <c r="R413">
        <v>1</v>
      </c>
      <c r="S413">
        <v>1</v>
      </c>
    </row>
    <row r="414" spans="1:44" x14ac:dyDescent="0.3">
      <c r="A414">
        <v>410</v>
      </c>
      <c r="B414">
        <v>2</v>
      </c>
      <c r="C414">
        <v>18</v>
      </c>
      <c r="D414">
        <v>16</v>
      </c>
      <c r="E414" t="str">
        <f>"2-18-16"</f>
        <v>2-18-16</v>
      </c>
      <c r="F414" t="s">
        <v>71</v>
      </c>
      <c r="G414" t="s">
        <v>72</v>
      </c>
      <c r="T414">
        <v>1</v>
      </c>
      <c r="U414">
        <v>0</v>
      </c>
      <c r="V414">
        <v>0</v>
      </c>
      <c r="W414">
        <v>0</v>
      </c>
      <c r="X414">
        <v>1</v>
      </c>
      <c r="Y414">
        <v>0</v>
      </c>
      <c r="Z414">
        <v>0</v>
      </c>
      <c r="AA414">
        <v>1</v>
      </c>
      <c r="AB414">
        <v>0</v>
      </c>
      <c r="AC414">
        <v>1</v>
      </c>
      <c r="AD414">
        <v>0</v>
      </c>
      <c r="AE414">
        <v>1</v>
      </c>
      <c r="AF414">
        <v>1</v>
      </c>
      <c r="AG414">
        <v>1</v>
      </c>
      <c r="AH414">
        <v>0</v>
      </c>
      <c r="AI414">
        <v>1</v>
      </c>
      <c r="AJ414">
        <v>1</v>
      </c>
      <c r="AK414">
        <v>0</v>
      </c>
      <c r="AL414">
        <v>1</v>
      </c>
      <c r="AM414">
        <v>1</v>
      </c>
      <c r="AN414">
        <v>1</v>
      </c>
      <c r="AO414">
        <v>1</v>
      </c>
      <c r="AP414">
        <v>0</v>
      </c>
      <c r="AQ414">
        <v>0</v>
      </c>
      <c r="AR414">
        <v>0</v>
      </c>
    </row>
    <row r="415" spans="1:44" x14ac:dyDescent="0.3">
      <c r="A415">
        <v>411</v>
      </c>
      <c r="B415">
        <v>2</v>
      </c>
      <c r="C415">
        <v>18</v>
      </c>
      <c r="D415">
        <v>15</v>
      </c>
      <c r="E415" t="str">
        <f>"2-18-15"</f>
        <v>2-18-15</v>
      </c>
      <c r="F415" t="s">
        <v>71</v>
      </c>
      <c r="G415" t="s">
        <v>72</v>
      </c>
      <c r="T415">
        <v>1</v>
      </c>
      <c r="U415">
        <v>0</v>
      </c>
      <c r="V415">
        <v>0</v>
      </c>
      <c r="W415">
        <v>0</v>
      </c>
      <c r="X415">
        <v>1</v>
      </c>
      <c r="Y415">
        <v>0</v>
      </c>
      <c r="Z415">
        <v>0</v>
      </c>
      <c r="AA415">
        <v>1</v>
      </c>
      <c r="AB415">
        <v>0</v>
      </c>
      <c r="AC415">
        <v>0</v>
      </c>
      <c r="AD415">
        <v>1</v>
      </c>
      <c r="AE415">
        <v>1</v>
      </c>
      <c r="AF415">
        <v>1</v>
      </c>
      <c r="AG415">
        <v>1</v>
      </c>
      <c r="AH415">
        <v>0</v>
      </c>
      <c r="AI415">
        <v>1</v>
      </c>
      <c r="AJ415">
        <v>1</v>
      </c>
      <c r="AK415">
        <v>0</v>
      </c>
      <c r="AL415">
        <v>1</v>
      </c>
      <c r="AM415">
        <v>1</v>
      </c>
      <c r="AN415">
        <v>1</v>
      </c>
      <c r="AO415">
        <v>1</v>
      </c>
      <c r="AP415">
        <v>0</v>
      </c>
      <c r="AQ415">
        <v>0</v>
      </c>
      <c r="AR415">
        <v>0</v>
      </c>
    </row>
    <row r="416" spans="1:44" x14ac:dyDescent="0.3">
      <c r="A416">
        <v>412</v>
      </c>
      <c r="B416">
        <v>2</v>
      </c>
      <c r="C416">
        <v>18</v>
      </c>
      <c r="D416">
        <v>10</v>
      </c>
      <c r="E416" t="str">
        <f>"2-18-10"</f>
        <v>2-18-10</v>
      </c>
      <c r="F416" t="s">
        <v>71</v>
      </c>
      <c r="G416" t="s">
        <v>72</v>
      </c>
      <c r="T416">
        <v>0</v>
      </c>
      <c r="U416">
        <v>1</v>
      </c>
      <c r="V416">
        <v>0</v>
      </c>
      <c r="W416">
        <v>0</v>
      </c>
      <c r="X416">
        <v>0</v>
      </c>
      <c r="Y416">
        <v>1</v>
      </c>
      <c r="Z416">
        <v>0</v>
      </c>
      <c r="AA416">
        <v>1</v>
      </c>
      <c r="AB416">
        <v>0</v>
      </c>
      <c r="AC416">
        <v>0</v>
      </c>
      <c r="AD416">
        <v>1</v>
      </c>
      <c r="AE416">
        <v>1</v>
      </c>
      <c r="AF416">
        <v>1</v>
      </c>
      <c r="AG416">
        <v>1</v>
      </c>
      <c r="AH416">
        <v>0</v>
      </c>
      <c r="AI416">
        <v>1</v>
      </c>
      <c r="AJ416">
        <v>0</v>
      </c>
      <c r="AK416">
        <v>1</v>
      </c>
      <c r="AL416">
        <v>1</v>
      </c>
      <c r="AM416">
        <v>1</v>
      </c>
      <c r="AN416">
        <v>1</v>
      </c>
      <c r="AO416">
        <v>1</v>
      </c>
      <c r="AP416">
        <v>0</v>
      </c>
      <c r="AQ416">
        <v>0</v>
      </c>
      <c r="AR416">
        <v>0</v>
      </c>
    </row>
    <row r="417" spans="1:44" x14ac:dyDescent="0.3">
      <c r="A417">
        <v>413</v>
      </c>
      <c r="B417">
        <v>2</v>
      </c>
      <c r="C417">
        <v>18</v>
      </c>
      <c r="D417">
        <v>7</v>
      </c>
      <c r="E417" t="str">
        <f>"2-18-7"</f>
        <v>2-18-7</v>
      </c>
      <c r="F417" t="s">
        <v>71</v>
      </c>
      <c r="G417" t="s">
        <v>73</v>
      </c>
      <c r="H417">
        <v>1</v>
      </c>
      <c r="I417">
        <v>1</v>
      </c>
      <c r="J417">
        <v>0</v>
      </c>
      <c r="K417">
        <v>0</v>
      </c>
      <c r="L417">
        <v>1</v>
      </c>
      <c r="M417">
        <v>0</v>
      </c>
      <c r="N417">
        <v>1</v>
      </c>
      <c r="O417">
        <v>1</v>
      </c>
      <c r="P417">
        <v>1</v>
      </c>
      <c r="Q417">
        <v>1</v>
      </c>
      <c r="R417">
        <v>1</v>
      </c>
      <c r="S417">
        <v>0</v>
      </c>
    </row>
    <row r="418" spans="1:44" x14ac:dyDescent="0.3">
      <c r="A418">
        <v>414</v>
      </c>
      <c r="B418">
        <v>2</v>
      </c>
      <c r="C418">
        <v>18</v>
      </c>
      <c r="D418">
        <v>4</v>
      </c>
      <c r="E418" t="str">
        <f>"2-18-4"</f>
        <v>2-18-4</v>
      </c>
      <c r="F418" t="s">
        <v>71</v>
      </c>
      <c r="G418" t="s">
        <v>72</v>
      </c>
      <c r="T418">
        <v>0</v>
      </c>
      <c r="U418">
        <v>1</v>
      </c>
      <c r="V418">
        <v>0</v>
      </c>
      <c r="W418">
        <v>0</v>
      </c>
      <c r="X418">
        <v>1</v>
      </c>
      <c r="Y418">
        <v>0</v>
      </c>
      <c r="Z418">
        <v>0</v>
      </c>
      <c r="AA418">
        <v>1</v>
      </c>
      <c r="AB418">
        <v>0</v>
      </c>
      <c r="AC418">
        <v>1</v>
      </c>
      <c r="AD418">
        <v>0</v>
      </c>
      <c r="AE418">
        <v>1</v>
      </c>
      <c r="AF418">
        <v>1</v>
      </c>
      <c r="AG418">
        <v>1</v>
      </c>
      <c r="AH418">
        <v>1</v>
      </c>
      <c r="AI418">
        <v>0</v>
      </c>
      <c r="AJ418">
        <v>1</v>
      </c>
      <c r="AK418">
        <v>0</v>
      </c>
      <c r="AL418">
        <v>1</v>
      </c>
      <c r="AM418">
        <v>1</v>
      </c>
      <c r="AN418">
        <v>1</v>
      </c>
      <c r="AO418">
        <v>1</v>
      </c>
      <c r="AP418">
        <v>0</v>
      </c>
      <c r="AQ418">
        <v>0</v>
      </c>
      <c r="AR418">
        <v>0</v>
      </c>
    </row>
    <row r="419" spans="1:44" x14ac:dyDescent="0.3">
      <c r="A419">
        <v>415</v>
      </c>
      <c r="B419">
        <v>2</v>
      </c>
      <c r="C419">
        <v>18</v>
      </c>
      <c r="D419">
        <v>18</v>
      </c>
      <c r="E419" t="str">
        <f>"2-18-18"</f>
        <v>2-18-18</v>
      </c>
      <c r="F419" t="s">
        <v>71</v>
      </c>
      <c r="G419" t="s">
        <v>72</v>
      </c>
      <c r="T419">
        <v>1</v>
      </c>
      <c r="U419">
        <v>0</v>
      </c>
      <c r="V419">
        <v>0</v>
      </c>
      <c r="W419">
        <v>0</v>
      </c>
      <c r="X419">
        <v>0</v>
      </c>
      <c r="Y419">
        <v>1</v>
      </c>
      <c r="Z419">
        <v>0</v>
      </c>
      <c r="AA419">
        <v>1</v>
      </c>
      <c r="AB419">
        <v>0</v>
      </c>
      <c r="AC419">
        <v>0</v>
      </c>
      <c r="AD419">
        <v>1</v>
      </c>
      <c r="AE419">
        <v>1</v>
      </c>
      <c r="AF419">
        <v>1</v>
      </c>
      <c r="AG419">
        <v>1</v>
      </c>
      <c r="AH419">
        <v>1</v>
      </c>
      <c r="AI419">
        <v>0</v>
      </c>
      <c r="AJ419">
        <v>0</v>
      </c>
      <c r="AK419">
        <v>1</v>
      </c>
      <c r="AL419">
        <v>1</v>
      </c>
      <c r="AM419">
        <v>1</v>
      </c>
      <c r="AN419">
        <v>1</v>
      </c>
      <c r="AO419">
        <v>1</v>
      </c>
      <c r="AP419">
        <v>0</v>
      </c>
      <c r="AQ419">
        <v>0</v>
      </c>
      <c r="AR419">
        <v>0</v>
      </c>
    </row>
    <row r="420" spans="1:44" x14ac:dyDescent="0.3">
      <c r="A420">
        <v>416</v>
      </c>
      <c r="B420">
        <v>2</v>
      </c>
      <c r="C420">
        <v>18</v>
      </c>
      <c r="D420">
        <v>17</v>
      </c>
      <c r="E420" t="str">
        <f>"2-18-17"</f>
        <v>2-18-17</v>
      </c>
      <c r="F420" t="s">
        <v>71</v>
      </c>
      <c r="G420" t="s">
        <v>72</v>
      </c>
      <c r="T420">
        <v>0</v>
      </c>
      <c r="U420">
        <v>1</v>
      </c>
      <c r="V420">
        <v>0</v>
      </c>
      <c r="W420">
        <v>0</v>
      </c>
      <c r="X420">
        <v>0</v>
      </c>
      <c r="Y420">
        <v>1</v>
      </c>
      <c r="Z420">
        <v>1</v>
      </c>
      <c r="AA420">
        <v>0</v>
      </c>
      <c r="AB420">
        <v>1</v>
      </c>
      <c r="AC420">
        <v>0</v>
      </c>
      <c r="AD420">
        <v>0</v>
      </c>
      <c r="AE420">
        <v>1</v>
      </c>
      <c r="AF420">
        <v>1</v>
      </c>
      <c r="AG420">
        <v>1</v>
      </c>
      <c r="AH420">
        <v>0</v>
      </c>
      <c r="AI420">
        <v>1</v>
      </c>
      <c r="AJ420">
        <v>1</v>
      </c>
      <c r="AK420">
        <v>0</v>
      </c>
      <c r="AL420">
        <v>1</v>
      </c>
      <c r="AM420">
        <v>1</v>
      </c>
      <c r="AN420">
        <v>1</v>
      </c>
      <c r="AO420">
        <v>1</v>
      </c>
      <c r="AP420">
        <v>0</v>
      </c>
      <c r="AQ420">
        <v>0</v>
      </c>
      <c r="AR420">
        <v>0</v>
      </c>
    </row>
    <row r="421" spans="1:44" x14ac:dyDescent="0.3">
      <c r="A421">
        <v>417</v>
      </c>
      <c r="B421">
        <v>2</v>
      </c>
      <c r="C421">
        <v>18</v>
      </c>
      <c r="D421">
        <v>11</v>
      </c>
      <c r="E421" t="str">
        <f>"2-18-11"</f>
        <v>2-18-11</v>
      </c>
      <c r="F421" t="s">
        <v>71</v>
      </c>
      <c r="G421" t="s">
        <v>72</v>
      </c>
      <c r="T421">
        <v>0</v>
      </c>
      <c r="U421">
        <v>1</v>
      </c>
      <c r="V421">
        <v>0</v>
      </c>
      <c r="W421">
        <v>0</v>
      </c>
      <c r="X421">
        <v>1</v>
      </c>
      <c r="Y421">
        <v>0</v>
      </c>
      <c r="Z421">
        <v>0</v>
      </c>
      <c r="AA421">
        <v>1</v>
      </c>
      <c r="AB421">
        <v>0</v>
      </c>
      <c r="AC421">
        <v>1</v>
      </c>
      <c r="AD421">
        <v>0</v>
      </c>
      <c r="AE421">
        <v>1</v>
      </c>
      <c r="AF421">
        <v>1</v>
      </c>
      <c r="AG421">
        <v>1</v>
      </c>
      <c r="AH421">
        <v>0</v>
      </c>
      <c r="AI421">
        <v>1</v>
      </c>
      <c r="AJ421">
        <v>1</v>
      </c>
      <c r="AK421">
        <v>0</v>
      </c>
      <c r="AL421">
        <v>1</v>
      </c>
      <c r="AM421">
        <v>1</v>
      </c>
      <c r="AN421">
        <v>1</v>
      </c>
      <c r="AO421">
        <v>1</v>
      </c>
      <c r="AP421">
        <v>0</v>
      </c>
      <c r="AQ421">
        <v>0</v>
      </c>
      <c r="AR421">
        <v>0</v>
      </c>
    </row>
    <row r="422" spans="1:44" x14ac:dyDescent="0.3">
      <c r="A422">
        <v>418</v>
      </c>
      <c r="B422">
        <v>2</v>
      </c>
      <c r="C422">
        <v>18</v>
      </c>
      <c r="D422">
        <v>8</v>
      </c>
      <c r="E422" t="str">
        <f>"2-18-8"</f>
        <v>2-18-8</v>
      </c>
      <c r="F422" t="s">
        <v>71</v>
      </c>
      <c r="G422" t="s">
        <v>73</v>
      </c>
      <c r="H422">
        <v>1</v>
      </c>
      <c r="I422">
        <v>0</v>
      </c>
      <c r="J422">
        <v>1</v>
      </c>
      <c r="K422">
        <v>0</v>
      </c>
      <c r="L422">
        <v>1</v>
      </c>
      <c r="M422">
        <v>1</v>
      </c>
      <c r="N422">
        <v>1</v>
      </c>
      <c r="O422">
        <v>1</v>
      </c>
      <c r="P422">
        <v>1</v>
      </c>
      <c r="Q422">
        <v>1</v>
      </c>
      <c r="R422">
        <v>1</v>
      </c>
      <c r="S422">
        <v>1</v>
      </c>
    </row>
    <row r="423" spans="1:44" x14ac:dyDescent="0.3">
      <c r="A423">
        <v>419</v>
      </c>
      <c r="B423">
        <v>2</v>
      </c>
      <c r="C423">
        <v>18</v>
      </c>
      <c r="D423">
        <v>1</v>
      </c>
      <c r="E423" t="str">
        <f>"2-18-1"</f>
        <v>2-18-1</v>
      </c>
      <c r="F423" t="s">
        <v>71</v>
      </c>
      <c r="G423" t="s">
        <v>72</v>
      </c>
      <c r="T423">
        <v>0</v>
      </c>
      <c r="U423">
        <v>1</v>
      </c>
      <c r="V423">
        <v>0</v>
      </c>
      <c r="W423">
        <v>0</v>
      </c>
      <c r="X423">
        <v>1</v>
      </c>
      <c r="Y423">
        <v>0</v>
      </c>
      <c r="Z423">
        <v>0</v>
      </c>
      <c r="AA423">
        <v>1</v>
      </c>
      <c r="AB423">
        <v>0</v>
      </c>
      <c r="AC423">
        <v>1</v>
      </c>
      <c r="AD423">
        <v>0</v>
      </c>
      <c r="AE423">
        <v>1</v>
      </c>
      <c r="AF423">
        <v>1</v>
      </c>
      <c r="AG423">
        <v>1</v>
      </c>
      <c r="AH423">
        <v>1</v>
      </c>
      <c r="AI423">
        <v>0</v>
      </c>
      <c r="AJ423">
        <v>1</v>
      </c>
      <c r="AK423">
        <v>0</v>
      </c>
      <c r="AL423">
        <v>1</v>
      </c>
      <c r="AM423">
        <v>1</v>
      </c>
      <c r="AN423">
        <v>1</v>
      </c>
      <c r="AO423">
        <v>1</v>
      </c>
      <c r="AP423">
        <v>0</v>
      </c>
      <c r="AQ423">
        <v>0</v>
      </c>
      <c r="AR423">
        <v>0</v>
      </c>
    </row>
    <row r="424" spans="1:44" x14ac:dyDescent="0.3">
      <c r="A424">
        <v>420</v>
      </c>
      <c r="B424">
        <v>2</v>
      </c>
      <c r="C424">
        <v>19</v>
      </c>
      <c r="D424">
        <v>19</v>
      </c>
      <c r="E424" t="str">
        <f>"2-19-19"</f>
        <v>2-19-19</v>
      </c>
      <c r="F424" t="s">
        <v>71</v>
      </c>
      <c r="G424" t="s">
        <v>72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1</v>
      </c>
      <c r="AJ424">
        <v>1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3">
      <c r="A425">
        <v>421</v>
      </c>
      <c r="B425">
        <v>2</v>
      </c>
      <c r="C425">
        <v>19</v>
      </c>
      <c r="D425">
        <v>12</v>
      </c>
      <c r="E425" t="str">
        <f>"2-19-12"</f>
        <v>2-19-12</v>
      </c>
      <c r="F425" t="s">
        <v>71</v>
      </c>
      <c r="G425" t="s">
        <v>73</v>
      </c>
      <c r="H425">
        <v>1</v>
      </c>
      <c r="I425">
        <v>1</v>
      </c>
      <c r="J425">
        <v>0</v>
      </c>
      <c r="K425">
        <v>0</v>
      </c>
      <c r="L425">
        <v>1</v>
      </c>
      <c r="M425">
        <v>1</v>
      </c>
      <c r="N425">
        <v>1</v>
      </c>
      <c r="O425">
        <v>1</v>
      </c>
      <c r="P425">
        <v>1</v>
      </c>
      <c r="Q425">
        <v>1</v>
      </c>
      <c r="R425">
        <v>1</v>
      </c>
      <c r="S425">
        <v>0</v>
      </c>
    </row>
    <row r="426" spans="1:44" x14ac:dyDescent="0.3">
      <c r="A426">
        <v>422</v>
      </c>
      <c r="B426">
        <v>2</v>
      </c>
      <c r="C426">
        <v>19</v>
      </c>
      <c r="D426">
        <v>11</v>
      </c>
      <c r="E426" t="str">
        <f>"2-19-11"</f>
        <v>2-19-11</v>
      </c>
      <c r="F426" t="s">
        <v>71</v>
      </c>
      <c r="G426" t="s">
        <v>72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1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1</v>
      </c>
      <c r="AJ426">
        <v>1</v>
      </c>
      <c r="AK426">
        <v>0</v>
      </c>
      <c r="AL426">
        <v>1</v>
      </c>
      <c r="AM426">
        <v>1</v>
      </c>
      <c r="AN426">
        <v>1</v>
      </c>
      <c r="AO426">
        <v>1</v>
      </c>
      <c r="AP426">
        <v>0</v>
      </c>
      <c r="AQ426">
        <v>0</v>
      </c>
      <c r="AR426">
        <v>0</v>
      </c>
    </row>
    <row r="427" spans="1:44" x14ac:dyDescent="0.3">
      <c r="A427">
        <v>423</v>
      </c>
      <c r="B427">
        <v>2</v>
      </c>
      <c r="C427">
        <v>19</v>
      </c>
      <c r="D427">
        <v>7</v>
      </c>
      <c r="E427" t="str">
        <f>"2-19-7"</f>
        <v>2-19-7</v>
      </c>
      <c r="F427" t="s">
        <v>71</v>
      </c>
      <c r="G427" t="s">
        <v>73</v>
      </c>
      <c r="H427">
        <v>1</v>
      </c>
      <c r="I427">
        <v>0</v>
      </c>
      <c r="J427">
        <v>0</v>
      </c>
      <c r="K427">
        <v>1</v>
      </c>
      <c r="L427">
        <v>1</v>
      </c>
      <c r="M427">
        <v>1</v>
      </c>
      <c r="N427">
        <v>1</v>
      </c>
      <c r="O427">
        <v>1</v>
      </c>
      <c r="P427">
        <v>1</v>
      </c>
      <c r="Q427">
        <v>1</v>
      </c>
      <c r="R427">
        <v>1</v>
      </c>
      <c r="S427">
        <v>1</v>
      </c>
    </row>
    <row r="428" spans="1:44" x14ac:dyDescent="0.3">
      <c r="A428">
        <v>424</v>
      </c>
      <c r="B428">
        <v>2</v>
      </c>
      <c r="C428">
        <v>19</v>
      </c>
      <c r="D428">
        <v>4</v>
      </c>
      <c r="E428" t="str">
        <f>"2-19-4"</f>
        <v>2-19-4</v>
      </c>
      <c r="F428" t="s">
        <v>71</v>
      </c>
      <c r="G428" t="s">
        <v>73</v>
      </c>
      <c r="H428">
        <v>1</v>
      </c>
      <c r="I428">
        <v>0</v>
      </c>
      <c r="J428">
        <v>0</v>
      </c>
      <c r="K428">
        <v>1</v>
      </c>
      <c r="L428">
        <v>1</v>
      </c>
      <c r="M428">
        <v>1</v>
      </c>
      <c r="N428">
        <v>1</v>
      </c>
      <c r="O428">
        <v>1</v>
      </c>
      <c r="P428">
        <v>1</v>
      </c>
      <c r="Q428">
        <v>1</v>
      </c>
      <c r="R428">
        <v>1</v>
      </c>
      <c r="S428">
        <v>1</v>
      </c>
    </row>
    <row r="429" spans="1:44" x14ac:dyDescent="0.3">
      <c r="A429">
        <v>425</v>
      </c>
      <c r="B429">
        <v>2</v>
      </c>
      <c r="C429">
        <v>19</v>
      </c>
      <c r="D429">
        <v>3</v>
      </c>
      <c r="E429" t="str">
        <f>"2-19-3"</f>
        <v>2-19-3</v>
      </c>
      <c r="F429" t="s">
        <v>71</v>
      </c>
      <c r="G429" t="s">
        <v>73</v>
      </c>
      <c r="H429">
        <v>1</v>
      </c>
      <c r="I429">
        <v>0</v>
      </c>
      <c r="J429">
        <v>0</v>
      </c>
      <c r="K429">
        <v>1</v>
      </c>
      <c r="L429">
        <v>1</v>
      </c>
      <c r="M429">
        <v>0</v>
      </c>
      <c r="N429">
        <v>1</v>
      </c>
      <c r="O429">
        <v>1</v>
      </c>
      <c r="P429">
        <v>0</v>
      </c>
      <c r="Q429">
        <v>1</v>
      </c>
      <c r="R429">
        <v>1</v>
      </c>
      <c r="S429">
        <v>1</v>
      </c>
    </row>
    <row r="430" spans="1:44" x14ac:dyDescent="0.3">
      <c r="A430">
        <v>426</v>
      </c>
      <c r="B430">
        <v>2</v>
      </c>
      <c r="C430">
        <v>19</v>
      </c>
      <c r="D430">
        <v>22</v>
      </c>
      <c r="E430" t="str">
        <f>"2-19-22"</f>
        <v>2-19-22</v>
      </c>
      <c r="F430" t="s">
        <v>71</v>
      </c>
      <c r="G430" t="s">
        <v>72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1</v>
      </c>
      <c r="AJ430">
        <v>1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3">
      <c r="A431">
        <v>427</v>
      </c>
      <c r="B431">
        <v>2</v>
      </c>
      <c r="C431">
        <v>19</v>
      </c>
      <c r="D431">
        <v>16</v>
      </c>
      <c r="E431" t="str">
        <f>"2-19-16"</f>
        <v>2-19-16</v>
      </c>
      <c r="F431" t="s">
        <v>71</v>
      </c>
      <c r="G431" t="s">
        <v>73</v>
      </c>
      <c r="H431">
        <v>1</v>
      </c>
      <c r="I431">
        <v>1</v>
      </c>
      <c r="J431">
        <v>0</v>
      </c>
      <c r="K431">
        <v>0</v>
      </c>
      <c r="L431">
        <v>1</v>
      </c>
      <c r="M431">
        <v>1</v>
      </c>
      <c r="N431">
        <v>1</v>
      </c>
      <c r="O431">
        <v>1</v>
      </c>
      <c r="P431">
        <v>1</v>
      </c>
      <c r="Q431">
        <v>1</v>
      </c>
      <c r="R431">
        <v>1</v>
      </c>
      <c r="S431">
        <v>1</v>
      </c>
    </row>
    <row r="432" spans="1:44" x14ac:dyDescent="0.3">
      <c r="A432">
        <v>428</v>
      </c>
      <c r="B432">
        <v>2</v>
      </c>
      <c r="C432">
        <v>19</v>
      </c>
      <c r="D432">
        <v>9</v>
      </c>
      <c r="E432" t="str">
        <f>"2-19-9"</f>
        <v>2-19-9</v>
      </c>
      <c r="F432" t="s">
        <v>71</v>
      </c>
      <c r="G432" t="s">
        <v>72</v>
      </c>
      <c r="T432">
        <v>0</v>
      </c>
      <c r="U432">
        <v>1</v>
      </c>
      <c r="V432">
        <v>0</v>
      </c>
      <c r="W432">
        <v>0</v>
      </c>
      <c r="X432">
        <v>0</v>
      </c>
      <c r="Y432">
        <v>1</v>
      </c>
      <c r="Z432">
        <v>0</v>
      </c>
      <c r="AA432">
        <v>1</v>
      </c>
      <c r="AB432">
        <v>0</v>
      </c>
      <c r="AC432">
        <v>1</v>
      </c>
      <c r="AD432">
        <v>0</v>
      </c>
      <c r="AE432">
        <v>1</v>
      </c>
      <c r="AF432">
        <v>1</v>
      </c>
      <c r="AG432">
        <v>1</v>
      </c>
      <c r="AH432">
        <v>1</v>
      </c>
      <c r="AI432">
        <v>0</v>
      </c>
      <c r="AJ432">
        <v>0</v>
      </c>
      <c r="AK432">
        <v>1</v>
      </c>
      <c r="AL432">
        <v>1</v>
      </c>
      <c r="AM432">
        <v>1</v>
      </c>
      <c r="AN432">
        <v>1</v>
      </c>
      <c r="AO432">
        <v>1</v>
      </c>
      <c r="AP432">
        <v>0</v>
      </c>
      <c r="AQ432">
        <v>0</v>
      </c>
      <c r="AR432">
        <v>0</v>
      </c>
    </row>
    <row r="433" spans="1:44" x14ac:dyDescent="0.3">
      <c r="A433">
        <v>429</v>
      </c>
      <c r="B433">
        <v>2</v>
      </c>
      <c r="C433">
        <v>19</v>
      </c>
      <c r="D433">
        <v>1</v>
      </c>
      <c r="E433" t="str">
        <f>"2-19-1"</f>
        <v>2-19-1</v>
      </c>
      <c r="F433" t="s">
        <v>71</v>
      </c>
      <c r="G433" t="s">
        <v>72</v>
      </c>
      <c r="T433">
        <v>0</v>
      </c>
      <c r="U433">
        <v>1</v>
      </c>
      <c r="V433">
        <v>0</v>
      </c>
      <c r="W433">
        <v>0</v>
      </c>
      <c r="X433">
        <v>0</v>
      </c>
      <c r="Y433">
        <v>1</v>
      </c>
      <c r="Z433">
        <v>0</v>
      </c>
      <c r="AA433">
        <v>1</v>
      </c>
      <c r="AB433">
        <v>0</v>
      </c>
      <c r="AC433">
        <v>0</v>
      </c>
      <c r="AD433">
        <v>1</v>
      </c>
      <c r="AE433">
        <v>0</v>
      </c>
      <c r="AF433">
        <v>1</v>
      </c>
      <c r="AG433">
        <v>1</v>
      </c>
      <c r="AH433">
        <v>1</v>
      </c>
      <c r="AI433">
        <v>0</v>
      </c>
      <c r="AJ433">
        <v>1</v>
      </c>
      <c r="AK433">
        <v>0</v>
      </c>
      <c r="AL433">
        <v>0</v>
      </c>
      <c r="AM433">
        <v>1</v>
      </c>
      <c r="AN433">
        <v>1</v>
      </c>
      <c r="AO433">
        <v>1</v>
      </c>
      <c r="AP433">
        <v>0</v>
      </c>
      <c r="AQ433">
        <v>0</v>
      </c>
      <c r="AR433">
        <v>0</v>
      </c>
    </row>
    <row r="434" spans="1:44" x14ac:dyDescent="0.3">
      <c r="A434">
        <v>430</v>
      </c>
      <c r="B434">
        <v>2</v>
      </c>
      <c r="C434">
        <v>19</v>
      </c>
      <c r="D434">
        <v>24</v>
      </c>
      <c r="E434" t="str">
        <f>"2-19-24"</f>
        <v>2-19-24</v>
      </c>
      <c r="F434" t="s">
        <v>71</v>
      </c>
      <c r="G434" t="s">
        <v>72</v>
      </c>
      <c r="T434">
        <v>0</v>
      </c>
      <c r="U434">
        <v>1</v>
      </c>
      <c r="V434">
        <v>0</v>
      </c>
      <c r="W434">
        <v>0</v>
      </c>
      <c r="X434">
        <v>0</v>
      </c>
      <c r="Y434">
        <v>1</v>
      </c>
      <c r="Z434">
        <v>0</v>
      </c>
      <c r="AA434">
        <v>1</v>
      </c>
      <c r="AB434">
        <v>0</v>
      </c>
      <c r="AC434">
        <v>0</v>
      </c>
      <c r="AD434">
        <v>1</v>
      </c>
      <c r="AE434">
        <v>0</v>
      </c>
      <c r="AF434">
        <v>0</v>
      </c>
      <c r="AG434">
        <v>0</v>
      </c>
      <c r="AH434">
        <v>1</v>
      </c>
      <c r="AI434">
        <v>0</v>
      </c>
      <c r="AJ434">
        <v>0</v>
      </c>
      <c r="AK434">
        <v>1</v>
      </c>
      <c r="AL434">
        <v>0</v>
      </c>
      <c r="AM434">
        <v>1</v>
      </c>
      <c r="AN434">
        <v>1</v>
      </c>
      <c r="AO434">
        <v>0</v>
      </c>
      <c r="AP434">
        <v>0</v>
      </c>
      <c r="AQ434">
        <v>0</v>
      </c>
      <c r="AR434">
        <v>0</v>
      </c>
    </row>
    <row r="435" spans="1:44" x14ac:dyDescent="0.3">
      <c r="A435">
        <v>431</v>
      </c>
      <c r="B435">
        <v>2</v>
      </c>
      <c r="C435">
        <v>19</v>
      </c>
      <c r="D435">
        <v>23</v>
      </c>
      <c r="E435" t="str">
        <f>"2-19-23"</f>
        <v>2-19-23</v>
      </c>
      <c r="F435" t="s">
        <v>71</v>
      </c>
      <c r="G435" t="s">
        <v>72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1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1</v>
      </c>
      <c r="AL435">
        <v>0</v>
      </c>
      <c r="AM435">
        <v>1</v>
      </c>
      <c r="AN435">
        <v>1</v>
      </c>
      <c r="AO435">
        <v>0</v>
      </c>
      <c r="AP435">
        <v>0</v>
      </c>
      <c r="AQ435">
        <v>0</v>
      </c>
      <c r="AR435">
        <v>0</v>
      </c>
    </row>
    <row r="436" spans="1:44" x14ac:dyDescent="0.3">
      <c r="A436">
        <v>432</v>
      </c>
      <c r="B436">
        <v>2</v>
      </c>
      <c r="C436">
        <v>19</v>
      </c>
      <c r="D436">
        <v>14</v>
      </c>
      <c r="E436" t="str">
        <f>"2-19-14"</f>
        <v>2-19-14</v>
      </c>
      <c r="F436" t="s">
        <v>71</v>
      </c>
      <c r="G436" t="s">
        <v>72</v>
      </c>
      <c r="T436">
        <v>1</v>
      </c>
      <c r="U436">
        <v>0</v>
      </c>
      <c r="V436">
        <v>0</v>
      </c>
      <c r="W436">
        <v>0</v>
      </c>
      <c r="X436">
        <v>0</v>
      </c>
      <c r="Y436">
        <v>1</v>
      </c>
      <c r="Z436">
        <v>1</v>
      </c>
      <c r="AA436">
        <v>0</v>
      </c>
      <c r="AB436">
        <v>0</v>
      </c>
      <c r="AC436">
        <v>0</v>
      </c>
      <c r="AD436">
        <v>1</v>
      </c>
      <c r="AE436">
        <v>1</v>
      </c>
      <c r="AF436">
        <v>1</v>
      </c>
      <c r="AG436">
        <v>1</v>
      </c>
      <c r="AH436">
        <v>1</v>
      </c>
      <c r="AI436">
        <v>0</v>
      </c>
      <c r="AJ436">
        <v>1</v>
      </c>
      <c r="AK436">
        <v>0</v>
      </c>
      <c r="AL436">
        <v>1</v>
      </c>
      <c r="AM436">
        <v>1</v>
      </c>
      <c r="AN436">
        <v>1</v>
      </c>
      <c r="AO436">
        <v>1</v>
      </c>
      <c r="AP436">
        <v>0</v>
      </c>
      <c r="AQ436">
        <v>0</v>
      </c>
      <c r="AR436">
        <v>0</v>
      </c>
    </row>
    <row r="437" spans="1:44" x14ac:dyDescent="0.3">
      <c r="A437">
        <v>433</v>
      </c>
      <c r="B437">
        <v>2</v>
      </c>
      <c r="C437">
        <v>19</v>
      </c>
      <c r="D437">
        <v>13</v>
      </c>
      <c r="E437" t="str">
        <f>"2-19-13"</f>
        <v>2-19-13</v>
      </c>
      <c r="F437" t="s">
        <v>71</v>
      </c>
      <c r="G437" t="s">
        <v>72</v>
      </c>
      <c r="T437">
        <v>0</v>
      </c>
      <c r="U437">
        <v>0</v>
      </c>
      <c r="V437">
        <v>0</v>
      </c>
      <c r="W437">
        <v>0</v>
      </c>
      <c r="X437">
        <v>1</v>
      </c>
      <c r="Y437">
        <v>0</v>
      </c>
      <c r="Z437">
        <v>0</v>
      </c>
      <c r="AA437">
        <v>1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1</v>
      </c>
      <c r="AI437">
        <v>0</v>
      </c>
      <c r="AJ437">
        <v>1</v>
      </c>
      <c r="AK437">
        <v>0</v>
      </c>
      <c r="AL437">
        <v>0</v>
      </c>
      <c r="AM437">
        <v>1</v>
      </c>
      <c r="AN437">
        <v>1</v>
      </c>
      <c r="AO437">
        <v>1</v>
      </c>
      <c r="AP437">
        <v>0</v>
      </c>
      <c r="AQ437">
        <v>0</v>
      </c>
      <c r="AR437">
        <v>0</v>
      </c>
    </row>
    <row r="438" spans="1:44" x14ac:dyDescent="0.3">
      <c r="A438">
        <v>434</v>
      </c>
      <c r="B438">
        <v>2</v>
      </c>
      <c r="C438">
        <v>19</v>
      </c>
      <c r="D438">
        <v>8</v>
      </c>
      <c r="E438" t="str">
        <f>"2-19-8"</f>
        <v>2-19-8</v>
      </c>
      <c r="F438" t="s">
        <v>71</v>
      </c>
      <c r="G438" t="s">
        <v>72</v>
      </c>
      <c r="T438">
        <v>1</v>
      </c>
      <c r="U438">
        <v>0</v>
      </c>
      <c r="V438">
        <v>0</v>
      </c>
      <c r="W438">
        <v>0</v>
      </c>
      <c r="X438">
        <v>1</v>
      </c>
      <c r="Y438">
        <v>0</v>
      </c>
      <c r="Z438">
        <v>1</v>
      </c>
      <c r="AA438">
        <v>0</v>
      </c>
      <c r="AB438">
        <v>1</v>
      </c>
      <c r="AC438">
        <v>0</v>
      </c>
      <c r="AD438">
        <v>0</v>
      </c>
      <c r="AE438">
        <v>1</v>
      </c>
      <c r="AF438">
        <v>1</v>
      </c>
      <c r="AG438">
        <v>1</v>
      </c>
      <c r="AH438">
        <v>0</v>
      </c>
      <c r="AI438">
        <v>1</v>
      </c>
      <c r="AJ438">
        <v>1</v>
      </c>
      <c r="AK438">
        <v>0</v>
      </c>
      <c r="AL438">
        <v>1</v>
      </c>
      <c r="AM438">
        <v>1</v>
      </c>
      <c r="AN438">
        <v>1</v>
      </c>
      <c r="AO438">
        <v>1</v>
      </c>
      <c r="AP438">
        <v>0</v>
      </c>
      <c r="AQ438">
        <v>0</v>
      </c>
      <c r="AR438">
        <v>0</v>
      </c>
    </row>
    <row r="439" spans="1:44" x14ac:dyDescent="0.3">
      <c r="A439">
        <v>435</v>
      </c>
      <c r="B439">
        <v>2</v>
      </c>
      <c r="C439">
        <v>19</v>
      </c>
      <c r="D439">
        <v>6</v>
      </c>
      <c r="E439" t="str">
        <f>"2-19-6"</f>
        <v>2-19-6</v>
      </c>
      <c r="F439" t="s">
        <v>71</v>
      </c>
      <c r="G439" t="s">
        <v>73</v>
      </c>
      <c r="H439">
        <v>1</v>
      </c>
      <c r="I439">
        <v>0</v>
      </c>
      <c r="J439">
        <v>0</v>
      </c>
      <c r="K439">
        <v>1</v>
      </c>
      <c r="L439">
        <v>1</v>
      </c>
      <c r="M439">
        <v>1</v>
      </c>
      <c r="N439">
        <v>1</v>
      </c>
      <c r="O439">
        <v>1</v>
      </c>
      <c r="P439">
        <v>1</v>
      </c>
      <c r="Q439">
        <v>1</v>
      </c>
      <c r="R439">
        <v>1</v>
      </c>
      <c r="S439">
        <v>1</v>
      </c>
    </row>
    <row r="440" spans="1:44" x14ac:dyDescent="0.3">
      <c r="A440">
        <v>436</v>
      </c>
      <c r="B440">
        <v>2</v>
      </c>
      <c r="C440">
        <v>19</v>
      </c>
      <c r="D440">
        <v>2</v>
      </c>
      <c r="E440" t="str">
        <f>"2-19-2"</f>
        <v>2-19-2</v>
      </c>
      <c r="F440" t="s">
        <v>71</v>
      </c>
      <c r="G440" t="s">
        <v>72</v>
      </c>
      <c r="T440">
        <v>1</v>
      </c>
      <c r="U440">
        <v>0</v>
      </c>
      <c r="V440">
        <v>0</v>
      </c>
      <c r="W440">
        <v>0</v>
      </c>
      <c r="X440">
        <v>1</v>
      </c>
      <c r="Y440">
        <v>0</v>
      </c>
      <c r="Z440">
        <v>0</v>
      </c>
      <c r="AA440">
        <v>1</v>
      </c>
      <c r="AB440">
        <v>0</v>
      </c>
      <c r="AC440">
        <v>0</v>
      </c>
      <c r="AD440">
        <v>1</v>
      </c>
      <c r="AE440">
        <v>0</v>
      </c>
      <c r="AF440">
        <v>0</v>
      </c>
      <c r="AG440">
        <v>0</v>
      </c>
      <c r="AH440">
        <v>0</v>
      </c>
      <c r="AI440">
        <v>1</v>
      </c>
      <c r="AJ440">
        <v>0</v>
      </c>
      <c r="AK440">
        <v>1</v>
      </c>
      <c r="AL440">
        <v>1</v>
      </c>
      <c r="AM440">
        <v>1</v>
      </c>
      <c r="AN440">
        <v>1</v>
      </c>
      <c r="AO440">
        <v>1</v>
      </c>
      <c r="AP440">
        <v>0</v>
      </c>
      <c r="AQ440">
        <v>0</v>
      </c>
      <c r="AR440">
        <v>0</v>
      </c>
    </row>
    <row r="441" spans="1:44" x14ac:dyDescent="0.3">
      <c r="A441">
        <v>437</v>
      </c>
      <c r="B441">
        <v>2</v>
      </c>
      <c r="C441">
        <v>19</v>
      </c>
      <c r="D441">
        <v>18</v>
      </c>
      <c r="E441" t="str">
        <f>"2-19-18"</f>
        <v>2-19-18</v>
      </c>
      <c r="F441" t="s">
        <v>71</v>
      </c>
      <c r="G441" t="s">
        <v>73</v>
      </c>
      <c r="H441">
        <v>1</v>
      </c>
      <c r="I441">
        <v>0</v>
      </c>
      <c r="J441">
        <v>0</v>
      </c>
      <c r="K441">
        <v>1</v>
      </c>
      <c r="L441">
        <v>1</v>
      </c>
      <c r="M441">
        <v>0</v>
      </c>
      <c r="N441">
        <v>1</v>
      </c>
      <c r="O441">
        <v>1</v>
      </c>
      <c r="P441">
        <v>0</v>
      </c>
      <c r="Q441">
        <v>1</v>
      </c>
      <c r="R441">
        <v>1</v>
      </c>
      <c r="S441">
        <v>1</v>
      </c>
    </row>
    <row r="442" spans="1:44" x14ac:dyDescent="0.3">
      <c r="A442">
        <v>438</v>
      </c>
      <c r="B442">
        <v>2</v>
      </c>
      <c r="C442">
        <v>19</v>
      </c>
      <c r="D442">
        <v>17</v>
      </c>
      <c r="E442" t="str">
        <f>"2-19-17"</f>
        <v>2-19-17</v>
      </c>
      <c r="F442" t="s">
        <v>71</v>
      </c>
      <c r="G442" t="s">
        <v>73</v>
      </c>
      <c r="H442">
        <v>1</v>
      </c>
      <c r="I442">
        <v>1</v>
      </c>
      <c r="J442">
        <v>0</v>
      </c>
      <c r="K442">
        <v>0</v>
      </c>
      <c r="L442">
        <v>1</v>
      </c>
      <c r="M442">
        <v>0</v>
      </c>
      <c r="N442">
        <v>0</v>
      </c>
      <c r="O442">
        <v>0</v>
      </c>
      <c r="P442">
        <v>1</v>
      </c>
      <c r="Q442">
        <v>1</v>
      </c>
      <c r="R442">
        <v>1</v>
      </c>
      <c r="S442">
        <v>0</v>
      </c>
    </row>
    <row r="443" spans="1:44" x14ac:dyDescent="0.3">
      <c r="A443">
        <v>439</v>
      </c>
      <c r="B443">
        <v>2</v>
      </c>
      <c r="C443">
        <v>19</v>
      </c>
      <c r="D443">
        <v>10</v>
      </c>
      <c r="E443" t="str">
        <f>"2-19-10"</f>
        <v>2-19-10</v>
      </c>
      <c r="F443" t="s">
        <v>71</v>
      </c>
      <c r="G443" t="s">
        <v>72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1</v>
      </c>
      <c r="Z443">
        <v>0</v>
      </c>
      <c r="AA443">
        <v>0</v>
      </c>
      <c r="AB443">
        <v>0</v>
      </c>
      <c r="AC443">
        <v>0</v>
      </c>
      <c r="AD443">
        <v>1</v>
      </c>
      <c r="AE443">
        <v>0</v>
      </c>
      <c r="AF443">
        <v>0</v>
      </c>
      <c r="AG443">
        <v>0</v>
      </c>
      <c r="AH443">
        <v>1</v>
      </c>
      <c r="AI443">
        <v>0</v>
      </c>
      <c r="AJ443">
        <v>0</v>
      </c>
      <c r="AK443">
        <v>1</v>
      </c>
      <c r="AL443">
        <v>0</v>
      </c>
      <c r="AM443">
        <v>1</v>
      </c>
      <c r="AN443">
        <v>1</v>
      </c>
      <c r="AO443">
        <v>1</v>
      </c>
      <c r="AP443">
        <v>0</v>
      </c>
      <c r="AQ443">
        <v>0</v>
      </c>
      <c r="AR443">
        <v>0</v>
      </c>
    </row>
    <row r="444" spans="1:44" x14ac:dyDescent="0.3">
      <c r="A444">
        <v>440</v>
      </c>
      <c r="B444">
        <v>2</v>
      </c>
      <c r="C444">
        <v>19</v>
      </c>
      <c r="D444">
        <v>25</v>
      </c>
      <c r="E444" t="str">
        <f>"2-19-25"</f>
        <v>2-19-25</v>
      </c>
      <c r="F444" t="s">
        <v>71</v>
      </c>
      <c r="G444" t="s">
        <v>72</v>
      </c>
      <c r="T444">
        <v>1</v>
      </c>
      <c r="U444">
        <v>0</v>
      </c>
      <c r="V444">
        <v>0</v>
      </c>
      <c r="W444">
        <v>0</v>
      </c>
      <c r="X444">
        <v>1</v>
      </c>
      <c r="Y444">
        <v>0</v>
      </c>
      <c r="Z444">
        <v>1</v>
      </c>
      <c r="AA444">
        <v>0</v>
      </c>
      <c r="AB444">
        <v>0</v>
      </c>
      <c r="AC444">
        <v>1</v>
      </c>
      <c r="AD444">
        <v>0</v>
      </c>
      <c r="AE444">
        <v>1</v>
      </c>
      <c r="AF444">
        <v>1</v>
      </c>
      <c r="AG444">
        <v>1</v>
      </c>
      <c r="AH444">
        <v>1</v>
      </c>
      <c r="AI444">
        <v>0</v>
      </c>
      <c r="AJ444">
        <v>1</v>
      </c>
      <c r="AK444">
        <v>0</v>
      </c>
      <c r="AL444">
        <v>1</v>
      </c>
      <c r="AM444">
        <v>1</v>
      </c>
      <c r="AN444">
        <v>1</v>
      </c>
      <c r="AO444">
        <v>1</v>
      </c>
      <c r="AP444">
        <v>0</v>
      </c>
      <c r="AQ444">
        <v>0</v>
      </c>
      <c r="AR444">
        <v>0</v>
      </c>
    </row>
    <row r="445" spans="1:44" x14ac:dyDescent="0.3">
      <c r="A445">
        <v>441</v>
      </c>
      <c r="B445">
        <v>2</v>
      </c>
      <c r="C445">
        <v>19</v>
      </c>
      <c r="D445">
        <v>20</v>
      </c>
      <c r="E445" t="str">
        <f>"2-19-20"</f>
        <v>2-19-20</v>
      </c>
      <c r="F445" t="s">
        <v>71</v>
      </c>
      <c r="G445" t="s">
        <v>72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1</v>
      </c>
      <c r="Z445">
        <v>0</v>
      </c>
      <c r="AA445">
        <v>1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1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1</v>
      </c>
    </row>
    <row r="446" spans="1:44" x14ac:dyDescent="0.3">
      <c r="A446">
        <v>442</v>
      </c>
      <c r="B446">
        <v>2</v>
      </c>
      <c r="C446">
        <v>19</v>
      </c>
      <c r="D446">
        <v>5</v>
      </c>
      <c r="E446" t="str">
        <f>"2-19-5"</f>
        <v>2-19-5</v>
      </c>
      <c r="F446" t="s">
        <v>71</v>
      </c>
      <c r="G446" t="s">
        <v>72</v>
      </c>
      <c r="T446">
        <v>0</v>
      </c>
      <c r="U446">
        <v>0</v>
      </c>
      <c r="V446">
        <v>0</v>
      </c>
      <c r="W446">
        <v>0</v>
      </c>
      <c r="X446">
        <v>1</v>
      </c>
      <c r="Y446">
        <v>0</v>
      </c>
      <c r="Z446">
        <v>0</v>
      </c>
      <c r="AA446">
        <v>1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1</v>
      </c>
      <c r="AJ446">
        <v>1</v>
      </c>
      <c r="AK446">
        <v>0</v>
      </c>
      <c r="AL446">
        <v>0</v>
      </c>
      <c r="AM446">
        <v>1</v>
      </c>
      <c r="AN446">
        <v>1</v>
      </c>
      <c r="AO446">
        <v>0</v>
      </c>
      <c r="AP446">
        <v>0</v>
      </c>
      <c r="AQ446">
        <v>0</v>
      </c>
      <c r="AR446">
        <v>1</v>
      </c>
    </row>
    <row r="447" spans="1:44" x14ac:dyDescent="0.3">
      <c r="A447">
        <v>443</v>
      </c>
      <c r="B447">
        <v>2</v>
      </c>
      <c r="C447">
        <v>19</v>
      </c>
      <c r="D447">
        <v>15</v>
      </c>
      <c r="E447" t="str">
        <f>"2-19-15"</f>
        <v>2-19-15</v>
      </c>
      <c r="F447" t="s">
        <v>71</v>
      </c>
      <c r="G447" t="s">
        <v>72</v>
      </c>
      <c r="T447">
        <v>1</v>
      </c>
      <c r="U447">
        <v>0</v>
      </c>
      <c r="V447">
        <v>0</v>
      </c>
      <c r="W447">
        <v>0</v>
      </c>
      <c r="X447">
        <v>1</v>
      </c>
      <c r="Y447">
        <v>0</v>
      </c>
      <c r="Z447">
        <v>1</v>
      </c>
      <c r="AA447">
        <v>0</v>
      </c>
      <c r="AB447">
        <v>1</v>
      </c>
      <c r="AC447">
        <v>0</v>
      </c>
      <c r="AD447">
        <v>0</v>
      </c>
      <c r="AE447">
        <v>1</v>
      </c>
      <c r="AF447">
        <v>1</v>
      </c>
      <c r="AG447">
        <v>1</v>
      </c>
      <c r="AH447">
        <v>1</v>
      </c>
      <c r="AI447">
        <v>0</v>
      </c>
      <c r="AJ447">
        <v>1</v>
      </c>
      <c r="AK447">
        <v>0</v>
      </c>
      <c r="AL447">
        <v>1</v>
      </c>
      <c r="AM447">
        <v>1</v>
      </c>
      <c r="AN447">
        <v>1</v>
      </c>
      <c r="AO447">
        <v>1</v>
      </c>
      <c r="AP447">
        <v>0</v>
      </c>
      <c r="AQ447">
        <v>0</v>
      </c>
      <c r="AR447">
        <v>0</v>
      </c>
    </row>
    <row r="448" spans="1:44" x14ac:dyDescent="0.3">
      <c r="A448">
        <v>444</v>
      </c>
      <c r="B448">
        <v>2</v>
      </c>
      <c r="C448">
        <v>19</v>
      </c>
      <c r="D448">
        <v>21</v>
      </c>
      <c r="E448" t="str">
        <f>"2-19-21"</f>
        <v>2-19-21</v>
      </c>
      <c r="F448" t="s">
        <v>71</v>
      </c>
      <c r="G448" t="s">
        <v>72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1</v>
      </c>
      <c r="Z448">
        <v>0</v>
      </c>
      <c r="AA448">
        <v>1</v>
      </c>
      <c r="AB448">
        <v>0</v>
      </c>
      <c r="AC448">
        <v>0</v>
      </c>
      <c r="AD448">
        <v>0</v>
      </c>
      <c r="AE448">
        <v>1</v>
      </c>
      <c r="AF448">
        <v>1</v>
      </c>
      <c r="AG448">
        <v>1</v>
      </c>
      <c r="AH448">
        <v>1</v>
      </c>
      <c r="AI448">
        <v>0</v>
      </c>
      <c r="AJ448">
        <v>1</v>
      </c>
      <c r="AK448">
        <v>0</v>
      </c>
      <c r="AL448">
        <v>1</v>
      </c>
      <c r="AM448">
        <v>1</v>
      </c>
      <c r="AN448">
        <v>1</v>
      </c>
      <c r="AO448">
        <v>1</v>
      </c>
      <c r="AP448">
        <v>0</v>
      </c>
      <c r="AQ448">
        <v>0</v>
      </c>
      <c r="AR448">
        <v>1</v>
      </c>
    </row>
    <row r="449" spans="1:44" x14ac:dyDescent="0.3">
      <c r="A449">
        <v>445</v>
      </c>
      <c r="B449">
        <v>2</v>
      </c>
      <c r="C449">
        <v>20</v>
      </c>
      <c r="D449">
        <v>22</v>
      </c>
      <c r="E449" t="str">
        <f>"2-20-22"</f>
        <v>2-20-22</v>
      </c>
      <c r="F449" t="s">
        <v>71</v>
      </c>
      <c r="G449" t="s">
        <v>72</v>
      </c>
      <c r="T449">
        <v>1</v>
      </c>
      <c r="U449">
        <v>0</v>
      </c>
      <c r="V449">
        <v>0</v>
      </c>
      <c r="W449">
        <v>0</v>
      </c>
      <c r="X449">
        <v>1</v>
      </c>
      <c r="Y449">
        <v>0</v>
      </c>
      <c r="Z449">
        <v>1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1</v>
      </c>
      <c r="AK449">
        <v>0</v>
      </c>
      <c r="AL449">
        <v>0</v>
      </c>
      <c r="AM449">
        <v>1</v>
      </c>
      <c r="AN449">
        <v>1</v>
      </c>
      <c r="AO449">
        <v>1</v>
      </c>
      <c r="AP449">
        <v>0</v>
      </c>
      <c r="AQ449">
        <v>0</v>
      </c>
      <c r="AR449">
        <v>0</v>
      </c>
    </row>
    <row r="450" spans="1:44" x14ac:dyDescent="0.3">
      <c r="A450">
        <v>446</v>
      </c>
      <c r="B450">
        <v>2</v>
      </c>
      <c r="C450">
        <v>20</v>
      </c>
      <c r="D450">
        <v>21</v>
      </c>
      <c r="E450" t="str">
        <f>"2-20-21"</f>
        <v>2-20-21</v>
      </c>
      <c r="F450" t="s">
        <v>71</v>
      </c>
      <c r="G450" t="s">
        <v>72</v>
      </c>
      <c r="T450">
        <v>1</v>
      </c>
      <c r="U450">
        <v>0</v>
      </c>
      <c r="V450">
        <v>0</v>
      </c>
      <c r="W450">
        <v>0</v>
      </c>
      <c r="X450">
        <v>1</v>
      </c>
      <c r="Y450">
        <v>0</v>
      </c>
      <c r="Z450">
        <v>1</v>
      </c>
      <c r="AA450">
        <v>0</v>
      </c>
      <c r="AB450">
        <v>1</v>
      </c>
      <c r="AC450">
        <v>0</v>
      </c>
      <c r="AD450">
        <v>0</v>
      </c>
      <c r="AE450">
        <v>1</v>
      </c>
      <c r="AF450">
        <v>1</v>
      </c>
      <c r="AG450">
        <v>1</v>
      </c>
      <c r="AH450">
        <v>0</v>
      </c>
      <c r="AI450">
        <v>1</v>
      </c>
      <c r="AJ450">
        <v>1</v>
      </c>
      <c r="AK450">
        <v>0</v>
      </c>
      <c r="AL450">
        <v>1</v>
      </c>
      <c r="AM450">
        <v>1</v>
      </c>
      <c r="AN450">
        <v>1</v>
      </c>
      <c r="AO450">
        <v>1</v>
      </c>
      <c r="AP450">
        <v>0</v>
      </c>
      <c r="AQ450">
        <v>0</v>
      </c>
      <c r="AR450">
        <v>0</v>
      </c>
    </row>
    <row r="451" spans="1:44" x14ac:dyDescent="0.3">
      <c r="A451">
        <v>447</v>
      </c>
      <c r="B451">
        <v>2</v>
      </c>
      <c r="C451">
        <v>20</v>
      </c>
      <c r="D451">
        <v>14</v>
      </c>
      <c r="E451" t="str">
        <f>"2-20-14"</f>
        <v>2-20-14</v>
      </c>
      <c r="F451" t="s">
        <v>71</v>
      </c>
      <c r="G451" t="s">
        <v>73</v>
      </c>
      <c r="H451">
        <v>1</v>
      </c>
      <c r="I451">
        <v>1</v>
      </c>
      <c r="J451">
        <v>0</v>
      </c>
      <c r="K451">
        <v>0</v>
      </c>
      <c r="L451">
        <v>1</v>
      </c>
      <c r="M451">
        <v>1</v>
      </c>
      <c r="N451">
        <v>1</v>
      </c>
      <c r="O451">
        <v>1</v>
      </c>
      <c r="P451">
        <v>1</v>
      </c>
      <c r="Q451">
        <v>1</v>
      </c>
      <c r="R451">
        <v>1</v>
      </c>
      <c r="S451">
        <v>1</v>
      </c>
    </row>
    <row r="452" spans="1:44" x14ac:dyDescent="0.3">
      <c r="A452">
        <v>448</v>
      </c>
      <c r="B452">
        <v>2</v>
      </c>
      <c r="C452">
        <v>20</v>
      </c>
      <c r="D452">
        <v>13</v>
      </c>
      <c r="E452" t="str">
        <f>"2-20-13"</f>
        <v>2-20-13</v>
      </c>
      <c r="F452" t="s">
        <v>71</v>
      </c>
      <c r="G452" t="s">
        <v>73</v>
      </c>
      <c r="H452">
        <v>1</v>
      </c>
      <c r="I452">
        <v>1</v>
      </c>
      <c r="J452">
        <v>0</v>
      </c>
      <c r="K452">
        <v>0</v>
      </c>
      <c r="L452">
        <v>1</v>
      </c>
      <c r="M452">
        <v>1</v>
      </c>
      <c r="N452">
        <v>1</v>
      </c>
      <c r="O452">
        <v>1</v>
      </c>
      <c r="P452">
        <v>1</v>
      </c>
      <c r="Q452">
        <v>1</v>
      </c>
      <c r="R452">
        <v>1</v>
      </c>
      <c r="S452">
        <v>1</v>
      </c>
    </row>
    <row r="453" spans="1:44" x14ac:dyDescent="0.3">
      <c r="A453">
        <v>449</v>
      </c>
      <c r="B453">
        <v>2</v>
      </c>
      <c r="C453">
        <v>20</v>
      </c>
      <c r="D453">
        <v>9</v>
      </c>
      <c r="E453" t="str">
        <f>"2-20-9"</f>
        <v>2-20-9</v>
      </c>
      <c r="F453" t="s">
        <v>71</v>
      </c>
      <c r="G453" t="s">
        <v>73</v>
      </c>
      <c r="H453">
        <v>1</v>
      </c>
      <c r="I453">
        <v>0</v>
      </c>
      <c r="J453">
        <v>0</v>
      </c>
      <c r="K453">
        <v>1</v>
      </c>
      <c r="L453">
        <v>1</v>
      </c>
      <c r="M453">
        <v>1</v>
      </c>
      <c r="N453">
        <v>1</v>
      </c>
      <c r="O453">
        <v>1</v>
      </c>
      <c r="P453">
        <v>1</v>
      </c>
      <c r="Q453">
        <v>1</v>
      </c>
      <c r="R453">
        <v>1</v>
      </c>
      <c r="S453">
        <v>1</v>
      </c>
    </row>
    <row r="454" spans="1:44" x14ac:dyDescent="0.3">
      <c r="A454">
        <v>450</v>
      </c>
      <c r="B454">
        <v>2</v>
      </c>
      <c r="C454">
        <v>20</v>
      </c>
      <c r="D454">
        <v>5</v>
      </c>
      <c r="E454" t="str">
        <f>"2-20-5"</f>
        <v>2-20-5</v>
      </c>
      <c r="F454" t="s">
        <v>71</v>
      </c>
      <c r="G454" t="s">
        <v>73</v>
      </c>
      <c r="H454">
        <v>1</v>
      </c>
      <c r="I454">
        <v>0</v>
      </c>
      <c r="J454">
        <v>0</v>
      </c>
      <c r="K454">
        <v>1</v>
      </c>
      <c r="L454">
        <v>1</v>
      </c>
      <c r="M454">
        <v>1</v>
      </c>
      <c r="N454">
        <v>1</v>
      </c>
      <c r="O454">
        <v>1</v>
      </c>
      <c r="P454">
        <v>1</v>
      </c>
      <c r="Q454">
        <v>1</v>
      </c>
      <c r="R454">
        <v>1</v>
      </c>
      <c r="S454">
        <v>1</v>
      </c>
    </row>
    <row r="455" spans="1:44" x14ac:dyDescent="0.3">
      <c r="A455">
        <v>451</v>
      </c>
      <c r="B455">
        <v>2</v>
      </c>
      <c r="C455">
        <v>20</v>
      </c>
      <c r="D455">
        <v>1</v>
      </c>
      <c r="E455" t="str">
        <f>"2-20-1"</f>
        <v>2-20-1</v>
      </c>
      <c r="F455" t="s">
        <v>71</v>
      </c>
      <c r="G455" t="s">
        <v>72</v>
      </c>
      <c r="T455">
        <v>1</v>
      </c>
      <c r="U455">
        <v>0</v>
      </c>
      <c r="V455">
        <v>0</v>
      </c>
      <c r="W455">
        <v>0</v>
      </c>
      <c r="X455">
        <v>1</v>
      </c>
      <c r="Y455">
        <v>0</v>
      </c>
      <c r="Z455">
        <v>1</v>
      </c>
      <c r="AA455">
        <v>0</v>
      </c>
      <c r="AB455">
        <v>0</v>
      </c>
      <c r="AC455">
        <v>0</v>
      </c>
      <c r="AD455">
        <v>1</v>
      </c>
      <c r="AE455">
        <v>1</v>
      </c>
      <c r="AF455">
        <v>1</v>
      </c>
      <c r="AG455">
        <v>1</v>
      </c>
      <c r="AH455">
        <v>0</v>
      </c>
      <c r="AI455">
        <v>1</v>
      </c>
      <c r="AJ455">
        <v>1</v>
      </c>
      <c r="AK455">
        <v>0</v>
      </c>
      <c r="AL455">
        <v>1</v>
      </c>
      <c r="AM455">
        <v>1</v>
      </c>
      <c r="AN455">
        <v>1</v>
      </c>
      <c r="AO455">
        <v>1</v>
      </c>
      <c r="AP455">
        <v>0</v>
      </c>
      <c r="AQ455">
        <v>0</v>
      </c>
      <c r="AR455">
        <v>0</v>
      </c>
    </row>
    <row r="456" spans="1:44" x14ac:dyDescent="0.3">
      <c r="A456">
        <v>452</v>
      </c>
      <c r="B456">
        <v>2</v>
      </c>
      <c r="C456">
        <v>20</v>
      </c>
      <c r="D456">
        <v>18</v>
      </c>
      <c r="E456" t="str">
        <f>"2-20-18"</f>
        <v>2-20-18</v>
      </c>
      <c r="F456" t="s">
        <v>71</v>
      </c>
      <c r="G456" t="s">
        <v>72</v>
      </c>
      <c r="T456">
        <v>1</v>
      </c>
      <c r="U456">
        <v>0</v>
      </c>
      <c r="V456">
        <v>0</v>
      </c>
      <c r="W456">
        <v>0</v>
      </c>
      <c r="X456">
        <v>1</v>
      </c>
      <c r="Y456">
        <v>0</v>
      </c>
      <c r="Z456">
        <v>1</v>
      </c>
      <c r="AA456">
        <v>0</v>
      </c>
      <c r="AB456">
        <v>1</v>
      </c>
      <c r="AC456">
        <v>0</v>
      </c>
      <c r="AD456">
        <v>0</v>
      </c>
      <c r="AE456">
        <v>1</v>
      </c>
      <c r="AF456">
        <v>1</v>
      </c>
      <c r="AG456">
        <v>1</v>
      </c>
      <c r="AH456">
        <v>1</v>
      </c>
      <c r="AI456">
        <v>0</v>
      </c>
      <c r="AJ456">
        <v>1</v>
      </c>
      <c r="AK456">
        <v>0</v>
      </c>
      <c r="AL456">
        <v>1</v>
      </c>
      <c r="AM456">
        <v>1</v>
      </c>
      <c r="AN456">
        <v>1</v>
      </c>
      <c r="AO456">
        <v>1</v>
      </c>
      <c r="AP456">
        <v>0</v>
      </c>
      <c r="AQ456">
        <v>0</v>
      </c>
      <c r="AR456">
        <v>0</v>
      </c>
    </row>
    <row r="457" spans="1:44" x14ac:dyDescent="0.3">
      <c r="A457">
        <v>453</v>
      </c>
      <c r="B457">
        <v>2</v>
      </c>
      <c r="C457">
        <v>20</v>
      </c>
      <c r="D457">
        <v>17</v>
      </c>
      <c r="E457" t="str">
        <f>"2-20-17"</f>
        <v>2-20-17</v>
      </c>
      <c r="F457" t="s">
        <v>71</v>
      </c>
      <c r="G457" t="s">
        <v>73</v>
      </c>
      <c r="H457">
        <v>1</v>
      </c>
      <c r="I457">
        <v>0</v>
      </c>
      <c r="J457">
        <v>0</v>
      </c>
      <c r="K457">
        <v>1</v>
      </c>
      <c r="L457">
        <v>1</v>
      </c>
      <c r="M457">
        <v>1</v>
      </c>
      <c r="N457">
        <v>1</v>
      </c>
      <c r="O457">
        <v>1</v>
      </c>
      <c r="P457">
        <v>1</v>
      </c>
      <c r="Q457">
        <v>1</v>
      </c>
      <c r="R457">
        <v>1</v>
      </c>
      <c r="S457">
        <v>1</v>
      </c>
    </row>
    <row r="458" spans="1:44" x14ac:dyDescent="0.3">
      <c r="A458">
        <v>454</v>
      </c>
      <c r="B458">
        <v>2</v>
      </c>
      <c r="C458">
        <v>20</v>
      </c>
      <c r="D458">
        <v>10</v>
      </c>
      <c r="E458" t="str">
        <f>"2-20-10"</f>
        <v>2-20-10</v>
      </c>
      <c r="F458" t="s">
        <v>71</v>
      </c>
      <c r="G458" t="s">
        <v>72</v>
      </c>
      <c r="T458">
        <v>0</v>
      </c>
      <c r="U458">
        <v>1</v>
      </c>
      <c r="V458">
        <v>0</v>
      </c>
      <c r="W458">
        <v>0</v>
      </c>
      <c r="X458">
        <v>1</v>
      </c>
      <c r="Y458">
        <v>0</v>
      </c>
      <c r="Z458">
        <v>1</v>
      </c>
      <c r="AA458">
        <v>0</v>
      </c>
      <c r="AB458">
        <v>1</v>
      </c>
      <c r="AC458">
        <v>0</v>
      </c>
      <c r="AD458">
        <v>0</v>
      </c>
      <c r="AE458">
        <v>1</v>
      </c>
      <c r="AF458">
        <v>1</v>
      </c>
      <c r="AG458">
        <v>1</v>
      </c>
      <c r="AH458">
        <v>1</v>
      </c>
      <c r="AI458">
        <v>0</v>
      </c>
      <c r="AJ458">
        <v>1</v>
      </c>
      <c r="AK458">
        <v>0</v>
      </c>
      <c r="AL458">
        <v>1</v>
      </c>
      <c r="AM458">
        <v>1</v>
      </c>
      <c r="AN458">
        <v>1</v>
      </c>
      <c r="AO458">
        <v>1</v>
      </c>
      <c r="AP458">
        <v>0</v>
      </c>
      <c r="AQ458">
        <v>0</v>
      </c>
      <c r="AR458">
        <v>0</v>
      </c>
    </row>
    <row r="459" spans="1:44" x14ac:dyDescent="0.3">
      <c r="A459">
        <v>455</v>
      </c>
      <c r="B459">
        <v>2</v>
      </c>
      <c r="C459">
        <v>20</v>
      </c>
      <c r="D459">
        <v>6</v>
      </c>
      <c r="E459" t="str">
        <f>"2-20-6"</f>
        <v>2-20-6</v>
      </c>
      <c r="F459" t="s">
        <v>71</v>
      </c>
      <c r="G459" t="s">
        <v>73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1</v>
      </c>
      <c r="R459">
        <v>1</v>
      </c>
      <c r="S459">
        <v>0</v>
      </c>
    </row>
    <row r="460" spans="1:44" x14ac:dyDescent="0.3">
      <c r="A460">
        <v>456</v>
      </c>
      <c r="B460">
        <v>2</v>
      </c>
      <c r="C460">
        <v>20</v>
      </c>
      <c r="D460">
        <v>24</v>
      </c>
      <c r="E460" t="str">
        <f>"2-20-24"</f>
        <v>2-20-24</v>
      </c>
      <c r="F460" t="s">
        <v>71</v>
      </c>
      <c r="G460" t="s">
        <v>73</v>
      </c>
      <c r="H460">
        <v>0</v>
      </c>
      <c r="I460">
        <v>1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</row>
    <row r="461" spans="1:44" x14ac:dyDescent="0.3">
      <c r="A461">
        <v>457</v>
      </c>
      <c r="B461">
        <v>2</v>
      </c>
      <c r="C461">
        <v>20</v>
      </c>
      <c r="D461">
        <v>23</v>
      </c>
      <c r="E461" t="str">
        <f>"2-20-23"</f>
        <v>2-20-23</v>
      </c>
      <c r="F461" t="s">
        <v>71</v>
      </c>
      <c r="G461" t="s">
        <v>72</v>
      </c>
      <c r="T461">
        <v>1</v>
      </c>
      <c r="U461">
        <v>0</v>
      </c>
      <c r="V461">
        <v>0</v>
      </c>
      <c r="W461">
        <v>0</v>
      </c>
      <c r="X461">
        <v>1</v>
      </c>
      <c r="Y461">
        <v>0</v>
      </c>
      <c r="Z461">
        <v>1</v>
      </c>
      <c r="AA461">
        <v>0</v>
      </c>
      <c r="AB461">
        <v>0</v>
      </c>
      <c r="AC461">
        <v>1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1</v>
      </c>
      <c r="AJ461">
        <v>1</v>
      </c>
      <c r="AK461">
        <v>0</v>
      </c>
      <c r="AL461">
        <v>1</v>
      </c>
      <c r="AM461">
        <v>1</v>
      </c>
      <c r="AN461">
        <v>1</v>
      </c>
      <c r="AO461">
        <v>1</v>
      </c>
      <c r="AP461">
        <v>0</v>
      </c>
      <c r="AQ461">
        <v>0</v>
      </c>
      <c r="AR461">
        <v>0</v>
      </c>
    </row>
    <row r="462" spans="1:44" x14ac:dyDescent="0.3">
      <c r="A462">
        <v>458</v>
      </c>
      <c r="B462">
        <v>2</v>
      </c>
      <c r="C462">
        <v>20</v>
      </c>
      <c r="D462">
        <v>16</v>
      </c>
      <c r="E462" t="str">
        <f>"2-20-16"</f>
        <v>2-20-16</v>
      </c>
      <c r="F462" t="s">
        <v>71</v>
      </c>
      <c r="G462" t="s">
        <v>73</v>
      </c>
      <c r="H462">
        <v>1</v>
      </c>
      <c r="I462">
        <v>0</v>
      </c>
      <c r="J462">
        <v>0</v>
      </c>
      <c r="K462">
        <v>1</v>
      </c>
      <c r="L462">
        <v>1</v>
      </c>
      <c r="M462">
        <v>1</v>
      </c>
      <c r="N462">
        <v>1</v>
      </c>
      <c r="O462">
        <v>1</v>
      </c>
      <c r="P462">
        <v>1</v>
      </c>
      <c r="Q462">
        <v>1</v>
      </c>
      <c r="R462">
        <v>1</v>
      </c>
      <c r="S462">
        <v>1</v>
      </c>
    </row>
    <row r="463" spans="1:44" x14ac:dyDescent="0.3">
      <c r="A463">
        <v>459</v>
      </c>
      <c r="B463">
        <v>2</v>
      </c>
      <c r="C463">
        <v>20</v>
      </c>
      <c r="D463">
        <v>11</v>
      </c>
      <c r="E463" t="str">
        <f>"2-20-11"</f>
        <v>2-20-11</v>
      </c>
      <c r="F463" t="s">
        <v>71</v>
      </c>
      <c r="G463" t="s">
        <v>73</v>
      </c>
      <c r="H463">
        <v>1</v>
      </c>
      <c r="I463">
        <v>1</v>
      </c>
      <c r="J463">
        <v>0</v>
      </c>
      <c r="K463">
        <v>0</v>
      </c>
      <c r="L463">
        <v>1</v>
      </c>
      <c r="M463">
        <v>1</v>
      </c>
      <c r="N463">
        <v>1</v>
      </c>
      <c r="O463">
        <v>1</v>
      </c>
      <c r="P463">
        <v>1</v>
      </c>
      <c r="Q463">
        <v>1</v>
      </c>
      <c r="R463">
        <v>1</v>
      </c>
      <c r="S463">
        <v>1</v>
      </c>
    </row>
    <row r="464" spans="1:44" x14ac:dyDescent="0.3">
      <c r="A464">
        <v>460</v>
      </c>
      <c r="B464">
        <v>2</v>
      </c>
      <c r="C464">
        <v>20</v>
      </c>
      <c r="D464">
        <v>7</v>
      </c>
      <c r="E464" t="str">
        <f>"2-20-7"</f>
        <v>2-20-7</v>
      </c>
      <c r="F464" t="s">
        <v>71</v>
      </c>
      <c r="G464" t="s">
        <v>72</v>
      </c>
      <c r="T464">
        <v>1</v>
      </c>
      <c r="U464">
        <v>0</v>
      </c>
      <c r="V464">
        <v>0</v>
      </c>
      <c r="W464">
        <v>0</v>
      </c>
      <c r="X464">
        <v>1</v>
      </c>
      <c r="Y464">
        <v>0</v>
      </c>
      <c r="Z464">
        <v>1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1</v>
      </c>
      <c r="AK464">
        <v>0</v>
      </c>
      <c r="AL464">
        <v>0</v>
      </c>
      <c r="AM464">
        <v>1</v>
      </c>
      <c r="AN464">
        <v>1</v>
      </c>
      <c r="AO464">
        <v>1</v>
      </c>
      <c r="AP464">
        <v>0</v>
      </c>
      <c r="AQ464">
        <v>0</v>
      </c>
      <c r="AR464">
        <v>0</v>
      </c>
    </row>
    <row r="465" spans="1:44" x14ac:dyDescent="0.3">
      <c r="A465">
        <v>461</v>
      </c>
      <c r="B465">
        <v>2</v>
      </c>
      <c r="C465">
        <v>20</v>
      </c>
      <c r="D465">
        <v>2</v>
      </c>
      <c r="E465" t="str">
        <f>"2-20-2"</f>
        <v>2-20-2</v>
      </c>
      <c r="F465" t="s">
        <v>71</v>
      </c>
      <c r="G465" t="s">
        <v>72</v>
      </c>
      <c r="T465">
        <v>1</v>
      </c>
      <c r="U465">
        <v>0</v>
      </c>
      <c r="V465">
        <v>0</v>
      </c>
      <c r="W465">
        <v>0</v>
      </c>
      <c r="X465">
        <v>1</v>
      </c>
      <c r="Y465">
        <v>0</v>
      </c>
      <c r="Z465">
        <v>1</v>
      </c>
      <c r="AA465">
        <v>0</v>
      </c>
      <c r="AB465">
        <v>1</v>
      </c>
      <c r="AC465">
        <v>0</v>
      </c>
      <c r="AD465">
        <v>0</v>
      </c>
      <c r="AE465">
        <v>1</v>
      </c>
      <c r="AF465">
        <v>1</v>
      </c>
      <c r="AG465">
        <v>1</v>
      </c>
      <c r="AH465">
        <v>0</v>
      </c>
      <c r="AI465">
        <v>1</v>
      </c>
      <c r="AJ465">
        <v>1</v>
      </c>
      <c r="AK465">
        <v>0</v>
      </c>
      <c r="AL465">
        <v>1</v>
      </c>
      <c r="AM465">
        <v>1</v>
      </c>
      <c r="AN465">
        <v>1</v>
      </c>
      <c r="AO465">
        <v>1</v>
      </c>
      <c r="AP465">
        <v>0</v>
      </c>
      <c r="AQ465">
        <v>0</v>
      </c>
      <c r="AR465">
        <v>0</v>
      </c>
    </row>
    <row r="466" spans="1:44" x14ac:dyDescent="0.3">
      <c r="A466">
        <v>462</v>
      </c>
      <c r="B466">
        <v>2</v>
      </c>
      <c r="C466">
        <v>20</v>
      </c>
      <c r="D466">
        <v>25</v>
      </c>
      <c r="E466" t="str">
        <f>"2-20-25"</f>
        <v>2-20-25</v>
      </c>
      <c r="F466" t="s">
        <v>71</v>
      </c>
      <c r="G466" t="s">
        <v>72</v>
      </c>
      <c r="T466">
        <v>0</v>
      </c>
      <c r="U466">
        <v>1</v>
      </c>
      <c r="V466">
        <v>0</v>
      </c>
      <c r="W466">
        <v>0</v>
      </c>
      <c r="X466">
        <v>0</v>
      </c>
      <c r="Y466">
        <v>1</v>
      </c>
      <c r="Z466">
        <v>0</v>
      </c>
      <c r="AA466">
        <v>1</v>
      </c>
      <c r="AB466">
        <v>0</v>
      </c>
      <c r="AC466">
        <v>0</v>
      </c>
      <c r="AD466">
        <v>0</v>
      </c>
      <c r="AE466">
        <v>1</v>
      </c>
      <c r="AF466">
        <v>1</v>
      </c>
      <c r="AG466">
        <v>1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3">
      <c r="A467">
        <v>463</v>
      </c>
      <c r="B467">
        <v>2</v>
      </c>
      <c r="C467">
        <v>20</v>
      </c>
      <c r="D467">
        <v>20</v>
      </c>
      <c r="E467" t="str">
        <f>"2-20-20"</f>
        <v>2-20-20</v>
      </c>
      <c r="F467" t="s">
        <v>71</v>
      </c>
      <c r="G467" t="s">
        <v>73</v>
      </c>
      <c r="H467">
        <v>1</v>
      </c>
      <c r="I467">
        <v>0</v>
      </c>
      <c r="J467">
        <v>0</v>
      </c>
      <c r="K467">
        <v>1</v>
      </c>
      <c r="L467">
        <v>1</v>
      </c>
      <c r="M467">
        <v>1</v>
      </c>
      <c r="N467">
        <v>1</v>
      </c>
      <c r="O467">
        <v>1</v>
      </c>
      <c r="P467">
        <v>1</v>
      </c>
      <c r="Q467">
        <v>1</v>
      </c>
      <c r="R467">
        <v>1</v>
      </c>
      <c r="S467">
        <v>1</v>
      </c>
    </row>
    <row r="468" spans="1:44" x14ac:dyDescent="0.3">
      <c r="A468">
        <v>464</v>
      </c>
      <c r="B468">
        <v>2</v>
      </c>
      <c r="C468">
        <v>20</v>
      </c>
      <c r="D468">
        <v>19</v>
      </c>
      <c r="E468" t="str">
        <f>"2-20-19"</f>
        <v>2-20-19</v>
      </c>
      <c r="F468" t="s">
        <v>71</v>
      </c>
      <c r="G468" t="s">
        <v>73</v>
      </c>
      <c r="H468">
        <v>0</v>
      </c>
      <c r="I468">
        <v>1</v>
      </c>
      <c r="J468">
        <v>0</v>
      </c>
      <c r="K468">
        <v>0</v>
      </c>
      <c r="L468">
        <v>1</v>
      </c>
      <c r="M468">
        <v>1</v>
      </c>
      <c r="N468">
        <v>1</v>
      </c>
      <c r="O468">
        <v>1</v>
      </c>
      <c r="P468">
        <v>1</v>
      </c>
      <c r="Q468">
        <v>1</v>
      </c>
      <c r="R468">
        <v>1</v>
      </c>
      <c r="S468">
        <v>1</v>
      </c>
    </row>
    <row r="469" spans="1:44" x14ac:dyDescent="0.3">
      <c r="A469">
        <v>465</v>
      </c>
      <c r="B469">
        <v>2</v>
      </c>
      <c r="C469">
        <v>20</v>
      </c>
      <c r="D469">
        <v>12</v>
      </c>
      <c r="E469" t="str">
        <f>"2-20-12"</f>
        <v>2-20-12</v>
      </c>
      <c r="F469" t="s">
        <v>71</v>
      </c>
      <c r="G469" t="s">
        <v>72</v>
      </c>
      <c r="T469">
        <v>0</v>
      </c>
      <c r="U469">
        <v>1</v>
      </c>
      <c r="V469">
        <v>0</v>
      </c>
      <c r="W469">
        <v>0</v>
      </c>
      <c r="X469">
        <v>1</v>
      </c>
      <c r="Y469">
        <v>0</v>
      </c>
      <c r="Z469">
        <v>0</v>
      </c>
      <c r="AA469">
        <v>1</v>
      </c>
      <c r="AB469">
        <v>0</v>
      </c>
      <c r="AC469">
        <v>1</v>
      </c>
      <c r="AD469">
        <v>0</v>
      </c>
      <c r="AE469">
        <v>1</v>
      </c>
      <c r="AF469">
        <v>1</v>
      </c>
      <c r="AG469">
        <v>1</v>
      </c>
      <c r="AH469">
        <v>1</v>
      </c>
      <c r="AI469">
        <v>0</v>
      </c>
      <c r="AJ469">
        <v>1</v>
      </c>
      <c r="AK469">
        <v>0</v>
      </c>
      <c r="AL469">
        <v>1</v>
      </c>
      <c r="AM469">
        <v>1</v>
      </c>
      <c r="AN469">
        <v>1</v>
      </c>
      <c r="AO469">
        <v>1</v>
      </c>
      <c r="AP469">
        <v>0</v>
      </c>
      <c r="AQ469">
        <v>0</v>
      </c>
      <c r="AR469">
        <v>0</v>
      </c>
    </row>
    <row r="470" spans="1:44" x14ac:dyDescent="0.3">
      <c r="A470">
        <v>466</v>
      </c>
      <c r="B470">
        <v>2</v>
      </c>
      <c r="C470">
        <v>20</v>
      </c>
      <c r="D470">
        <v>15</v>
      </c>
      <c r="E470" t="str">
        <f>"2-20-15"</f>
        <v>2-20-15</v>
      </c>
      <c r="F470" t="s">
        <v>71</v>
      </c>
      <c r="G470" t="s">
        <v>72</v>
      </c>
      <c r="T470">
        <v>1</v>
      </c>
      <c r="U470">
        <v>0</v>
      </c>
      <c r="V470">
        <v>0</v>
      </c>
      <c r="W470">
        <v>0</v>
      </c>
      <c r="X470">
        <v>1</v>
      </c>
      <c r="Y470">
        <v>0</v>
      </c>
      <c r="Z470">
        <v>0</v>
      </c>
      <c r="AA470">
        <v>1</v>
      </c>
      <c r="AB470">
        <v>0</v>
      </c>
      <c r="AC470">
        <v>1</v>
      </c>
      <c r="AD470">
        <v>0</v>
      </c>
      <c r="AE470">
        <v>1</v>
      </c>
      <c r="AF470">
        <v>1</v>
      </c>
      <c r="AG470">
        <v>1</v>
      </c>
      <c r="AH470">
        <v>0</v>
      </c>
      <c r="AI470">
        <v>1</v>
      </c>
      <c r="AJ470">
        <v>0</v>
      </c>
      <c r="AK470">
        <v>1</v>
      </c>
      <c r="AL470">
        <v>1</v>
      </c>
      <c r="AM470">
        <v>1</v>
      </c>
      <c r="AN470">
        <v>1</v>
      </c>
      <c r="AO470">
        <v>1</v>
      </c>
      <c r="AP470">
        <v>0</v>
      </c>
      <c r="AQ470">
        <v>0</v>
      </c>
      <c r="AR470">
        <v>0</v>
      </c>
    </row>
    <row r="471" spans="1:44" x14ac:dyDescent="0.3">
      <c r="A471">
        <v>467</v>
      </c>
      <c r="B471">
        <v>2</v>
      </c>
      <c r="C471">
        <v>20</v>
      </c>
      <c r="D471">
        <v>4</v>
      </c>
      <c r="E471" t="str">
        <f>"2-20-4"</f>
        <v>2-20-4</v>
      </c>
      <c r="F471" t="s">
        <v>71</v>
      </c>
      <c r="G471" t="s">
        <v>72</v>
      </c>
      <c r="T471">
        <v>1</v>
      </c>
      <c r="U471">
        <v>0</v>
      </c>
      <c r="V471">
        <v>0</v>
      </c>
      <c r="W471">
        <v>0</v>
      </c>
      <c r="X471">
        <v>1</v>
      </c>
      <c r="Y471">
        <v>0</v>
      </c>
      <c r="Z471">
        <v>1</v>
      </c>
      <c r="AA471">
        <v>0</v>
      </c>
      <c r="AB471">
        <v>1</v>
      </c>
      <c r="AC471">
        <v>0</v>
      </c>
      <c r="AD471">
        <v>0</v>
      </c>
      <c r="AE471">
        <v>1</v>
      </c>
      <c r="AF471">
        <v>1</v>
      </c>
      <c r="AG471">
        <v>1</v>
      </c>
      <c r="AH471">
        <v>0</v>
      </c>
      <c r="AI471">
        <v>1</v>
      </c>
      <c r="AJ471">
        <v>1</v>
      </c>
      <c r="AK471">
        <v>0</v>
      </c>
      <c r="AL471">
        <v>1</v>
      </c>
      <c r="AM471">
        <v>1</v>
      </c>
      <c r="AN471">
        <v>1</v>
      </c>
      <c r="AO471">
        <v>1</v>
      </c>
      <c r="AP471">
        <v>0</v>
      </c>
      <c r="AQ471">
        <v>0</v>
      </c>
      <c r="AR471">
        <v>0</v>
      </c>
    </row>
    <row r="472" spans="1:44" x14ac:dyDescent="0.3">
      <c r="A472">
        <v>468</v>
      </c>
      <c r="B472">
        <v>2</v>
      </c>
      <c r="C472">
        <v>20</v>
      </c>
      <c r="D472">
        <v>8</v>
      </c>
      <c r="E472" t="str">
        <f>"2-20-8"</f>
        <v>2-20-8</v>
      </c>
      <c r="F472" t="s">
        <v>71</v>
      </c>
      <c r="G472" t="s">
        <v>72</v>
      </c>
      <c r="T472">
        <v>0</v>
      </c>
      <c r="U472">
        <v>1</v>
      </c>
      <c r="V472">
        <v>0</v>
      </c>
      <c r="W472">
        <v>0</v>
      </c>
      <c r="X472">
        <v>1</v>
      </c>
      <c r="Y472">
        <v>0</v>
      </c>
      <c r="Z472">
        <v>1</v>
      </c>
      <c r="AA472">
        <v>0</v>
      </c>
      <c r="AB472">
        <v>0</v>
      </c>
      <c r="AC472">
        <v>1</v>
      </c>
      <c r="AD472">
        <v>0</v>
      </c>
      <c r="AE472">
        <v>1</v>
      </c>
      <c r="AF472">
        <v>1</v>
      </c>
      <c r="AG472">
        <v>1</v>
      </c>
      <c r="AH472">
        <v>1</v>
      </c>
      <c r="AI472">
        <v>0</v>
      </c>
      <c r="AJ472">
        <v>1</v>
      </c>
      <c r="AK472">
        <v>0</v>
      </c>
      <c r="AL472">
        <v>1</v>
      </c>
      <c r="AM472">
        <v>1</v>
      </c>
      <c r="AN472">
        <v>1</v>
      </c>
      <c r="AO472">
        <v>1</v>
      </c>
      <c r="AP472">
        <v>0</v>
      </c>
      <c r="AQ472">
        <v>0</v>
      </c>
      <c r="AR472">
        <v>0</v>
      </c>
    </row>
    <row r="473" spans="1:44" x14ac:dyDescent="0.3">
      <c r="A473">
        <v>469</v>
      </c>
      <c r="B473">
        <v>2</v>
      </c>
      <c r="C473">
        <v>20</v>
      </c>
      <c r="D473">
        <v>3</v>
      </c>
      <c r="E473" t="str">
        <f>"2-20-3"</f>
        <v>2-20-3</v>
      </c>
      <c r="F473" t="s">
        <v>71</v>
      </c>
      <c r="G473" t="s">
        <v>72</v>
      </c>
      <c r="T473">
        <v>1</v>
      </c>
      <c r="U473">
        <v>0</v>
      </c>
      <c r="V473">
        <v>0</v>
      </c>
      <c r="W473">
        <v>0</v>
      </c>
      <c r="X473">
        <v>1</v>
      </c>
      <c r="Y473">
        <v>0</v>
      </c>
      <c r="Z473">
        <v>1</v>
      </c>
      <c r="AA473">
        <v>0</v>
      </c>
      <c r="AB473">
        <v>1</v>
      </c>
      <c r="AC473">
        <v>0</v>
      </c>
      <c r="AD473">
        <v>0</v>
      </c>
      <c r="AE473">
        <v>1</v>
      </c>
      <c r="AF473">
        <v>1</v>
      </c>
      <c r="AG473">
        <v>1</v>
      </c>
      <c r="AH473">
        <v>0</v>
      </c>
      <c r="AI473">
        <v>1</v>
      </c>
      <c r="AJ473">
        <v>0</v>
      </c>
      <c r="AK473">
        <v>1</v>
      </c>
      <c r="AL473">
        <v>1</v>
      </c>
      <c r="AM473">
        <v>1</v>
      </c>
      <c r="AN473">
        <v>1</v>
      </c>
      <c r="AO473">
        <v>1</v>
      </c>
      <c r="AP473">
        <v>0</v>
      </c>
      <c r="AQ473">
        <v>0</v>
      </c>
      <c r="AR473">
        <v>0</v>
      </c>
    </row>
    <row r="474" spans="1:44" x14ac:dyDescent="0.3">
      <c r="A474">
        <v>470</v>
      </c>
      <c r="B474">
        <v>2</v>
      </c>
      <c r="C474">
        <v>21</v>
      </c>
      <c r="D474">
        <v>20</v>
      </c>
      <c r="E474" t="str">
        <f>"2-21-20"</f>
        <v>2-21-20</v>
      </c>
      <c r="F474" t="s">
        <v>71</v>
      </c>
      <c r="G474" t="s">
        <v>72</v>
      </c>
      <c r="T474">
        <v>0</v>
      </c>
      <c r="U474">
        <v>1</v>
      </c>
      <c r="V474">
        <v>0</v>
      </c>
      <c r="W474">
        <v>0</v>
      </c>
      <c r="X474">
        <v>0</v>
      </c>
      <c r="Y474">
        <v>1</v>
      </c>
      <c r="Z474">
        <v>0</v>
      </c>
      <c r="AA474">
        <v>0</v>
      </c>
      <c r="AB474">
        <v>0</v>
      </c>
      <c r="AC474">
        <v>0</v>
      </c>
      <c r="AD474">
        <v>1</v>
      </c>
      <c r="AE474">
        <v>0</v>
      </c>
      <c r="AF474">
        <v>0</v>
      </c>
      <c r="AG474">
        <v>0</v>
      </c>
      <c r="AH474">
        <v>1</v>
      </c>
      <c r="AI474">
        <v>0</v>
      </c>
      <c r="AJ474">
        <v>1</v>
      </c>
      <c r="AK474">
        <v>0</v>
      </c>
      <c r="AL474">
        <v>1</v>
      </c>
      <c r="AM474">
        <v>1</v>
      </c>
      <c r="AN474">
        <v>1</v>
      </c>
      <c r="AO474">
        <v>1</v>
      </c>
      <c r="AP474">
        <v>0</v>
      </c>
      <c r="AQ474">
        <v>0</v>
      </c>
      <c r="AR474">
        <v>0</v>
      </c>
    </row>
    <row r="475" spans="1:44" x14ac:dyDescent="0.3">
      <c r="A475">
        <v>471</v>
      </c>
      <c r="B475">
        <v>2</v>
      </c>
      <c r="C475">
        <v>21</v>
      </c>
      <c r="D475">
        <v>19</v>
      </c>
      <c r="E475" t="str">
        <f>"2-21-19"</f>
        <v>2-21-19</v>
      </c>
      <c r="F475" t="s">
        <v>71</v>
      </c>
      <c r="G475" t="s">
        <v>72</v>
      </c>
      <c r="T475">
        <v>0</v>
      </c>
      <c r="U475">
        <v>1</v>
      </c>
      <c r="V475">
        <v>0</v>
      </c>
      <c r="W475">
        <v>0</v>
      </c>
      <c r="X475">
        <v>1</v>
      </c>
      <c r="Y475">
        <v>0</v>
      </c>
      <c r="Z475">
        <v>1</v>
      </c>
      <c r="AA475">
        <v>0</v>
      </c>
      <c r="AB475">
        <v>0</v>
      </c>
      <c r="AC475">
        <v>1</v>
      </c>
      <c r="AD475">
        <v>0</v>
      </c>
      <c r="AE475">
        <v>0</v>
      </c>
      <c r="AF475">
        <v>0</v>
      </c>
      <c r="AG475">
        <v>0</v>
      </c>
      <c r="AH475">
        <v>1</v>
      </c>
      <c r="AI475">
        <v>0</v>
      </c>
      <c r="AJ475">
        <v>1</v>
      </c>
      <c r="AK475">
        <v>0</v>
      </c>
      <c r="AL475">
        <v>0</v>
      </c>
      <c r="AM475">
        <v>1</v>
      </c>
      <c r="AN475">
        <v>1</v>
      </c>
      <c r="AO475">
        <v>0</v>
      </c>
      <c r="AP475">
        <v>0</v>
      </c>
      <c r="AQ475">
        <v>0</v>
      </c>
      <c r="AR475">
        <v>0</v>
      </c>
    </row>
    <row r="476" spans="1:44" x14ac:dyDescent="0.3">
      <c r="A476">
        <v>472</v>
      </c>
      <c r="B476">
        <v>2</v>
      </c>
      <c r="C476">
        <v>21</v>
      </c>
      <c r="D476">
        <v>5</v>
      </c>
      <c r="E476" t="str">
        <f>"2-21-5"</f>
        <v>2-21-5</v>
      </c>
      <c r="F476" t="s">
        <v>71</v>
      </c>
      <c r="G476" t="s">
        <v>72</v>
      </c>
      <c r="T476">
        <v>1</v>
      </c>
      <c r="U476">
        <v>0</v>
      </c>
      <c r="V476">
        <v>0</v>
      </c>
      <c r="W476">
        <v>0</v>
      </c>
      <c r="X476">
        <v>1</v>
      </c>
      <c r="Y476">
        <v>0</v>
      </c>
      <c r="Z476">
        <v>1</v>
      </c>
      <c r="AA476">
        <v>0</v>
      </c>
      <c r="AB476">
        <v>0</v>
      </c>
      <c r="AC476">
        <v>1</v>
      </c>
      <c r="AD476">
        <v>0</v>
      </c>
      <c r="AE476">
        <v>1</v>
      </c>
      <c r="AF476">
        <v>1</v>
      </c>
      <c r="AG476">
        <v>1</v>
      </c>
      <c r="AH476">
        <v>0</v>
      </c>
      <c r="AI476">
        <v>1</v>
      </c>
      <c r="AJ476">
        <v>1</v>
      </c>
      <c r="AK476">
        <v>0</v>
      </c>
      <c r="AL476">
        <v>1</v>
      </c>
      <c r="AM476">
        <v>1</v>
      </c>
      <c r="AN476">
        <v>1</v>
      </c>
      <c r="AO476">
        <v>1</v>
      </c>
      <c r="AP476">
        <v>0</v>
      </c>
      <c r="AQ476">
        <v>0</v>
      </c>
      <c r="AR476">
        <v>0</v>
      </c>
    </row>
    <row r="477" spans="1:44" x14ac:dyDescent="0.3">
      <c r="A477">
        <v>473</v>
      </c>
      <c r="B477">
        <v>2</v>
      </c>
      <c r="C477">
        <v>21</v>
      </c>
      <c r="D477">
        <v>4</v>
      </c>
      <c r="E477" t="str">
        <f>"2-21-4"</f>
        <v>2-21-4</v>
      </c>
      <c r="F477" t="s">
        <v>71</v>
      </c>
      <c r="G477" t="s">
        <v>72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1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1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3">
      <c r="A478">
        <v>474</v>
      </c>
      <c r="B478">
        <v>2</v>
      </c>
      <c r="C478">
        <v>21</v>
      </c>
      <c r="D478">
        <v>25</v>
      </c>
      <c r="E478" t="str">
        <f>"2-21-25"</f>
        <v>2-21-25</v>
      </c>
      <c r="F478" t="s">
        <v>71</v>
      </c>
      <c r="G478" t="s">
        <v>72</v>
      </c>
      <c r="T478">
        <v>0</v>
      </c>
      <c r="U478">
        <v>1</v>
      </c>
      <c r="V478">
        <v>0</v>
      </c>
      <c r="W478">
        <v>0</v>
      </c>
      <c r="X478">
        <v>1</v>
      </c>
      <c r="Y478">
        <v>0</v>
      </c>
      <c r="Z478">
        <v>1</v>
      </c>
      <c r="AA478">
        <v>0</v>
      </c>
      <c r="AB478">
        <v>0</v>
      </c>
      <c r="AC478">
        <v>1</v>
      </c>
      <c r="AD478">
        <v>0</v>
      </c>
      <c r="AE478">
        <v>0</v>
      </c>
      <c r="AF478">
        <v>0</v>
      </c>
      <c r="AG478">
        <v>0</v>
      </c>
      <c r="AH478">
        <v>1</v>
      </c>
      <c r="AI478">
        <v>0</v>
      </c>
      <c r="AJ478">
        <v>1</v>
      </c>
      <c r="AK478">
        <v>0</v>
      </c>
      <c r="AL478">
        <v>0</v>
      </c>
      <c r="AM478">
        <v>1</v>
      </c>
      <c r="AN478">
        <v>1</v>
      </c>
      <c r="AO478">
        <v>0</v>
      </c>
      <c r="AP478">
        <v>0</v>
      </c>
      <c r="AQ478">
        <v>0</v>
      </c>
      <c r="AR478">
        <v>0</v>
      </c>
    </row>
    <row r="479" spans="1:44" x14ac:dyDescent="0.3">
      <c r="A479">
        <v>475</v>
      </c>
      <c r="B479">
        <v>2</v>
      </c>
      <c r="C479">
        <v>21</v>
      </c>
      <c r="D479">
        <v>18</v>
      </c>
      <c r="E479" t="str">
        <f>"2-21-18"</f>
        <v>2-21-18</v>
      </c>
      <c r="F479" t="s">
        <v>71</v>
      </c>
      <c r="G479" t="s">
        <v>72</v>
      </c>
      <c r="T479">
        <v>1</v>
      </c>
      <c r="U479">
        <v>0</v>
      </c>
      <c r="V479">
        <v>0</v>
      </c>
      <c r="W479">
        <v>0</v>
      </c>
      <c r="X479">
        <v>1</v>
      </c>
      <c r="Y479">
        <v>0</v>
      </c>
      <c r="Z479">
        <v>1</v>
      </c>
      <c r="AA479">
        <v>0</v>
      </c>
      <c r="AB479">
        <v>0</v>
      </c>
      <c r="AC479">
        <v>1</v>
      </c>
      <c r="AD479">
        <v>0</v>
      </c>
      <c r="AE479">
        <v>1</v>
      </c>
      <c r="AF479">
        <v>1</v>
      </c>
      <c r="AG479">
        <v>1</v>
      </c>
      <c r="AH479">
        <v>0</v>
      </c>
      <c r="AI479">
        <v>1</v>
      </c>
      <c r="AJ479">
        <v>1</v>
      </c>
      <c r="AK479">
        <v>0</v>
      </c>
      <c r="AL479">
        <v>1</v>
      </c>
      <c r="AM479">
        <v>1</v>
      </c>
      <c r="AN479">
        <v>1</v>
      </c>
      <c r="AO479">
        <v>1</v>
      </c>
      <c r="AP479">
        <v>0</v>
      </c>
      <c r="AQ479">
        <v>0</v>
      </c>
      <c r="AR479">
        <v>0</v>
      </c>
    </row>
    <row r="480" spans="1:44" x14ac:dyDescent="0.3">
      <c r="A480">
        <v>476</v>
      </c>
      <c r="B480">
        <v>2</v>
      </c>
      <c r="C480">
        <v>21</v>
      </c>
      <c r="D480">
        <v>17</v>
      </c>
      <c r="E480" t="str">
        <f>"2-21-17"</f>
        <v>2-21-17</v>
      </c>
      <c r="F480" t="s">
        <v>71</v>
      </c>
      <c r="G480" t="s">
        <v>73</v>
      </c>
      <c r="H480">
        <v>1</v>
      </c>
      <c r="I480">
        <v>0</v>
      </c>
      <c r="J480">
        <v>0</v>
      </c>
      <c r="K480">
        <v>1</v>
      </c>
      <c r="L480">
        <v>1</v>
      </c>
      <c r="M480">
        <v>1</v>
      </c>
      <c r="N480">
        <v>1</v>
      </c>
      <c r="O480">
        <v>1</v>
      </c>
      <c r="P480">
        <v>1</v>
      </c>
      <c r="Q480">
        <v>1</v>
      </c>
      <c r="R480">
        <v>1</v>
      </c>
      <c r="S480">
        <v>1</v>
      </c>
    </row>
    <row r="481" spans="1:44" x14ac:dyDescent="0.3">
      <c r="A481">
        <v>477</v>
      </c>
      <c r="B481">
        <v>2</v>
      </c>
      <c r="C481">
        <v>21</v>
      </c>
      <c r="D481">
        <v>9</v>
      </c>
      <c r="E481" t="str">
        <f>"2-21-9"</f>
        <v>2-21-9</v>
      </c>
      <c r="F481" t="s">
        <v>71</v>
      </c>
      <c r="G481" t="s">
        <v>72</v>
      </c>
      <c r="T481">
        <v>1</v>
      </c>
      <c r="U481">
        <v>0</v>
      </c>
      <c r="V481">
        <v>0</v>
      </c>
      <c r="W481">
        <v>0</v>
      </c>
      <c r="X481">
        <v>1</v>
      </c>
      <c r="Y481">
        <v>0</v>
      </c>
      <c r="Z481">
        <v>0</v>
      </c>
      <c r="AA481">
        <v>1</v>
      </c>
      <c r="AB481">
        <v>1</v>
      </c>
      <c r="AC481">
        <v>0</v>
      </c>
      <c r="AD481">
        <v>0</v>
      </c>
      <c r="AE481">
        <v>1</v>
      </c>
      <c r="AF481">
        <v>1</v>
      </c>
      <c r="AG481">
        <v>1</v>
      </c>
      <c r="AH481">
        <v>0</v>
      </c>
      <c r="AI481">
        <v>1</v>
      </c>
      <c r="AJ481">
        <v>1</v>
      </c>
      <c r="AK481">
        <v>0</v>
      </c>
      <c r="AL481">
        <v>1</v>
      </c>
      <c r="AM481">
        <v>1</v>
      </c>
      <c r="AN481">
        <v>1</v>
      </c>
      <c r="AO481">
        <v>1</v>
      </c>
      <c r="AP481">
        <v>0</v>
      </c>
      <c r="AQ481">
        <v>0</v>
      </c>
      <c r="AR481">
        <v>0</v>
      </c>
    </row>
    <row r="482" spans="1:44" x14ac:dyDescent="0.3">
      <c r="A482">
        <v>478</v>
      </c>
      <c r="B482">
        <v>2</v>
      </c>
      <c r="C482">
        <v>21</v>
      </c>
      <c r="D482">
        <v>6</v>
      </c>
      <c r="E482" t="str">
        <f>"2-21-6"</f>
        <v>2-21-6</v>
      </c>
      <c r="F482" t="s">
        <v>71</v>
      </c>
      <c r="G482" t="s">
        <v>72</v>
      </c>
      <c r="T482">
        <v>1</v>
      </c>
      <c r="U482">
        <v>0</v>
      </c>
      <c r="V482">
        <v>0</v>
      </c>
      <c r="W482">
        <v>0</v>
      </c>
      <c r="X482">
        <v>1</v>
      </c>
      <c r="Y482">
        <v>0</v>
      </c>
      <c r="Z482">
        <v>1</v>
      </c>
      <c r="AA482">
        <v>0</v>
      </c>
      <c r="AB482">
        <v>0</v>
      </c>
      <c r="AC482">
        <v>1</v>
      </c>
      <c r="AD482">
        <v>0</v>
      </c>
      <c r="AE482">
        <v>1</v>
      </c>
      <c r="AF482">
        <v>1</v>
      </c>
      <c r="AG482">
        <v>1</v>
      </c>
      <c r="AH482">
        <v>0</v>
      </c>
      <c r="AI482">
        <v>1</v>
      </c>
      <c r="AJ482">
        <v>0</v>
      </c>
      <c r="AK482">
        <v>1</v>
      </c>
      <c r="AL482">
        <v>1</v>
      </c>
      <c r="AM482">
        <v>0</v>
      </c>
      <c r="AN482">
        <v>1</v>
      </c>
      <c r="AO482">
        <v>1</v>
      </c>
      <c r="AP482">
        <v>0</v>
      </c>
      <c r="AQ482">
        <v>0</v>
      </c>
      <c r="AR482">
        <v>0</v>
      </c>
    </row>
    <row r="483" spans="1:44" x14ac:dyDescent="0.3">
      <c r="A483">
        <v>479</v>
      </c>
      <c r="B483">
        <v>2</v>
      </c>
      <c r="C483">
        <v>21</v>
      </c>
      <c r="D483">
        <v>24</v>
      </c>
      <c r="E483" t="str">
        <f>"2-21-24"</f>
        <v>2-21-24</v>
      </c>
      <c r="F483" t="s">
        <v>71</v>
      </c>
      <c r="G483" t="s">
        <v>72</v>
      </c>
      <c r="T483">
        <v>0</v>
      </c>
      <c r="U483">
        <v>1</v>
      </c>
      <c r="V483">
        <v>0</v>
      </c>
      <c r="W483">
        <v>0</v>
      </c>
      <c r="X483">
        <v>0</v>
      </c>
      <c r="Y483">
        <v>1</v>
      </c>
      <c r="Z483">
        <v>1</v>
      </c>
      <c r="AA483">
        <v>0</v>
      </c>
      <c r="AB483">
        <v>0</v>
      </c>
      <c r="AC483">
        <v>1</v>
      </c>
      <c r="AD483">
        <v>0</v>
      </c>
      <c r="AE483">
        <v>1</v>
      </c>
      <c r="AF483">
        <v>0</v>
      </c>
      <c r="AG483">
        <v>0</v>
      </c>
      <c r="AH483">
        <v>0</v>
      </c>
      <c r="AI483">
        <v>1</v>
      </c>
      <c r="AJ483">
        <v>0</v>
      </c>
      <c r="AK483">
        <v>1</v>
      </c>
      <c r="AL483">
        <v>1</v>
      </c>
      <c r="AM483">
        <v>1</v>
      </c>
      <c r="AN483">
        <v>1</v>
      </c>
      <c r="AO483">
        <v>1</v>
      </c>
      <c r="AP483">
        <v>0</v>
      </c>
      <c r="AQ483">
        <v>0</v>
      </c>
      <c r="AR483">
        <v>0</v>
      </c>
    </row>
    <row r="484" spans="1:44" x14ac:dyDescent="0.3">
      <c r="A484">
        <v>480</v>
      </c>
      <c r="B484">
        <v>2</v>
      </c>
      <c r="C484">
        <v>21</v>
      </c>
      <c r="D484">
        <v>23</v>
      </c>
      <c r="E484" t="str">
        <f>"2-21-23"</f>
        <v>2-21-23</v>
      </c>
      <c r="F484" t="s">
        <v>71</v>
      </c>
      <c r="G484" t="s">
        <v>72</v>
      </c>
      <c r="T484">
        <v>0</v>
      </c>
      <c r="U484">
        <v>1</v>
      </c>
      <c r="V484">
        <v>0</v>
      </c>
      <c r="W484">
        <v>0</v>
      </c>
      <c r="X484">
        <v>0</v>
      </c>
      <c r="Y484">
        <v>1</v>
      </c>
      <c r="Z484">
        <v>1</v>
      </c>
      <c r="AA484">
        <v>0</v>
      </c>
      <c r="AB484">
        <v>0</v>
      </c>
      <c r="AC484">
        <v>1</v>
      </c>
      <c r="AD484">
        <v>0</v>
      </c>
      <c r="AE484">
        <v>1</v>
      </c>
      <c r="AF484">
        <v>1</v>
      </c>
      <c r="AG484">
        <v>1</v>
      </c>
      <c r="AH484">
        <v>0</v>
      </c>
      <c r="AI484">
        <v>1</v>
      </c>
      <c r="AJ484">
        <v>0</v>
      </c>
      <c r="AK484">
        <v>1</v>
      </c>
      <c r="AL484">
        <v>1</v>
      </c>
      <c r="AM484">
        <v>1</v>
      </c>
      <c r="AN484">
        <v>1</v>
      </c>
      <c r="AO484">
        <v>1</v>
      </c>
      <c r="AP484">
        <v>0</v>
      </c>
      <c r="AQ484">
        <v>0</v>
      </c>
      <c r="AR484">
        <v>0</v>
      </c>
    </row>
    <row r="485" spans="1:44" x14ac:dyDescent="0.3">
      <c r="A485">
        <v>481</v>
      </c>
      <c r="B485">
        <v>2</v>
      </c>
      <c r="C485">
        <v>21</v>
      </c>
      <c r="D485">
        <v>16</v>
      </c>
      <c r="E485" t="str">
        <f>"2-21-16"</f>
        <v>2-21-16</v>
      </c>
      <c r="F485" t="s">
        <v>71</v>
      </c>
      <c r="G485" t="s">
        <v>72</v>
      </c>
      <c r="T485">
        <v>0</v>
      </c>
      <c r="U485">
        <v>1</v>
      </c>
      <c r="V485">
        <v>0</v>
      </c>
      <c r="W485">
        <v>0</v>
      </c>
      <c r="X485">
        <v>0</v>
      </c>
      <c r="Y485">
        <v>1</v>
      </c>
      <c r="Z485">
        <v>0</v>
      </c>
      <c r="AA485">
        <v>1</v>
      </c>
      <c r="AB485">
        <v>0</v>
      </c>
      <c r="AC485">
        <v>0</v>
      </c>
      <c r="AD485">
        <v>1</v>
      </c>
      <c r="AE485">
        <v>0</v>
      </c>
      <c r="AF485">
        <v>0</v>
      </c>
      <c r="AG485">
        <v>0</v>
      </c>
      <c r="AH485">
        <v>1</v>
      </c>
      <c r="AI485">
        <v>0</v>
      </c>
      <c r="AJ485">
        <v>0</v>
      </c>
      <c r="AK485">
        <v>1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3">
      <c r="A486">
        <v>482</v>
      </c>
      <c r="B486">
        <v>2</v>
      </c>
      <c r="C486">
        <v>21</v>
      </c>
      <c r="D486">
        <v>10</v>
      </c>
      <c r="E486" t="str">
        <f>"2-21-10"</f>
        <v>2-21-10</v>
      </c>
      <c r="F486" t="s">
        <v>71</v>
      </c>
      <c r="G486" t="s">
        <v>73</v>
      </c>
      <c r="H486">
        <v>1</v>
      </c>
      <c r="I486">
        <v>1</v>
      </c>
      <c r="J486">
        <v>0</v>
      </c>
      <c r="K486">
        <v>0</v>
      </c>
      <c r="L486">
        <v>1</v>
      </c>
      <c r="M486">
        <v>1</v>
      </c>
      <c r="N486">
        <v>1</v>
      </c>
      <c r="O486">
        <v>1</v>
      </c>
      <c r="P486">
        <v>1</v>
      </c>
      <c r="Q486">
        <v>1</v>
      </c>
      <c r="R486">
        <v>1</v>
      </c>
      <c r="S486">
        <v>1</v>
      </c>
    </row>
    <row r="487" spans="1:44" x14ac:dyDescent="0.3">
      <c r="A487">
        <v>483</v>
      </c>
      <c r="B487">
        <v>2</v>
      </c>
      <c r="C487">
        <v>21</v>
      </c>
      <c r="D487">
        <v>7</v>
      </c>
      <c r="E487" t="str">
        <f>"2-21-7"</f>
        <v>2-21-7</v>
      </c>
      <c r="F487" t="s">
        <v>71</v>
      </c>
      <c r="G487" t="s">
        <v>72</v>
      </c>
      <c r="T487">
        <v>0</v>
      </c>
      <c r="U487">
        <v>1</v>
      </c>
      <c r="V487">
        <v>0</v>
      </c>
      <c r="W487">
        <v>0</v>
      </c>
      <c r="X487">
        <v>1</v>
      </c>
      <c r="Y487">
        <v>0</v>
      </c>
      <c r="Z487">
        <v>1</v>
      </c>
      <c r="AA487">
        <v>0</v>
      </c>
      <c r="AB487">
        <v>0</v>
      </c>
      <c r="AC487">
        <v>1</v>
      </c>
      <c r="AD487">
        <v>0</v>
      </c>
      <c r="AE487">
        <v>1</v>
      </c>
      <c r="AF487">
        <v>1</v>
      </c>
      <c r="AG487">
        <v>1</v>
      </c>
      <c r="AH487">
        <v>1</v>
      </c>
      <c r="AI487">
        <v>0</v>
      </c>
      <c r="AJ487">
        <v>0</v>
      </c>
      <c r="AK487">
        <v>1</v>
      </c>
      <c r="AL487">
        <v>1</v>
      </c>
      <c r="AM487">
        <v>1</v>
      </c>
      <c r="AN487">
        <v>1</v>
      </c>
      <c r="AO487">
        <v>1</v>
      </c>
      <c r="AP487">
        <v>0</v>
      </c>
      <c r="AQ487">
        <v>0</v>
      </c>
      <c r="AR487">
        <v>0</v>
      </c>
    </row>
    <row r="488" spans="1:44" x14ac:dyDescent="0.3">
      <c r="A488">
        <v>484</v>
      </c>
      <c r="B488">
        <v>2</v>
      </c>
      <c r="C488">
        <v>21</v>
      </c>
      <c r="D488">
        <v>2</v>
      </c>
      <c r="E488" t="str">
        <f>"2-21-2"</f>
        <v>2-21-2</v>
      </c>
      <c r="F488" t="s">
        <v>71</v>
      </c>
      <c r="G488" t="s">
        <v>72</v>
      </c>
      <c r="T488">
        <v>1</v>
      </c>
      <c r="U488">
        <v>0</v>
      </c>
      <c r="V488">
        <v>0</v>
      </c>
      <c r="W488">
        <v>0</v>
      </c>
      <c r="X488">
        <v>1</v>
      </c>
      <c r="Y488">
        <v>0</v>
      </c>
      <c r="Z488">
        <v>1</v>
      </c>
      <c r="AA488">
        <v>0</v>
      </c>
      <c r="AB488">
        <v>0</v>
      </c>
      <c r="AC488">
        <v>1</v>
      </c>
      <c r="AD488">
        <v>0</v>
      </c>
      <c r="AE488">
        <v>1</v>
      </c>
      <c r="AF488">
        <v>1</v>
      </c>
      <c r="AG488">
        <v>1</v>
      </c>
      <c r="AH488">
        <v>0</v>
      </c>
      <c r="AI488">
        <v>1</v>
      </c>
      <c r="AJ488">
        <v>1</v>
      </c>
      <c r="AK488">
        <v>0</v>
      </c>
      <c r="AL488">
        <v>1</v>
      </c>
      <c r="AM488">
        <v>1</v>
      </c>
      <c r="AN488">
        <v>1</v>
      </c>
      <c r="AO488">
        <v>1</v>
      </c>
      <c r="AP488">
        <v>0</v>
      </c>
      <c r="AQ488">
        <v>0</v>
      </c>
      <c r="AR488">
        <v>0</v>
      </c>
    </row>
    <row r="489" spans="1:44" x14ac:dyDescent="0.3">
      <c r="A489">
        <v>485</v>
      </c>
      <c r="B489">
        <v>2</v>
      </c>
      <c r="C489">
        <v>21</v>
      </c>
      <c r="D489">
        <v>22</v>
      </c>
      <c r="E489" t="str">
        <f>"2-21-22"</f>
        <v>2-21-22</v>
      </c>
      <c r="F489" t="s">
        <v>71</v>
      </c>
      <c r="G489" t="s">
        <v>73</v>
      </c>
      <c r="H489">
        <v>1</v>
      </c>
      <c r="I489">
        <v>0</v>
      </c>
      <c r="J489">
        <v>0</v>
      </c>
      <c r="K489">
        <v>1</v>
      </c>
      <c r="L489">
        <v>1</v>
      </c>
      <c r="M489">
        <v>1</v>
      </c>
      <c r="N489">
        <v>1</v>
      </c>
      <c r="O489">
        <v>1</v>
      </c>
      <c r="P489">
        <v>1</v>
      </c>
      <c r="Q489">
        <v>1</v>
      </c>
      <c r="R489">
        <v>1</v>
      </c>
      <c r="S489">
        <v>1</v>
      </c>
    </row>
    <row r="490" spans="1:44" x14ac:dyDescent="0.3">
      <c r="A490">
        <v>486</v>
      </c>
      <c r="B490">
        <v>2</v>
      </c>
      <c r="C490">
        <v>21</v>
      </c>
      <c r="D490">
        <v>21</v>
      </c>
      <c r="E490" t="str">
        <f>"2-21-21"</f>
        <v>2-21-21</v>
      </c>
      <c r="F490" t="s">
        <v>71</v>
      </c>
      <c r="G490" t="s">
        <v>72</v>
      </c>
      <c r="T490">
        <v>0</v>
      </c>
      <c r="U490">
        <v>1</v>
      </c>
      <c r="V490">
        <v>0</v>
      </c>
      <c r="W490">
        <v>0</v>
      </c>
      <c r="X490">
        <v>0</v>
      </c>
      <c r="Y490">
        <v>1</v>
      </c>
      <c r="Z490">
        <v>0</v>
      </c>
      <c r="AA490">
        <v>1</v>
      </c>
      <c r="AB490">
        <v>0</v>
      </c>
      <c r="AC490">
        <v>0</v>
      </c>
      <c r="AD490">
        <v>1</v>
      </c>
      <c r="AE490">
        <v>0</v>
      </c>
      <c r="AF490">
        <v>0</v>
      </c>
      <c r="AG490">
        <v>0</v>
      </c>
      <c r="AH490">
        <v>1</v>
      </c>
      <c r="AI490">
        <v>0</v>
      </c>
      <c r="AJ490">
        <v>1</v>
      </c>
      <c r="AK490">
        <v>0</v>
      </c>
      <c r="AL490">
        <v>1</v>
      </c>
      <c r="AM490">
        <v>1</v>
      </c>
      <c r="AN490">
        <v>1</v>
      </c>
      <c r="AO490">
        <v>1</v>
      </c>
      <c r="AP490">
        <v>0</v>
      </c>
      <c r="AQ490">
        <v>0</v>
      </c>
      <c r="AR490">
        <v>0</v>
      </c>
    </row>
    <row r="491" spans="1:44" x14ac:dyDescent="0.3">
      <c r="A491">
        <v>487</v>
      </c>
      <c r="B491">
        <v>2</v>
      </c>
      <c r="C491">
        <v>21</v>
      </c>
      <c r="D491">
        <v>14</v>
      </c>
      <c r="E491" t="str">
        <f>"2-21-14"</f>
        <v>2-21-14</v>
      </c>
      <c r="F491" t="s">
        <v>71</v>
      </c>
      <c r="G491" t="s">
        <v>73</v>
      </c>
      <c r="H491">
        <v>1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1</v>
      </c>
      <c r="O491">
        <v>0</v>
      </c>
      <c r="P491">
        <v>0</v>
      </c>
      <c r="Q491">
        <v>1</v>
      </c>
      <c r="R491">
        <v>1</v>
      </c>
      <c r="S491">
        <v>0</v>
      </c>
    </row>
    <row r="492" spans="1:44" x14ac:dyDescent="0.3">
      <c r="A492">
        <v>488</v>
      </c>
      <c r="B492">
        <v>2</v>
      </c>
      <c r="C492">
        <v>21</v>
      </c>
      <c r="D492">
        <v>13</v>
      </c>
      <c r="E492" t="str">
        <f>"2-21-13"</f>
        <v>2-21-13</v>
      </c>
      <c r="F492" t="s">
        <v>71</v>
      </c>
      <c r="G492" t="s">
        <v>73</v>
      </c>
      <c r="H492">
        <v>1</v>
      </c>
      <c r="I492">
        <v>0</v>
      </c>
      <c r="J492">
        <v>1</v>
      </c>
      <c r="K492">
        <v>0</v>
      </c>
      <c r="L492">
        <v>1</v>
      </c>
      <c r="M492">
        <v>1</v>
      </c>
      <c r="N492">
        <v>1</v>
      </c>
      <c r="O492">
        <v>1</v>
      </c>
      <c r="P492">
        <v>1</v>
      </c>
      <c r="Q492">
        <v>1</v>
      </c>
      <c r="R492">
        <v>1</v>
      </c>
      <c r="S492">
        <v>1</v>
      </c>
    </row>
    <row r="493" spans="1:44" x14ac:dyDescent="0.3">
      <c r="A493">
        <v>489</v>
      </c>
      <c r="B493">
        <v>2</v>
      </c>
      <c r="C493">
        <v>21</v>
      </c>
      <c r="D493">
        <v>11</v>
      </c>
      <c r="E493" t="str">
        <f>"2-21-11"</f>
        <v>2-21-11</v>
      </c>
      <c r="F493" t="s">
        <v>71</v>
      </c>
      <c r="G493" t="s">
        <v>73</v>
      </c>
      <c r="H493">
        <v>1</v>
      </c>
      <c r="I493">
        <v>1</v>
      </c>
      <c r="J493">
        <v>0</v>
      </c>
      <c r="K493">
        <v>0</v>
      </c>
      <c r="L493">
        <v>1</v>
      </c>
      <c r="M493">
        <v>1</v>
      </c>
      <c r="N493">
        <v>1</v>
      </c>
      <c r="O493">
        <v>1</v>
      </c>
      <c r="P493">
        <v>1</v>
      </c>
      <c r="Q493">
        <v>1</v>
      </c>
      <c r="R493">
        <v>1</v>
      </c>
      <c r="S493">
        <v>1</v>
      </c>
    </row>
    <row r="494" spans="1:44" x14ac:dyDescent="0.3">
      <c r="A494">
        <v>490</v>
      </c>
      <c r="B494">
        <v>2</v>
      </c>
      <c r="C494">
        <v>21</v>
      </c>
      <c r="D494">
        <v>8</v>
      </c>
      <c r="E494" t="str">
        <f>"2-21-8"</f>
        <v>2-21-8</v>
      </c>
      <c r="F494" t="s">
        <v>71</v>
      </c>
      <c r="G494" t="s">
        <v>72</v>
      </c>
      <c r="T494">
        <v>1</v>
      </c>
      <c r="U494">
        <v>0</v>
      </c>
      <c r="V494">
        <v>0</v>
      </c>
      <c r="W494">
        <v>0</v>
      </c>
      <c r="X494">
        <v>1</v>
      </c>
      <c r="Y494">
        <v>0</v>
      </c>
      <c r="Z494">
        <v>0</v>
      </c>
      <c r="AA494">
        <v>1</v>
      </c>
      <c r="AB494">
        <v>1</v>
      </c>
      <c r="AC494">
        <v>0</v>
      </c>
      <c r="AD494">
        <v>0</v>
      </c>
      <c r="AE494">
        <v>1</v>
      </c>
      <c r="AF494">
        <v>1</v>
      </c>
      <c r="AG494">
        <v>1</v>
      </c>
      <c r="AH494">
        <v>0</v>
      </c>
      <c r="AI494">
        <v>1</v>
      </c>
      <c r="AJ494">
        <v>1</v>
      </c>
      <c r="AK494">
        <v>0</v>
      </c>
      <c r="AL494">
        <v>1</v>
      </c>
      <c r="AM494">
        <v>1</v>
      </c>
      <c r="AN494">
        <v>1</v>
      </c>
      <c r="AO494">
        <v>1</v>
      </c>
      <c r="AP494">
        <v>0</v>
      </c>
      <c r="AQ494">
        <v>0</v>
      </c>
      <c r="AR494">
        <v>0</v>
      </c>
    </row>
    <row r="495" spans="1:44" x14ac:dyDescent="0.3">
      <c r="A495">
        <v>491</v>
      </c>
      <c r="B495">
        <v>2</v>
      </c>
      <c r="C495">
        <v>21</v>
      </c>
      <c r="D495">
        <v>1</v>
      </c>
      <c r="E495" t="str">
        <f>"2-21-1"</f>
        <v>2-21-1</v>
      </c>
      <c r="F495" t="s">
        <v>71</v>
      </c>
      <c r="G495" t="s">
        <v>72</v>
      </c>
      <c r="T495">
        <v>0</v>
      </c>
      <c r="U495">
        <v>1</v>
      </c>
      <c r="V495">
        <v>0</v>
      </c>
      <c r="W495">
        <v>0</v>
      </c>
      <c r="X495">
        <v>1</v>
      </c>
      <c r="Y495">
        <v>0</v>
      </c>
      <c r="Z495">
        <v>1</v>
      </c>
      <c r="AA495">
        <v>0</v>
      </c>
      <c r="AB495">
        <v>0</v>
      </c>
      <c r="AC495">
        <v>1</v>
      </c>
      <c r="AD495">
        <v>0</v>
      </c>
      <c r="AE495">
        <v>1</v>
      </c>
      <c r="AF495">
        <v>1</v>
      </c>
      <c r="AG495">
        <v>1</v>
      </c>
      <c r="AH495">
        <v>0</v>
      </c>
      <c r="AI495">
        <v>1</v>
      </c>
      <c r="AJ495">
        <v>0</v>
      </c>
      <c r="AK495">
        <v>1</v>
      </c>
      <c r="AL495">
        <v>1</v>
      </c>
      <c r="AM495">
        <v>1</v>
      </c>
      <c r="AN495">
        <v>1</v>
      </c>
      <c r="AO495">
        <v>1</v>
      </c>
      <c r="AP495">
        <v>0</v>
      </c>
      <c r="AQ495">
        <v>0</v>
      </c>
      <c r="AR495">
        <v>0</v>
      </c>
    </row>
    <row r="496" spans="1:44" x14ac:dyDescent="0.3">
      <c r="A496">
        <v>492</v>
      </c>
      <c r="B496">
        <v>2</v>
      </c>
      <c r="C496">
        <v>21</v>
      </c>
      <c r="D496">
        <v>15</v>
      </c>
      <c r="E496" t="str">
        <f>"2-21-15"</f>
        <v>2-21-15</v>
      </c>
      <c r="F496" t="s">
        <v>71</v>
      </c>
      <c r="G496" t="s">
        <v>72</v>
      </c>
      <c r="T496">
        <v>1</v>
      </c>
      <c r="U496">
        <v>0</v>
      </c>
      <c r="V496">
        <v>0</v>
      </c>
      <c r="W496">
        <v>0</v>
      </c>
      <c r="X496">
        <v>1</v>
      </c>
      <c r="Y496">
        <v>0</v>
      </c>
      <c r="Z496">
        <v>1</v>
      </c>
      <c r="AA496">
        <v>0</v>
      </c>
      <c r="AB496">
        <v>1</v>
      </c>
      <c r="AC496">
        <v>0</v>
      </c>
      <c r="AD496">
        <v>0</v>
      </c>
      <c r="AE496">
        <v>1</v>
      </c>
      <c r="AF496">
        <v>1</v>
      </c>
      <c r="AG496">
        <v>1</v>
      </c>
      <c r="AH496">
        <v>0</v>
      </c>
      <c r="AI496">
        <v>1</v>
      </c>
      <c r="AJ496">
        <v>1</v>
      </c>
      <c r="AK496">
        <v>0</v>
      </c>
      <c r="AL496">
        <v>1</v>
      </c>
      <c r="AM496">
        <v>1</v>
      </c>
      <c r="AN496">
        <v>1</v>
      </c>
      <c r="AO496">
        <v>1</v>
      </c>
      <c r="AP496">
        <v>0</v>
      </c>
      <c r="AQ496">
        <v>0</v>
      </c>
      <c r="AR496">
        <v>1</v>
      </c>
    </row>
    <row r="497" spans="1:44" x14ac:dyDescent="0.3">
      <c r="A497">
        <v>493</v>
      </c>
      <c r="B497">
        <v>2</v>
      </c>
      <c r="C497">
        <v>21</v>
      </c>
      <c r="D497">
        <v>12</v>
      </c>
      <c r="E497" t="str">
        <f>"2-21-12"</f>
        <v>2-21-12</v>
      </c>
      <c r="F497" t="s">
        <v>71</v>
      </c>
      <c r="G497" t="s">
        <v>72</v>
      </c>
      <c r="T497">
        <v>1</v>
      </c>
      <c r="U497">
        <v>0</v>
      </c>
      <c r="V497">
        <v>0</v>
      </c>
      <c r="W497">
        <v>0</v>
      </c>
      <c r="X497">
        <v>1</v>
      </c>
      <c r="Y497">
        <v>0</v>
      </c>
      <c r="Z497">
        <v>1</v>
      </c>
      <c r="AA497">
        <v>0</v>
      </c>
      <c r="AB497">
        <v>0</v>
      </c>
      <c r="AC497">
        <v>1</v>
      </c>
      <c r="AD497">
        <v>0</v>
      </c>
      <c r="AE497">
        <v>1</v>
      </c>
      <c r="AF497">
        <v>1</v>
      </c>
      <c r="AG497">
        <v>1</v>
      </c>
      <c r="AH497">
        <v>0</v>
      </c>
      <c r="AI497">
        <v>1</v>
      </c>
      <c r="AJ497">
        <v>1</v>
      </c>
      <c r="AK497">
        <v>0</v>
      </c>
      <c r="AL497">
        <v>1</v>
      </c>
      <c r="AM497">
        <v>1</v>
      </c>
      <c r="AN497">
        <v>1</v>
      </c>
      <c r="AO497">
        <v>1</v>
      </c>
      <c r="AP497">
        <v>0</v>
      </c>
      <c r="AQ497">
        <v>0</v>
      </c>
      <c r="AR497">
        <v>0</v>
      </c>
    </row>
    <row r="498" spans="1:44" x14ac:dyDescent="0.3">
      <c r="A498">
        <v>494</v>
      </c>
      <c r="B498">
        <v>2</v>
      </c>
      <c r="C498">
        <v>21</v>
      </c>
      <c r="D498">
        <v>3</v>
      </c>
      <c r="E498" t="str">
        <f>"2-21-3"</f>
        <v>2-21-3</v>
      </c>
      <c r="F498" t="s">
        <v>71</v>
      </c>
      <c r="G498" t="s">
        <v>72</v>
      </c>
      <c r="T498">
        <v>0</v>
      </c>
      <c r="U498">
        <v>1</v>
      </c>
      <c r="V498">
        <v>0</v>
      </c>
      <c r="W498">
        <v>0</v>
      </c>
      <c r="X498">
        <v>1</v>
      </c>
      <c r="Y498">
        <v>0</v>
      </c>
      <c r="Z498">
        <v>1</v>
      </c>
      <c r="AA498">
        <v>0</v>
      </c>
      <c r="AB498">
        <v>1</v>
      </c>
      <c r="AC498">
        <v>0</v>
      </c>
      <c r="AD498">
        <v>0</v>
      </c>
      <c r="AE498">
        <v>1</v>
      </c>
      <c r="AF498">
        <v>1</v>
      </c>
      <c r="AG498">
        <v>1</v>
      </c>
      <c r="AH498">
        <v>0</v>
      </c>
      <c r="AI498">
        <v>1</v>
      </c>
      <c r="AJ498">
        <v>0</v>
      </c>
      <c r="AK498">
        <v>1</v>
      </c>
      <c r="AL498">
        <v>1</v>
      </c>
      <c r="AM498">
        <v>1</v>
      </c>
      <c r="AN498">
        <v>1</v>
      </c>
      <c r="AO498">
        <v>1</v>
      </c>
      <c r="AP498">
        <v>0</v>
      </c>
      <c r="AQ498">
        <v>0</v>
      </c>
      <c r="AR498">
        <v>1</v>
      </c>
    </row>
    <row r="499" spans="1:44" x14ac:dyDescent="0.3">
      <c r="A499">
        <v>495</v>
      </c>
      <c r="B499">
        <v>2</v>
      </c>
      <c r="C499">
        <v>22</v>
      </c>
      <c r="D499">
        <v>22</v>
      </c>
      <c r="E499" t="str">
        <f>"2-22-22"</f>
        <v>2-22-22</v>
      </c>
      <c r="F499" t="s">
        <v>71</v>
      </c>
      <c r="G499" t="s">
        <v>73</v>
      </c>
      <c r="H499">
        <v>1</v>
      </c>
      <c r="I499">
        <v>0</v>
      </c>
      <c r="J499">
        <v>0</v>
      </c>
      <c r="K499">
        <v>1</v>
      </c>
      <c r="L499">
        <v>1</v>
      </c>
      <c r="M499">
        <v>0</v>
      </c>
      <c r="N499">
        <v>1</v>
      </c>
      <c r="O499">
        <v>1</v>
      </c>
      <c r="P499">
        <v>1</v>
      </c>
      <c r="Q499">
        <v>1</v>
      </c>
      <c r="R499">
        <v>1</v>
      </c>
      <c r="S499">
        <v>1</v>
      </c>
    </row>
    <row r="500" spans="1:44" x14ac:dyDescent="0.3">
      <c r="A500">
        <v>496</v>
      </c>
      <c r="B500">
        <v>2</v>
      </c>
      <c r="C500">
        <v>22</v>
      </c>
      <c r="D500">
        <v>21</v>
      </c>
      <c r="E500" t="str">
        <f>"2-22-21"</f>
        <v>2-22-21</v>
      </c>
      <c r="F500" t="s">
        <v>71</v>
      </c>
      <c r="G500" t="s">
        <v>73</v>
      </c>
      <c r="H500">
        <v>1</v>
      </c>
      <c r="I500">
        <v>0</v>
      </c>
      <c r="J500">
        <v>0</v>
      </c>
      <c r="K500">
        <v>1</v>
      </c>
      <c r="L500">
        <v>1</v>
      </c>
      <c r="M500">
        <v>1</v>
      </c>
      <c r="N500">
        <v>1</v>
      </c>
      <c r="O500">
        <v>1</v>
      </c>
      <c r="P500">
        <v>1</v>
      </c>
      <c r="Q500">
        <v>1</v>
      </c>
      <c r="R500">
        <v>1</v>
      </c>
      <c r="S500">
        <v>1</v>
      </c>
    </row>
    <row r="501" spans="1:44" x14ac:dyDescent="0.3">
      <c r="A501">
        <v>497</v>
      </c>
      <c r="B501">
        <v>2</v>
      </c>
      <c r="C501">
        <v>22</v>
      </c>
      <c r="D501">
        <v>14</v>
      </c>
      <c r="E501" t="str">
        <f>"2-22-14"</f>
        <v>2-22-14</v>
      </c>
      <c r="F501" t="s">
        <v>71</v>
      </c>
      <c r="G501" t="s">
        <v>73</v>
      </c>
      <c r="H501">
        <v>1</v>
      </c>
      <c r="I501">
        <v>0</v>
      </c>
      <c r="J501">
        <v>0</v>
      </c>
      <c r="K501">
        <v>1</v>
      </c>
      <c r="L501">
        <v>1</v>
      </c>
      <c r="M501">
        <v>1</v>
      </c>
      <c r="N501">
        <v>1</v>
      </c>
      <c r="O501">
        <v>1</v>
      </c>
      <c r="P501">
        <v>1</v>
      </c>
      <c r="Q501">
        <v>1</v>
      </c>
      <c r="R501">
        <v>1</v>
      </c>
      <c r="S501">
        <v>1</v>
      </c>
    </row>
    <row r="502" spans="1:44" x14ac:dyDescent="0.3">
      <c r="A502">
        <v>498</v>
      </c>
      <c r="B502">
        <v>2</v>
      </c>
      <c r="C502">
        <v>22</v>
      </c>
      <c r="D502">
        <v>13</v>
      </c>
      <c r="E502" t="str">
        <f>"2-22-13"</f>
        <v>2-22-13</v>
      </c>
      <c r="F502" t="s">
        <v>71</v>
      </c>
      <c r="G502" t="s">
        <v>73</v>
      </c>
      <c r="H502">
        <v>1</v>
      </c>
      <c r="I502">
        <v>1</v>
      </c>
      <c r="J502">
        <v>0</v>
      </c>
      <c r="K502">
        <v>0</v>
      </c>
      <c r="L502">
        <v>1</v>
      </c>
      <c r="M502">
        <v>1</v>
      </c>
      <c r="N502">
        <v>1</v>
      </c>
      <c r="O502">
        <v>1</v>
      </c>
      <c r="P502">
        <v>1</v>
      </c>
      <c r="Q502">
        <v>1</v>
      </c>
      <c r="R502">
        <v>1</v>
      </c>
      <c r="S502">
        <v>1</v>
      </c>
    </row>
    <row r="503" spans="1:44" x14ac:dyDescent="0.3">
      <c r="A503">
        <v>499</v>
      </c>
      <c r="B503">
        <v>2</v>
      </c>
      <c r="C503">
        <v>22</v>
      </c>
      <c r="D503">
        <v>9</v>
      </c>
      <c r="E503" t="str">
        <f>"2-22-9"</f>
        <v>2-22-9</v>
      </c>
      <c r="F503" t="s">
        <v>71</v>
      </c>
      <c r="G503" t="s">
        <v>72</v>
      </c>
      <c r="T503">
        <v>1</v>
      </c>
      <c r="U503">
        <v>0</v>
      </c>
      <c r="V503">
        <v>0</v>
      </c>
      <c r="W503">
        <v>0</v>
      </c>
      <c r="X503">
        <v>1</v>
      </c>
      <c r="Y503">
        <v>0</v>
      </c>
      <c r="Z503">
        <v>1</v>
      </c>
      <c r="AA503">
        <v>0</v>
      </c>
      <c r="AB503">
        <v>0</v>
      </c>
      <c r="AC503">
        <v>0</v>
      </c>
      <c r="AD503">
        <v>1</v>
      </c>
      <c r="AE503">
        <v>0</v>
      </c>
      <c r="AF503">
        <v>0</v>
      </c>
      <c r="AG503">
        <v>0</v>
      </c>
      <c r="AH503">
        <v>0</v>
      </c>
      <c r="AI503">
        <v>1</v>
      </c>
      <c r="AJ503">
        <v>0</v>
      </c>
      <c r="AK503">
        <v>1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  <row r="504" spans="1:44" x14ac:dyDescent="0.3">
      <c r="A504">
        <v>500</v>
      </c>
      <c r="B504">
        <v>2</v>
      </c>
      <c r="C504">
        <v>22</v>
      </c>
      <c r="D504">
        <v>5</v>
      </c>
      <c r="E504" t="str">
        <f>"2-22-5"</f>
        <v>2-22-5</v>
      </c>
      <c r="F504" t="s">
        <v>71</v>
      </c>
      <c r="G504" t="s">
        <v>72</v>
      </c>
      <c r="T504">
        <v>1</v>
      </c>
      <c r="U504">
        <v>0</v>
      </c>
      <c r="V504">
        <v>0</v>
      </c>
      <c r="W504">
        <v>0</v>
      </c>
      <c r="X504">
        <v>1</v>
      </c>
      <c r="Y504">
        <v>0</v>
      </c>
      <c r="Z504">
        <v>0</v>
      </c>
      <c r="AA504">
        <v>1</v>
      </c>
      <c r="AB504">
        <v>1</v>
      </c>
      <c r="AC504">
        <v>0</v>
      </c>
      <c r="AD504">
        <v>0</v>
      </c>
      <c r="AE504">
        <v>1</v>
      </c>
      <c r="AF504">
        <v>1</v>
      </c>
      <c r="AG504">
        <v>1</v>
      </c>
      <c r="AH504">
        <v>0</v>
      </c>
      <c r="AI504">
        <v>1</v>
      </c>
      <c r="AJ504">
        <v>1</v>
      </c>
      <c r="AK504">
        <v>0</v>
      </c>
      <c r="AL504">
        <v>1</v>
      </c>
      <c r="AM504">
        <v>1</v>
      </c>
      <c r="AN504">
        <v>1</v>
      </c>
      <c r="AO504">
        <v>1</v>
      </c>
      <c r="AP504">
        <v>0</v>
      </c>
      <c r="AQ504">
        <v>0</v>
      </c>
      <c r="AR504">
        <v>0</v>
      </c>
    </row>
    <row r="505" spans="1:44" x14ac:dyDescent="0.3">
      <c r="A505">
        <v>501</v>
      </c>
      <c r="B505">
        <v>2</v>
      </c>
      <c r="C505">
        <v>22</v>
      </c>
      <c r="D505">
        <v>1</v>
      </c>
      <c r="E505" t="str">
        <f>"2-22-1"</f>
        <v>2-22-1</v>
      </c>
      <c r="F505" t="s">
        <v>71</v>
      </c>
      <c r="G505" t="s">
        <v>73</v>
      </c>
      <c r="H505">
        <v>1</v>
      </c>
      <c r="I505">
        <v>0</v>
      </c>
      <c r="J505">
        <v>0</v>
      </c>
      <c r="K505">
        <v>1</v>
      </c>
      <c r="L505">
        <v>1</v>
      </c>
      <c r="M505">
        <v>1</v>
      </c>
      <c r="N505">
        <v>1</v>
      </c>
      <c r="O505">
        <v>1</v>
      </c>
      <c r="P505">
        <v>1</v>
      </c>
      <c r="Q505">
        <v>1</v>
      </c>
      <c r="R505">
        <v>1</v>
      </c>
      <c r="S505">
        <v>1</v>
      </c>
    </row>
    <row r="506" spans="1:44" x14ac:dyDescent="0.3">
      <c r="A506">
        <v>502</v>
      </c>
      <c r="B506">
        <v>2</v>
      </c>
      <c r="C506">
        <v>22</v>
      </c>
      <c r="D506">
        <v>24</v>
      </c>
      <c r="E506" t="str">
        <f>"2-22-24"</f>
        <v>2-22-24</v>
      </c>
      <c r="F506" t="s">
        <v>71</v>
      </c>
      <c r="G506" t="s">
        <v>73</v>
      </c>
      <c r="H506">
        <v>1</v>
      </c>
      <c r="I506">
        <v>0</v>
      </c>
      <c r="J506">
        <v>0</v>
      </c>
      <c r="K506">
        <v>1</v>
      </c>
      <c r="L506">
        <v>1</v>
      </c>
      <c r="M506">
        <v>1</v>
      </c>
      <c r="N506">
        <v>1</v>
      </c>
      <c r="O506">
        <v>1</v>
      </c>
      <c r="P506">
        <v>1</v>
      </c>
      <c r="Q506">
        <v>1</v>
      </c>
      <c r="R506">
        <v>1</v>
      </c>
      <c r="S506">
        <v>1</v>
      </c>
    </row>
    <row r="507" spans="1:44" x14ac:dyDescent="0.3">
      <c r="A507">
        <v>503</v>
      </c>
      <c r="B507">
        <v>2</v>
      </c>
      <c r="C507">
        <v>22</v>
      </c>
      <c r="D507">
        <v>23</v>
      </c>
      <c r="E507" t="str">
        <f>"2-22-23"</f>
        <v>2-22-23</v>
      </c>
      <c r="F507" t="s">
        <v>71</v>
      </c>
      <c r="G507" t="s">
        <v>73</v>
      </c>
      <c r="H507">
        <v>1</v>
      </c>
      <c r="I507">
        <v>0</v>
      </c>
      <c r="J507">
        <v>0</v>
      </c>
      <c r="K507">
        <v>1</v>
      </c>
      <c r="L507">
        <v>1</v>
      </c>
      <c r="M507">
        <v>1</v>
      </c>
      <c r="N507">
        <v>1</v>
      </c>
      <c r="O507">
        <v>1</v>
      </c>
      <c r="P507">
        <v>1</v>
      </c>
      <c r="Q507">
        <v>1</v>
      </c>
      <c r="R507">
        <v>1</v>
      </c>
      <c r="S507">
        <v>0</v>
      </c>
    </row>
    <row r="508" spans="1:44" x14ac:dyDescent="0.3">
      <c r="A508">
        <v>504</v>
      </c>
      <c r="B508">
        <v>2</v>
      </c>
      <c r="C508">
        <v>22</v>
      </c>
      <c r="D508">
        <v>15</v>
      </c>
      <c r="E508" t="str">
        <f>"2-22-15"</f>
        <v>2-22-15</v>
      </c>
      <c r="F508" t="s">
        <v>71</v>
      </c>
      <c r="G508" t="s">
        <v>72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1</v>
      </c>
      <c r="Z508">
        <v>0</v>
      </c>
      <c r="AA508">
        <v>1</v>
      </c>
      <c r="AB508">
        <v>0</v>
      </c>
      <c r="AC508">
        <v>1</v>
      </c>
      <c r="AD508">
        <v>0</v>
      </c>
      <c r="AE508">
        <v>1</v>
      </c>
      <c r="AF508">
        <v>1</v>
      </c>
      <c r="AG508">
        <v>1</v>
      </c>
      <c r="AH508">
        <v>0</v>
      </c>
      <c r="AI508">
        <v>1</v>
      </c>
      <c r="AJ508">
        <v>0</v>
      </c>
      <c r="AK508">
        <v>1</v>
      </c>
      <c r="AL508">
        <v>1</v>
      </c>
      <c r="AM508">
        <v>1</v>
      </c>
      <c r="AN508">
        <v>1</v>
      </c>
      <c r="AO508">
        <v>1</v>
      </c>
      <c r="AP508">
        <v>0</v>
      </c>
      <c r="AQ508">
        <v>0</v>
      </c>
      <c r="AR508">
        <v>0</v>
      </c>
    </row>
    <row r="509" spans="1:44" x14ac:dyDescent="0.3">
      <c r="A509">
        <v>505</v>
      </c>
      <c r="B509">
        <v>2</v>
      </c>
      <c r="C509">
        <v>22</v>
      </c>
      <c r="D509">
        <v>6</v>
      </c>
      <c r="E509" t="str">
        <f>"2-22-6"</f>
        <v>2-22-6</v>
      </c>
      <c r="F509" t="s">
        <v>71</v>
      </c>
      <c r="G509" t="s">
        <v>72</v>
      </c>
      <c r="T509">
        <v>1</v>
      </c>
      <c r="U509">
        <v>0</v>
      </c>
      <c r="V509">
        <v>0</v>
      </c>
      <c r="W509">
        <v>0</v>
      </c>
      <c r="X509">
        <v>1</v>
      </c>
      <c r="Y509">
        <v>0</v>
      </c>
      <c r="Z509">
        <v>0</v>
      </c>
      <c r="AA509">
        <v>1</v>
      </c>
      <c r="AB509">
        <v>1</v>
      </c>
      <c r="AC509">
        <v>0</v>
      </c>
      <c r="AD509">
        <v>0</v>
      </c>
      <c r="AE509">
        <v>1</v>
      </c>
      <c r="AF509">
        <v>1</v>
      </c>
      <c r="AG509">
        <v>1</v>
      </c>
      <c r="AH509">
        <v>0</v>
      </c>
      <c r="AI509">
        <v>1</v>
      </c>
      <c r="AJ509">
        <v>1</v>
      </c>
      <c r="AK509">
        <v>0</v>
      </c>
      <c r="AL509">
        <v>1</v>
      </c>
      <c r="AM509">
        <v>1</v>
      </c>
      <c r="AN509">
        <v>1</v>
      </c>
      <c r="AO509">
        <v>1</v>
      </c>
      <c r="AP509">
        <v>0</v>
      </c>
      <c r="AQ509">
        <v>0</v>
      </c>
      <c r="AR509">
        <v>0</v>
      </c>
    </row>
    <row r="510" spans="1:44" x14ac:dyDescent="0.3">
      <c r="A510">
        <v>506</v>
      </c>
      <c r="B510">
        <v>2</v>
      </c>
      <c r="C510">
        <v>22</v>
      </c>
      <c r="D510">
        <v>3</v>
      </c>
      <c r="E510" t="str">
        <f>"2-22-3"</f>
        <v>2-22-3</v>
      </c>
      <c r="F510" t="s">
        <v>71</v>
      </c>
      <c r="G510" t="s">
        <v>72</v>
      </c>
      <c r="T510">
        <v>1</v>
      </c>
      <c r="U510">
        <v>0</v>
      </c>
      <c r="V510">
        <v>0</v>
      </c>
      <c r="W510">
        <v>0</v>
      </c>
      <c r="X510">
        <v>1</v>
      </c>
      <c r="Y510">
        <v>0</v>
      </c>
      <c r="Z510">
        <v>0</v>
      </c>
      <c r="AA510">
        <v>1</v>
      </c>
      <c r="AB510">
        <v>0</v>
      </c>
      <c r="AC510">
        <v>1</v>
      </c>
      <c r="AD510">
        <v>0</v>
      </c>
      <c r="AE510">
        <v>1</v>
      </c>
      <c r="AF510">
        <v>1</v>
      </c>
      <c r="AG510">
        <v>1</v>
      </c>
      <c r="AH510">
        <v>1</v>
      </c>
      <c r="AI510">
        <v>0</v>
      </c>
      <c r="AJ510">
        <v>1</v>
      </c>
      <c r="AK510">
        <v>0</v>
      </c>
      <c r="AL510">
        <v>1</v>
      </c>
      <c r="AM510">
        <v>1</v>
      </c>
      <c r="AN510">
        <v>1</v>
      </c>
      <c r="AO510">
        <v>1</v>
      </c>
      <c r="AP510">
        <v>0</v>
      </c>
      <c r="AQ510">
        <v>0</v>
      </c>
      <c r="AR510">
        <v>0</v>
      </c>
    </row>
    <row r="511" spans="1:44" x14ac:dyDescent="0.3">
      <c r="A511">
        <v>507</v>
      </c>
      <c r="B511">
        <v>2</v>
      </c>
      <c r="C511">
        <v>22</v>
      </c>
      <c r="D511">
        <v>25</v>
      </c>
      <c r="E511" t="str">
        <f>"2-22-25"</f>
        <v>2-22-25</v>
      </c>
      <c r="F511" t="s">
        <v>71</v>
      </c>
      <c r="G511" t="s">
        <v>72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1</v>
      </c>
      <c r="Z511">
        <v>0</v>
      </c>
      <c r="AA511">
        <v>1</v>
      </c>
      <c r="AB511">
        <v>0</v>
      </c>
      <c r="AC511">
        <v>1</v>
      </c>
      <c r="AD511">
        <v>0</v>
      </c>
      <c r="AE511">
        <v>1</v>
      </c>
      <c r="AF511">
        <v>1</v>
      </c>
      <c r="AG511">
        <v>1</v>
      </c>
      <c r="AH511">
        <v>0</v>
      </c>
      <c r="AI511">
        <v>1</v>
      </c>
      <c r="AJ511">
        <v>0</v>
      </c>
      <c r="AK511">
        <v>1</v>
      </c>
      <c r="AL511">
        <v>1</v>
      </c>
      <c r="AM511">
        <v>1</v>
      </c>
      <c r="AN511">
        <v>1</v>
      </c>
      <c r="AO511">
        <v>1</v>
      </c>
      <c r="AP511">
        <v>0</v>
      </c>
      <c r="AQ511">
        <v>0</v>
      </c>
      <c r="AR511">
        <v>0</v>
      </c>
    </row>
    <row r="512" spans="1:44" x14ac:dyDescent="0.3">
      <c r="A512">
        <v>508</v>
      </c>
      <c r="B512">
        <v>2</v>
      </c>
      <c r="C512">
        <v>22</v>
      </c>
      <c r="D512">
        <v>18</v>
      </c>
      <c r="E512" t="str">
        <f>"2-22-18"</f>
        <v>2-22-18</v>
      </c>
      <c r="F512" t="s">
        <v>71</v>
      </c>
      <c r="G512" t="s">
        <v>73</v>
      </c>
      <c r="H512">
        <v>1</v>
      </c>
      <c r="I512">
        <v>0</v>
      </c>
      <c r="J512">
        <v>0</v>
      </c>
      <c r="K512">
        <v>0</v>
      </c>
      <c r="L512">
        <v>1</v>
      </c>
      <c r="M512">
        <v>1</v>
      </c>
      <c r="N512">
        <v>1</v>
      </c>
      <c r="O512">
        <v>1</v>
      </c>
      <c r="P512">
        <v>1</v>
      </c>
      <c r="Q512">
        <v>1</v>
      </c>
      <c r="R512">
        <v>1</v>
      </c>
      <c r="S512">
        <v>1</v>
      </c>
    </row>
    <row r="513" spans="1:44" x14ac:dyDescent="0.3">
      <c r="A513">
        <v>509</v>
      </c>
      <c r="B513">
        <v>2</v>
      </c>
      <c r="C513">
        <v>22</v>
      </c>
      <c r="D513">
        <v>10</v>
      </c>
      <c r="E513" t="str">
        <f>"2-22-10"</f>
        <v>2-22-10</v>
      </c>
      <c r="F513" t="s">
        <v>71</v>
      </c>
      <c r="G513" t="s">
        <v>72</v>
      </c>
      <c r="T513">
        <v>1</v>
      </c>
      <c r="U513">
        <v>0</v>
      </c>
      <c r="V513">
        <v>0</v>
      </c>
      <c r="W513">
        <v>0</v>
      </c>
      <c r="X513">
        <v>1</v>
      </c>
      <c r="Y513">
        <v>0</v>
      </c>
      <c r="Z513">
        <v>1</v>
      </c>
      <c r="AA513">
        <v>0</v>
      </c>
      <c r="AB513">
        <v>0</v>
      </c>
      <c r="AC513">
        <v>0</v>
      </c>
      <c r="AD513">
        <v>1</v>
      </c>
      <c r="AE513">
        <v>0</v>
      </c>
      <c r="AF513">
        <v>0</v>
      </c>
      <c r="AG513">
        <v>0</v>
      </c>
      <c r="AH513">
        <v>0</v>
      </c>
      <c r="AI513">
        <v>1</v>
      </c>
      <c r="AJ513">
        <v>0</v>
      </c>
      <c r="AK513">
        <v>1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</row>
    <row r="514" spans="1:44" x14ac:dyDescent="0.3">
      <c r="A514">
        <v>510</v>
      </c>
      <c r="B514">
        <v>2</v>
      </c>
      <c r="C514">
        <v>22</v>
      </c>
      <c r="D514">
        <v>7</v>
      </c>
      <c r="E514" t="str">
        <f>"2-22-7"</f>
        <v>2-22-7</v>
      </c>
      <c r="F514" t="s">
        <v>71</v>
      </c>
      <c r="G514" t="s">
        <v>73</v>
      </c>
      <c r="H514">
        <v>1</v>
      </c>
      <c r="I514">
        <v>0</v>
      </c>
      <c r="J514">
        <v>1</v>
      </c>
      <c r="K514">
        <v>0</v>
      </c>
      <c r="L514">
        <v>1</v>
      </c>
      <c r="M514">
        <v>1</v>
      </c>
      <c r="N514">
        <v>1</v>
      </c>
      <c r="O514">
        <v>1</v>
      </c>
      <c r="P514">
        <v>1</v>
      </c>
      <c r="Q514">
        <v>1</v>
      </c>
      <c r="R514">
        <v>1</v>
      </c>
      <c r="S514">
        <v>1</v>
      </c>
    </row>
    <row r="515" spans="1:44" x14ac:dyDescent="0.3">
      <c r="A515">
        <v>511</v>
      </c>
      <c r="B515">
        <v>2</v>
      </c>
      <c r="C515">
        <v>22</v>
      </c>
      <c r="D515">
        <v>2</v>
      </c>
      <c r="E515" t="str">
        <f>"2-22-2"</f>
        <v>2-22-2</v>
      </c>
      <c r="F515" t="s">
        <v>71</v>
      </c>
      <c r="G515" t="s">
        <v>72</v>
      </c>
      <c r="T515">
        <v>1</v>
      </c>
      <c r="U515">
        <v>0</v>
      </c>
      <c r="V515">
        <v>0</v>
      </c>
      <c r="W515">
        <v>0</v>
      </c>
      <c r="X515">
        <v>1</v>
      </c>
      <c r="Y515">
        <v>0</v>
      </c>
      <c r="Z515">
        <v>0</v>
      </c>
      <c r="AA515">
        <v>1</v>
      </c>
      <c r="AB515">
        <v>0</v>
      </c>
      <c r="AC515">
        <v>0</v>
      </c>
      <c r="AD515">
        <v>1</v>
      </c>
      <c r="AE515">
        <v>1</v>
      </c>
      <c r="AF515">
        <v>1</v>
      </c>
      <c r="AG515">
        <v>1</v>
      </c>
      <c r="AH515">
        <v>1</v>
      </c>
      <c r="AI515">
        <v>0</v>
      </c>
      <c r="AJ515">
        <v>1</v>
      </c>
      <c r="AK515">
        <v>0</v>
      </c>
      <c r="AL515">
        <v>1</v>
      </c>
      <c r="AM515">
        <v>1</v>
      </c>
      <c r="AN515">
        <v>1</v>
      </c>
      <c r="AO515">
        <v>1</v>
      </c>
      <c r="AP515">
        <v>0</v>
      </c>
      <c r="AQ515">
        <v>0</v>
      </c>
      <c r="AR515">
        <v>0</v>
      </c>
    </row>
    <row r="516" spans="1:44" x14ac:dyDescent="0.3">
      <c r="A516">
        <v>512</v>
      </c>
      <c r="B516">
        <v>2</v>
      </c>
      <c r="C516">
        <v>22</v>
      </c>
      <c r="D516">
        <v>20</v>
      </c>
      <c r="E516" t="str">
        <f>"2-22-20"</f>
        <v>2-22-20</v>
      </c>
      <c r="F516" t="s">
        <v>71</v>
      </c>
      <c r="G516" t="s">
        <v>72</v>
      </c>
      <c r="T516">
        <v>1</v>
      </c>
      <c r="U516">
        <v>0</v>
      </c>
      <c r="V516">
        <v>0</v>
      </c>
      <c r="W516">
        <v>0</v>
      </c>
      <c r="X516">
        <v>1</v>
      </c>
      <c r="Y516">
        <v>0</v>
      </c>
      <c r="Z516">
        <v>1</v>
      </c>
      <c r="AA516">
        <v>0</v>
      </c>
      <c r="AB516">
        <v>0</v>
      </c>
      <c r="AC516">
        <v>1</v>
      </c>
      <c r="AD516">
        <v>0</v>
      </c>
      <c r="AE516">
        <v>0</v>
      </c>
      <c r="AF516">
        <v>0</v>
      </c>
      <c r="AG516">
        <v>0</v>
      </c>
      <c r="AH516">
        <v>1</v>
      </c>
      <c r="AI516">
        <v>0</v>
      </c>
      <c r="AJ516">
        <v>1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</row>
    <row r="517" spans="1:44" x14ac:dyDescent="0.3">
      <c r="A517">
        <v>513</v>
      </c>
      <c r="B517">
        <v>2</v>
      </c>
      <c r="C517">
        <v>22</v>
      </c>
      <c r="D517">
        <v>19</v>
      </c>
      <c r="E517" t="str">
        <f>"2-22-19"</f>
        <v>2-22-19</v>
      </c>
      <c r="F517" t="s">
        <v>71</v>
      </c>
      <c r="G517" t="s">
        <v>72</v>
      </c>
      <c r="T517">
        <v>0</v>
      </c>
      <c r="U517">
        <v>1</v>
      </c>
      <c r="V517">
        <v>0</v>
      </c>
      <c r="W517">
        <v>0</v>
      </c>
      <c r="X517">
        <v>1</v>
      </c>
      <c r="Y517">
        <v>0</v>
      </c>
      <c r="Z517">
        <v>1</v>
      </c>
      <c r="AA517">
        <v>0</v>
      </c>
      <c r="AB517">
        <v>0</v>
      </c>
      <c r="AC517">
        <v>1</v>
      </c>
      <c r="AD517">
        <v>0</v>
      </c>
      <c r="AE517">
        <v>0</v>
      </c>
      <c r="AF517">
        <v>0</v>
      </c>
      <c r="AG517">
        <v>0</v>
      </c>
      <c r="AH517">
        <v>1</v>
      </c>
      <c r="AI517">
        <v>0</v>
      </c>
      <c r="AJ517">
        <v>1</v>
      </c>
      <c r="AK517">
        <v>0</v>
      </c>
      <c r="AL517">
        <v>0</v>
      </c>
      <c r="AM517">
        <v>0</v>
      </c>
      <c r="AN517">
        <v>1</v>
      </c>
      <c r="AO517">
        <v>1</v>
      </c>
      <c r="AP517">
        <v>0</v>
      </c>
      <c r="AQ517">
        <v>0</v>
      </c>
      <c r="AR517">
        <v>0</v>
      </c>
    </row>
    <row r="518" spans="1:44" x14ac:dyDescent="0.3">
      <c r="A518">
        <v>514</v>
      </c>
      <c r="B518">
        <v>2</v>
      </c>
      <c r="C518">
        <v>22</v>
      </c>
      <c r="D518">
        <v>12</v>
      </c>
      <c r="E518" t="str">
        <f>"2-22-12"</f>
        <v>2-22-12</v>
      </c>
      <c r="F518" t="s">
        <v>71</v>
      </c>
      <c r="G518" t="s">
        <v>72</v>
      </c>
      <c r="T518">
        <v>1</v>
      </c>
      <c r="U518">
        <v>0</v>
      </c>
      <c r="V518">
        <v>0</v>
      </c>
      <c r="W518">
        <v>0</v>
      </c>
      <c r="X518">
        <v>1</v>
      </c>
      <c r="Y518">
        <v>0</v>
      </c>
      <c r="Z518">
        <v>0</v>
      </c>
      <c r="AA518">
        <v>1</v>
      </c>
      <c r="AB518">
        <v>0</v>
      </c>
      <c r="AC518">
        <v>0</v>
      </c>
      <c r="AD518">
        <v>1</v>
      </c>
      <c r="AE518">
        <v>1</v>
      </c>
      <c r="AF518">
        <v>1</v>
      </c>
      <c r="AG518">
        <v>1</v>
      </c>
      <c r="AH518">
        <v>0</v>
      </c>
      <c r="AI518">
        <v>1</v>
      </c>
      <c r="AJ518">
        <v>1</v>
      </c>
      <c r="AK518">
        <v>0</v>
      </c>
      <c r="AL518">
        <v>1</v>
      </c>
      <c r="AM518">
        <v>1</v>
      </c>
      <c r="AN518">
        <v>1</v>
      </c>
      <c r="AO518">
        <v>1</v>
      </c>
      <c r="AP518">
        <v>0</v>
      </c>
      <c r="AQ518">
        <v>0</v>
      </c>
      <c r="AR518">
        <v>0</v>
      </c>
    </row>
    <row r="519" spans="1:44" x14ac:dyDescent="0.3">
      <c r="A519">
        <v>515</v>
      </c>
      <c r="B519">
        <v>2</v>
      </c>
      <c r="C519">
        <v>22</v>
      </c>
      <c r="D519">
        <v>8</v>
      </c>
      <c r="E519" t="str">
        <f>"2-22-8"</f>
        <v>2-22-8</v>
      </c>
      <c r="F519" t="s">
        <v>71</v>
      </c>
      <c r="G519" t="s">
        <v>72</v>
      </c>
      <c r="T519">
        <v>0</v>
      </c>
      <c r="U519">
        <v>0</v>
      </c>
      <c r="V519">
        <v>0</v>
      </c>
      <c r="W519">
        <v>0</v>
      </c>
      <c r="X519">
        <v>1</v>
      </c>
      <c r="Y519">
        <v>0</v>
      </c>
      <c r="Z519">
        <v>0</v>
      </c>
      <c r="AA519">
        <v>1</v>
      </c>
      <c r="AB519">
        <v>0</v>
      </c>
      <c r="AC519">
        <v>0</v>
      </c>
      <c r="AD519">
        <v>1</v>
      </c>
      <c r="AE519">
        <v>1</v>
      </c>
      <c r="AF519">
        <v>1</v>
      </c>
      <c r="AG519">
        <v>1</v>
      </c>
      <c r="AH519">
        <v>0</v>
      </c>
      <c r="AI519">
        <v>1</v>
      </c>
      <c r="AJ519">
        <v>1</v>
      </c>
      <c r="AK519">
        <v>0</v>
      </c>
      <c r="AL519">
        <v>1</v>
      </c>
      <c r="AM519">
        <v>1</v>
      </c>
      <c r="AN519">
        <v>1</v>
      </c>
      <c r="AO519">
        <v>1</v>
      </c>
      <c r="AP519">
        <v>0</v>
      </c>
      <c r="AQ519">
        <v>0</v>
      </c>
      <c r="AR519">
        <v>0</v>
      </c>
    </row>
    <row r="520" spans="1:44" x14ac:dyDescent="0.3">
      <c r="A520">
        <v>516</v>
      </c>
      <c r="B520">
        <v>2</v>
      </c>
      <c r="C520">
        <v>22</v>
      </c>
      <c r="D520">
        <v>4</v>
      </c>
      <c r="E520" t="str">
        <f>"2-22-4"</f>
        <v>2-22-4</v>
      </c>
      <c r="F520" t="s">
        <v>71</v>
      </c>
      <c r="G520" t="s">
        <v>72</v>
      </c>
      <c r="T520">
        <v>1</v>
      </c>
      <c r="U520">
        <v>0</v>
      </c>
      <c r="V520">
        <v>0</v>
      </c>
      <c r="W520">
        <v>0</v>
      </c>
      <c r="X520">
        <v>1</v>
      </c>
      <c r="Y520">
        <v>0</v>
      </c>
      <c r="Z520">
        <v>1</v>
      </c>
      <c r="AA520">
        <v>0</v>
      </c>
      <c r="AB520">
        <v>0</v>
      </c>
      <c r="AC520">
        <v>1</v>
      </c>
      <c r="AD520">
        <v>0</v>
      </c>
      <c r="AE520">
        <v>1</v>
      </c>
      <c r="AF520">
        <v>1</v>
      </c>
      <c r="AG520">
        <v>1</v>
      </c>
      <c r="AH520">
        <v>0</v>
      </c>
      <c r="AI520">
        <v>1</v>
      </c>
      <c r="AJ520">
        <v>1</v>
      </c>
      <c r="AK520">
        <v>0</v>
      </c>
      <c r="AL520">
        <v>1</v>
      </c>
      <c r="AM520">
        <v>1</v>
      </c>
      <c r="AN520">
        <v>1</v>
      </c>
      <c r="AO520">
        <v>1</v>
      </c>
      <c r="AP520">
        <v>0</v>
      </c>
      <c r="AQ520">
        <v>0</v>
      </c>
      <c r="AR520">
        <v>0</v>
      </c>
    </row>
    <row r="521" spans="1:44" x14ac:dyDescent="0.3">
      <c r="A521">
        <v>517</v>
      </c>
      <c r="B521">
        <v>2</v>
      </c>
      <c r="C521">
        <v>22</v>
      </c>
      <c r="D521">
        <v>11</v>
      </c>
      <c r="E521" t="str">
        <f>"2-22-11"</f>
        <v>2-22-11</v>
      </c>
      <c r="F521" t="s">
        <v>71</v>
      </c>
      <c r="G521" t="s">
        <v>72</v>
      </c>
      <c r="T521">
        <v>1</v>
      </c>
      <c r="U521">
        <v>0</v>
      </c>
      <c r="V521">
        <v>0</v>
      </c>
      <c r="W521">
        <v>0</v>
      </c>
      <c r="X521">
        <v>1</v>
      </c>
      <c r="Y521">
        <v>0</v>
      </c>
      <c r="Z521">
        <v>1</v>
      </c>
      <c r="AA521">
        <v>0</v>
      </c>
      <c r="AB521">
        <v>0</v>
      </c>
      <c r="AC521">
        <v>0</v>
      </c>
      <c r="AD521">
        <v>1</v>
      </c>
      <c r="AE521">
        <v>1</v>
      </c>
      <c r="AF521">
        <v>1</v>
      </c>
      <c r="AG521">
        <v>1</v>
      </c>
      <c r="AH521">
        <v>0</v>
      </c>
      <c r="AI521">
        <v>1</v>
      </c>
      <c r="AJ521">
        <v>0</v>
      </c>
      <c r="AK521">
        <v>1</v>
      </c>
      <c r="AL521">
        <v>1</v>
      </c>
      <c r="AM521">
        <v>1</v>
      </c>
      <c r="AN521">
        <v>1</v>
      </c>
      <c r="AO521">
        <v>1</v>
      </c>
      <c r="AP521">
        <v>0</v>
      </c>
      <c r="AQ521">
        <v>0</v>
      </c>
      <c r="AR521">
        <v>0</v>
      </c>
    </row>
    <row r="522" spans="1:44" x14ac:dyDescent="0.3">
      <c r="A522">
        <v>518</v>
      </c>
      <c r="B522">
        <v>2</v>
      </c>
      <c r="C522">
        <v>22</v>
      </c>
      <c r="D522">
        <v>16</v>
      </c>
      <c r="E522" t="str">
        <f>"2-22-16"</f>
        <v>2-22-16</v>
      </c>
      <c r="F522" t="s">
        <v>71</v>
      </c>
      <c r="G522" t="s">
        <v>72</v>
      </c>
      <c r="T522">
        <v>1</v>
      </c>
      <c r="U522">
        <v>0</v>
      </c>
      <c r="V522">
        <v>0</v>
      </c>
      <c r="W522">
        <v>0</v>
      </c>
      <c r="X522">
        <v>1</v>
      </c>
      <c r="Y522">
        <v>0</v>
      </c>
      <c r="Z522">
        <v>1</v>
      </c>
      <c r="AA522">
        <v>0</v>
      </c>
      <c r="AB522">
        <v>0</v>
      </c>
      <c r="AC522">
        <v>0</v>
      </c>
      <c r="AD522">
        <v>1</v>
      </c>
      <c r="AE522">
        <v>1</v>
      </c>
      <c r="AF522">
        <v>1</v>
      </c>
      <c r="AG522">
        <v>1</v>
      </c>
      <c r="AH522">
        <v>0</v>
      </c>
      <c r="AI522">
        <v>1</v>
      </c>
      <c r="AJ522">
        <v>1</v>
      </c>
      <c r="AK522">
        <v>0</v>
      </c>
      <c r="AL522">
        <v>1</v>
      </c>
      <c r="AM522">
        <v>1</v>
      </c>
      <c r="AN522">
        <v>1</v>
      </c>
      <c r="AO522">
        <v>1</v>
      </c>
      <c r="AP522">
        <v>0</v>
      </c>
      <c r="AQ522">
        <v>0</v>
      </c>
      <c r="AR522">
        <v>1</v>
      </c>
    </row>
    <row r="523" spans="1:44" x14ac:dyDescent="0.3">
      <c r="A523">
        <v>519</v>
      </c>
      <c r="B523">
        <v>2</v>
      </c>
      <c r="C523">
        <v>22</v>
      </c>
      <c r="D523">
        <v>17</v>
      </c>
      <c r="E523" t="str">
        <f>"2-22-17"</f>
        <v>2-22-17</v>
      </c>
      <c r="F523" t="s">
        <v>71</v>
      </c>
      <c r="G523" t="s">
        <v>72</v>
      </c>
      <c r="T523">
        <v>0</v>
      </c>
      <c r="U523">
        <v>1</v>
      </c>
      <c r="V523">
        <v>0</v>
      </c>
      <c r="W523">
        <v>0</v>
      </c>
      <c r="X523">
        <v>0</v>
      </c>
      <c r="Y523">
        <v>1</v>
      </c>
      <c r="Z523">
        <v>1</v>
      </c>
      <c r="AA523">
        <v>0</v>
      </c>
      <c r="AB523">
        <v>0</v>
      </c>
      <c r="AC523">
        <v>0</v>
      </c>
      <c r="AD523">
        <v>1</v>
      </c>
      <c r="AE523">
        <v>1</v>
      </c>
      <c r="AF523">
        <v>1</v>
      </c>
      <c r="AG523">
        <v>1</v>
      </c>
      <c r="AH523">
        <v>0</v>
      </c>
      <c r="AI523">
        <v>1</v>
      </c>
      <c r="AJ523">
        <v>1</v>
      </c>
      <c r="AK523">
        <v>0</v>
      </c>
      <c r="AL523">
        <v>1</v>
      </c>
      <c r="AM523">
        <v>1</v>
      </c>
      <c r="AN523">
        <v>1</v>
      </c>
      <c r="AO523">
        <v>1</v>
      </c>
      <c r="AP523">
        <v>0</v>
      </c>
      <c r="AQ523">
        <v>0</v>
      </c>
      <c r="AR523">
        <v>1</v>
      </c>
    </row>
    <row r="524" spans="1:44" x14ac:dyDescent="0.3">
      <c r="A524">
        <v>520</v>
      </c>
      <c r="B524">
        <v>2</v>
      </c>
      <c r="C524">
        <v>23</v>
      </c>
      <c r="D524">
        <v>24</v>
      </c>
      <c r="E524" t="str">
        <f>"2-23-24"</f>
        <v>2-23-24</v>
      </c>
      <c r="F524" t="s">
        <v>71</v>
      </c>
      <c r="G524" t="s">
        <v>73</v>
      </c>
      <c r="H524">
        <v>1</v>
      </c>
      <c r="I524">
        <v>1</v>
      </c>
      <c r="J524">
        <v>0</v>
      </c>
      <c r="K524">
        <v>0</v>
      </c>
      <c r="L524">
        <v>1</v>
      </c>
      <c r="M524">
        <v>1</v>
      </c>
      <c r="N524">
        <v>1</v>
      </c>
      <c r="O524">
        <v>1</v>
      </c>
      <c r="P524">
        <v>1</v>
      </c>
      <c r="Q524">
        <v>1</v>
      </c>
      <c r="R524">
        <v>1</v>
      </c>
      <c r="S524">
        <v>1</v>
      </c>
    </row>
    <row r="525" spans="1:44" x14ac:dyDescent="0.3">
      <c r="A525">
        <v>521</v>
      </c>
      <c r="B525">
        <v>2</v>
      </c>
      <c r="C525">
        <v>23</v>
      </c>
      <c r="D525">
        <v>23</v>
      </c>
      <c r="E525" t="str">
        <f>"2-23-23"</f>
        <v>2-23-23</v>
      </c>
      <c r="F525" t="s">
        <v>71</v>
      </c>
      <c r="G525" t="s">
        <v>72</v>
      </c>
      <c r="T525">
        <v>1</v>
      </c>
      <c r="U525">
        <v>0</v>
      </c>
      <c r="V525">
        <v>0</v>
      </c>
      <c r="W525">
        <v>0</v>
      </c>
      <c r="X525">
        <v>1</v>
      </c>
      <c r="Y525">
        <v>0</v>
      </c>
      <c r="Z525">
        <v>1</v>
      </c>
      <c r="AA525">
        <v>0</v>
      </c>
      <c r="AB525">
        <v>0</v>
      </c>
      <c r="AC525">
        <v>0</v>
      </c>
      <c r="AD525">
        <v>1</v>
      </c>
      <c r="AE525">
        <v>1</v>
      </c>
      <c r="AF525">
        <v>1</v>
      </c>
      <c r="AG525">
        <v>1</v>
      </c>
      <c r="AH525">
        <v>0</v>
      </c>
      <c r="AI525">
        <v>1</v>
      </c>
      <c r="AJ525">
        <v>1</v>
      </c>
      <c r="AK525">
        <v>0</v>
      </c>
      <c r="AL525">
        <v>1</v>
      </c>
      <c r="AM525">
        <v>1</v>
      </c>
      <c r="AN525">
        <v>1</v>
      </c>
      <c r="AO525">
        <v>1</v>
      </c>
      <c r="AP525">
        <v>0</v>
      </c>
      <c r="AQ525">
        <v>0</v>
      </c>
      <c r="AR525">
        <v>0</v>
      </c>
    </row>
    <row r="526" spans="1:44" x14ac:dyDescent="0.3">
      <c r="A526">
        <v>522</v>
      </c>
      <c r="B526">
        <v>2</v>
      </c>
      <c r="C526">
        <v>23</v>
      </c>
      <c r="D526">
        <v>15</v>
      </c>
      <c r="E526" t="str">
        <f>"2-23-15"</f>
        <v>2-23-15</v>
      </c>
      <c r="F526" t="s">
        <v>71</v>
      </c>
      <c r="G526" t="s">
        <v>73</v>
      </c>
      <c r="H526">
        <v>1</v>
      </c>
      <c r="I526">
        <v>1</v>
      </c>
      <c r="J526">
        <v>0</v>
      </c>
      <c r="K526">
        <v>0</v>
      </c>
      <c r="L526">
        <v>1</v>
      </c>
      <c r="M526">
        <v>1</v>
      </c>
      <c r="N526">
        <v>1</v>
      </c>
      <c r="O526">
        <v>1</v>
      </c>
      <c r="P526">
        <v>1</v>
      </c>
      <c r="Q526">
        <v>1</v>
      </c>
      <c r="R526">
        <v>1</v>
      </c>
      <c r="S526">
        <v>1</v>
      </c>
    </row>
    <row r="527" spans="1:44" x14ac:dyDescent="0.3">
      <c r="A527">
        <v>523</v>
      </c>
      <c r="B527">
        <v>2</v>
      </c>
      <c r="C527">
        <v>23</v>
      </c>
      <c r="D527">
        <v>10</v>
      </c>
      <c r="E527" t="str">
        <f>"2-23-10"</f>
        <v>2-23-10</v>
      </c>
      <c r="F527" t="s">
        <v>71</v>
      </c>
      <c r="G527" t="s">
        <v>72</v>
      </c>
      <c r="T527">
        <v>1</v>
      </c>
      <c r="U527">
        <v>0</v>
      </c>
      <c r="V527">
        <v>0</v>
      </c>
      <c r="W527">
        <v>0</v>
      </c>
      <c r="X527">
        <v>1</v>
      </c>
      <c r="Y527">
        <v>0</v>
      </c>
      <c r="Z527">
        <v>0</v>
      </c>
      <c r="AA527">
        <v>1</v>
      </c>
      <c r="AB527">
        <v>0</v>
      </c>
      <c r="AC527">
        <v>1</v>
      </c>
      <c r="AD527">
        <v>0</v>
      </c>
      <c r="AE527">
        <v>1</v>
      </c>
      <c r="AF527">
        <v>1</v>
      </c>
      <c r="AG527">
        <v>0</v>
      </c>
      <c r="AH527">
        <v>0</v>
      </c>
      <c r="AI527">
        <v>1</v>
      </c>
      <c r="AJ527">
        <v>0</v>
      </c>
      <c r="AK527">
        <v>1</v>
      </c>
      <c r="AL527">
        <v>1</v>
      </c>
      <c r="AM527">
        <v>1</v>
      </c>
      <c r="AN527">
        <v>1</v>
      </c>
      <c r="AO527">
        <v>1</v>
      </c>
      <c r="AP527">
        <v>0</v>
      </c>
      <c r="AQ527">
        <v>0</v>
      </c>
      <c r="AR527">
        <v>0</v>
      </c>
    </row>
    <row r="528" spans="1:44" x14ac:dyDescent="0.3">
      <c r="A528">
        <v>524</v>
      </c>
      <c r="B528">
        <v>2</v>
      </c>
      <c r="C528">
        <v>23</v>
      </c>
      <c r="D528">
        <v>4</v>
      </c>
      <c r="E528" t="str">
        <f>"2-23-4"</f>
        <v>2-23-4</v>
      </c>
      <c r="F528" t="s">
        <v>71</v>
      </c>
      <c r="G528" t="s">
        <v>72</v>
      </c>
      <c r="T528">
        <v>1</v>
      </c>
      <c r="U528">
        <v>0</v>
      </c>
      <c r="V528">
        <v>0</v>
      </c>
      <c r="W528">
        <v>0</v>
      </c>
      <c r="X528">
        <v>1</v>
      </c>
      <c r="Y528">
        <v>0</v>
      </c>
      <c r="Z528">
        <v>1</v>
      </c>
      <c r="AA528">
        <v>0</v>
      </c>
      <c r="AB528">
        <v>0</v>
      </c>
      <c r="AC528">
        <v>1</v>
      </c>
      <c r="AD528">
        <v>0</v>
      </c>
      <c r="AE528">
        <v>1</v>
      </c>
      <c r="AF528">
        <v>1</v>
      </c>
      <c r="AG528">
        <v>1</v>
      </c>
      <c r="AH528">
        <v>0</v>
      </c>
      <c r="AI528">
        <v>1</v>
      </c>
      <c r="AJ528">
        <v>1</v>
      </c>
      <c r="AK528">
        <v>0</v>
      </c>
      <c r="AL528">
        <v>1</v>
      </c>
      <c r="AM528">
        <v>1</v>
      </c>
      <c r="AN528">
        <v>1</v>
      </c>
      <c r="AO528">
        <v>1</v>
      </c>
      <c r="AP528">
        <v>0</v>
      </c>
      <c r="AQ528">
        <v>0</v>
      </c>
      <c r="AR528">
        <v>0</v>
      </c>
    </row>
    <row r="529" spans="1:44" x14ac:dyDescent="0.3">
      <c r="A529">
        <v>525</v>
      </c>
      <c r="B529">
        <v>2</v>
      </c>
      <c r="C529">
        <v>23</v>
      </c>
      <c r="D529">
        <v>18</v>
      </c>
      <c r="E529" t="str">
        <f>"2-23-18"</f>
        <v>2-23-18</v>
      </c>
      <c r="F529" t="s">
        <v>71</v>
      </c>
      <c r="G529" t="s">
        <v>73</v>
      </c>
      <c r="H529">
        <v>1</v>
      </c>
      <c r="I529">
        <v>0</v>
      </c>
      <c r="J529">
        <v>0</v>
      </c>
      <c r="K529">
        <v>1</v>
      </c>
      <c r="L529">
        <v>1</v>
      </c>
      <c r="M529">
        <v>1</v>
      </c>
      <c r="N529">
        <v>1</v>
      </c>
      <c r="O529">
        <v>1</v>
      </c>
      <c r="P529">
        <v>1</v>
      </c>
      <c r="Q529">
        <v>1</v>
      </c>
      <c r="R529">
        <v>1</v>
      </c>
      <c r="S529">
        <v>1</v>
      </c>
    </row>
    <row r="530" spans="1:44" x14ac:dyDescent="0.3">
      <c r="A530">
        <v>526</v>
      </c>
      <c r="B530">
        <v>2</v>
      </c>
      <c r="C530">
        <v>23</v>
      </c>
      <c r="D530">
        <v>17</v>
      </c>
      <c r="E530" t="str">
        <f>"2-23-17"</f>
        <v>2-23-17</v>
      </c>
      <c r="F530" t="s">
        <v>71</v>
      </c>
      <c r="G530" t="s">
        <v>72</v>
      </c>
      <c r="T530">
        <v>0</v>
      </c>
      <c r="U530">
        <v>1</v>
      </c>
      <c r="V530">
        <v>0</v>
      </c>
      <c r="W530">
        <v>0</v>
      </c>
      <c r="X530">
        <v>0</v>
      </c>
      <c r="Y530">
        <v>1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1</v>
      </c>
      <c r="AJ530">
        <v>1</v>
      </c>
      <c r="AK530">
        <v>0</v>
      </c>
      <c r="AL530">
        <v>0</v>
      </c>
      <c r="AM530">
        <v>1</v>
      </c>
      <c r="AN530">
        <v>1</v>
      </c>
      <c r="AO530">
        <v>1</v>
      </c>
      <c r="AP530">
        <v>0</v>
      </c>
      <c r="AQ530">
        <v>0</v>
      </c>
      <c r="AR530">
        <v>0</v>
      </c>
    </row>
    <row r="531" spans="1:44" x14ac:dyDescent="0.3">
      <c r="A531">
        <v>527</v>
      </c>
      <c r="B531">
        <v>2</v>
      </c>
      <c r="C531">
        <v>23</v>
      </c>
      <c r="D531">
        <v>11</v>
      </c>
      <c r="E531" t="str">
        <f>"2-23-11"</f>
        <v>2-23-11</v>
      </c>
      <c r="F531" t="s">
        <v>71</v>
      </c>
      <c r="G531" t="s">
        <v>72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1</v>
      </c>
      <c r="AJ531">
        <v>1</v>
      </c>
      <c r="AK531">
        <v>0</v>
      </c>
      <c r="AL531">
        <v>1</v>
      </c>
      <c r="AM531">
        <v>1</v>
      </c>
      <c r="AN531">
        <v>1</v>
      </c>
      <c r="AO531">
        <v>1</v>
      </c>
      <c r="AP531">
        <v>0</v>
      </c>
      <c r="AQ531">
        <v>0</v>
      </c>
      <c r="AR531">
        <v>0</v>
      </c>
    </row>
    <row r="532" spans="1:44" x14ac:dyDescent="0.3">
      <c r="A532">
        <v>528</v>
      </c>
      <c r="B532">
        <v>2</v>
      </c>
      <c r="C532">
        <v>23</v>
      </c>
      <c r="D532">
        <v>22</v>
      </c>
      <c r="E532" t="str">
        <f>"2-23-22"</f>
        <v>2-23-22</v>
      </c>
      <c r="F532" t="s">
        <v>71</v>
      </c>
      <c r="G532" t="s">
        <v>73</v>
      </c>
      <c r="H532">
        <v>1</v>
      </c>
      <c r="I532">
        <v>1</v>
      </c>
      <c r="J532">
        <v>0</v>
      </c>
      <c r="K532">
        <v>0</v>
      </c>
      <c r="L532">
        <v>1</v>
      </c>
      <c r="M532">
        <v>0</v>
      </c>
      <c r="N532">
        <v>1</v>
      </c>
      <c r="O532">
        <v>0</v>
      </c>
      <c r="P532">
        <v>1</v>
      </c>
      <c r="Q532">
        <v>1</v>
      </c>
      <c r="R532">
        <v>1</v>
      </c>
      <c r="S532">
        <v>1</v>
      </c>
    </row>
    <row r="533" spans="1:44" x14ac:dyDescent="0.3">
      <c r="A533">
        <v>529</v>
      </c>
      <c r="B533">
        <v>2</v>
      </c>
      <c r="C533">
        <v>23</v>
      </c>
      <c r="D533">
        <v>21</v>
      </c>
      <c r="E533" t="str">
        <f>"2-23-21"</f>
        <v>2-23-21</v>
      </c>
      <c r="F533" t="s">
        <v>71</v>
      </c>
      <c r="G533" t="s">
        <v>73</v>
      </c>
      <c r="H533">
        <v>1</v>
      </c>
      <c r="I533">
        <v>1</v>
      </c>
      <c r="J533">
        <v>0</v>
      </c>
      <c r="K533">
        <v>0</v>
      </c>
      <c r="L533">
        <v>1</v>
      </c>
      <c r="M533">
        <v>1</v>
      </c>
      <c r="N533">
        <v>1</v>
      </c>
      <c r="O533">
        <v>1</v>
      </c>
      <c r="P533">
        <v>1</v>
      </c>
      <c r="Q533">
        <v>1</v>
      </c>
      <c r="R533">
        <v>1</v>
      </c>
      <c r="S533">
        <v>1</v>
      </c>
    </row>
    <row r="534" spans="1:44" x14ac:dyDescent="0.3">
      <c r="A534">
        <v>530</v>
      </c>
      <c r="B534">
        <v>2</v>
      </c>
      <c r="C534">
        <v>23</v>
      </c>
      <c r="D534">
        <v>14</v>
      </c>
      <c r="E534" t="str">
        <f>"2-23-14"</f>
        <v>2-23-14</v>
      </c>
      <c r="F534" t="s">
        <v>71</v>
      </c>
      <c r="G534" t="s">
        <v>73</v>
      </c>
      <c r="H534">
        <v>1</v>
      </c>
      <c r="I534">
        <v>1</v>
      </c>
      <c r="J534">
        <v>0</v>
      </c>
      <c r="K534">
        <v>0</v>
      </c>
      <c r="L534">
        <v>1</v>
      </c>
      <c r="M534">
        <v>1</v>
      </c>
      <c r="N534">
        <v>1</v>
      </c>
      <c r="O534">
        <v>1</v>
      </c>
      <c r="P534">
        <v>1</v>
      </c>
      <c r="Q534">
        <v>1</v>
      </c>
      <c r="R534">
        <v>1</v>
      </c>
      <c r="S534">
        <v>1</v>
      </c>
    </row>
    <row r="535" spans="1:44" x14ac:dyDescent="0.3">
      <c r="A535">
        <v>531</v>
      </c>
      <c r="B535">
        <v>2</v>
      </c>
      <c r="C535">
        <v>23</v>
      </c>
      <c r="D535">
        <v>9</v>
      </c>
      <c r="E535" t="str">
        <f>"2-23-9"</f>
        <v>2-23-9</v>
      </c>
      <c r="F535" t="s">
        <v>71</v>
      </c>
      <c r="G535" t="s">
        <v>73</v>
      </c>
      <c r="H535">
        <v>1</v>
      </c>
      <c r="I535">
        <v>1</v>
      </c>
      <c r="J535">
        <v>0</v>
      </c>
      <c r="K535">
        <v>0</v>
      </c>
      <c r="L535">
        <v>1</v>
      </c>
      <c r="M535">
        <v>1</v>
      </c>
      <c r="N535">
        <v>1</v>
      </c>
      <c r="O535">
        <v>1</v>
      </c>
      <c r="P535">
        <v>1</v>
      </c>
      <c r="Q535">
        <v>1</v>
      </c>
      <c r="R535">
        <v>1</v>
      </c>
      <c r="S535">
        <v>1</v>
      </c>
    </row>
    <row r="536" spans="1:44" x14ac:dyDescent="0.3">
      <c r="A536">
        <v>532</v>
      </c>
      <c r="B536">
        <v>2</v>
      </c>
      <c r="C536">
        <v>23</v>
      </c>
      <c r="D536">
        <v>7</v>
      </c>
      <c r="E536" t="str">
        <f>"2-23-7"</f>
        <v>2-23-7</v>
      </c>
      <c r="F536" t="s">
        <v>71</v>
      </c>
      <c r="G536" t="s">
        <v>73</v>
      </c>
      <c r="H536">
        <v>1</v>
      </c>
      <c r="I536">
        <v>1</v>
      </c>
      <c r="J536">
        <v>0</v>
      </c>
      <c r="K536">
        <v>0</v>
      </c>
      <c r="L536">
        <v>0</v>
      </c>
      <c r="M536">
        <v>1</v>
      </c>
      <c r="N536">
        <v>0</v>
      </c>
      <c r="O536">
        <v>1</v>
      </c>
      <c r="P536">
        <v>1</v>
      </c>
      <c r="Q536">
        <v>0</v>
      </c>
      <c r="R536">
        <v>1</v>
      </c>
      <c r="S536">
        <v>1</v>
      </c>
    </row>
    <row r="537" spans="1:44" x14ac:dyDescent="0.3">
      <c r="A537">
        <v>533</v>
      </c>
      <c r="B537">
        <v>2</v>
      </c>
      <c r="C537">
        <v>23</v>
      </c>
      <c r="D537">
        <v>1</v>
      </c>
      <c r="E537" t="str">
        <f>"2-23-1"</f>
        <v>2-23-1</v>
      </c>
      <c r="F537" t="s">
        <v>71</v>
      </c>
      <c r="G537" t="s">
        <v>72</v>
      </c>
      <c r="T537">
        <v>1</v>
      </c>
      <c r="U537">
        <v>0</v>
      </c>
      <c r="V537">
        <v>0</v>
      </c>
      <c r="W537">
        <v>0</v>
      </c>
      <c r="X537">
        <v>1</v>
      </c>
      <c r="Y537">
        <v>0</v>
      </c>
      <c r="Z537">
        <v>1</v>
      </c>
      <c r="AA537">
        <v>0</v>
      </c>
      <c r="AB537">
        <v>0</v>
      </c>
      <c r="AC537">
        <v>1</v>
      </c>
      <c r="AD537">
        <v>0</v>
      </c>
      <c r="AE537">
        <v>1</v>
      </c>
      <c r="AF537">
        <v>1</v>
      </c>
      <c r="AG537">
        <v>1</v>
      </c>
      <c r="AH537">
        <v>0</v>
      </c>
      <c r="AI537">
        <v>1</v>
      </c>
      <c r="AJ537">
        <v>1</v>
      </c>
      <c r="AK537">
        <v>0</v>
      </c>
      <c r="AL537">
        <v>1</v>
      </c>
      <c r="AM537">
        <v>1</v>
      </c>
      <c r="AN537">
        <v>1</v>
      </c>
      <c r="AO537">
        <v>1</v>
      </c>
      <c r="AP537">
        <v>0</v>
      </c>
      <c r="AQ537">
        <v>0</v>
      </c>
      <c r="AR537">
        <v>0</v>
      </c>
    </row>
    <row r="538" spans="1:44" x14ac:dyDescent="0.3">
      <c r="A538">
        <v>534</v>
      </c>
      <c r="B538">
        <v>2</v>
      </c>
      <c r="C538">
        <v>23</v>
      </c>
      <c r="D538">
        <v>12</v>
      </c>
      <c r="E538" t="str">
        <f>"2-23-12"</f>
        <v>2-23-12</v>
      </c>
      <c r="F538" t="s">
        <v>71</v>
      </c>
      <c r="G538" t="s">
        <v>72</v>
      </c>
      <c r="T538">
        <v>1</v>
      </c>
      <c r="U538">
        <v>0</v>
      </c>
      <c r="V538">
        <v>0</v>
      </c>
      <c r="W538">
        <v>0</v>
      </c>
      <c r="X538">
        <v>1</v>
      </c>
      <c r="Y538">
        <v>0</v>
      </c>
      <c r="Z538">
        <v>0</v>
      </c>
      <c r="AA538">
        <v>1</v>
      </c>
      <c r="AB538">
        <v>0</v>
      </c>
      <c r="AC538">
        <v>1</v>
      </c>
      <c r="AD538">
        <v>0</v>
      </c>
      <c r="AE538">
        <v>1</v>
      </c>
      <c r="AF538">
        <v>1</v>
      </c>
      <c r="AG538">
        <v>0</v>
      </c>
      <c r="AH538">
        <v>0</v>
      </c>
      <c r="AI538">
        <v>1</v>
      </c>
      <c r="AJ538">
        <v>0</v>
      </c>
      <c r="AK538">
        <v>1</v>
      </c>
      <c r="AL538">
        <v>1</v>
      </c>
      <c r="AM538">
        <v>1</v>
      </c>
      <c r="AN538">
        <v>1</v>
      </c>
      <c r="AO538">
        <v>0</v>
      </c>
      <c r="AP538">
        <v>0</v>
      </c>
      <c r="AQ538">
        <v>0</v>
      </c>
      <c r="AR538">
        <v>0</v>
      </c>
    </row>
    <row r="539" spans="1:44" x14ac:dyDescent="0.3">
      <c r="A539">
        <v>535</v>
      </c>
      <c r="B539">
        <v>2</v>
      </c>
      <c r="C539">
        <v>23</v>
      </c>
      <c r="D539">
        <v>8</v>
      </c>
      <c r="E539" t="str">
        <f>"2-23-8"</f>
        <v>2-23-8</v>
      </c>
      <c r="F539" t="s">
        <v>71</v>
      </c>
      <c r="G539" t="s">
        <v>72</v>
      </c>
      <c r="T539">
        <v>0</v>
      </c>
      <c r="U539">
        <v>1</v>
      </c>
      <c r="V539">
        <v>0</v>
      </c>
      <c r="W539">
        <v>0</v>
      </c>
      <c r="X539">
        <v>1</v>
      </c>
      <c r="Y539">
        <v>0</v>
      </c>
      <c r="Z539">
        <v>0</v>
      </c>
      <c r="AA539">
        <v>1</v>
      </c>
      <c r="AB539">
        <v>0</v>
      </c>
      <c r="AC539">
        <v>0</v>
      </c>
      <c r="AD539">
        <v>1</v>
      </c>
      <c r="AE539">
        <v>1</v>
      </c>
      <c r="AF539">
        <v>1</v>
      </c>
      <c r="AG539">
        <v>1</v>
      </c>
      <c r="AH539">
        <v>0</v>
      </c>
      <c r="AI539">
        <v>1</v>
      </c>
      <c r="AJ539">
        <v>1</v>
      </c>
      <c r="AK539">
        <v>0</v>
      </c>
      <c r="AL539">
        <v>1</v>
      </c>
      <c r="AM539">
        <v>1</v>
      </c>
      <c r="AN539">
        <v>1</v>
      </c>
      <c r="AO539">
        <v>1</v>
      </c>
      <c r="AP539">
        <v>0</v>
      </c>
      <c r="AQ539">
        <v>0</v>
      </c>
      <c r="AR539">
        <v>0</v>
      </c>
    </row>
    <row r="540" spans="1:44" x14ac:dyDescent="0.3">
      <c r="A540">
        <v>536</v>
      </c>
      <c r="B540">
        <v>2</v>
      </c>
      <c r="C540">
        <v>23</v>
      </c>
      <c r="D540">
        <v>3</v>
      </c>
      <c r="E540" t="str">
        <f>"2-23-3"</f>
        <v>2-23-3</v>
      </c>
      <c r="F540" t="s">
        <v>71</v>
      </c>
      <c r="G540" t="s">
        <v>72</v>
      </c>
      <c r="T540">
        <v>1</v>
      </c>
      <c r="U540">
        <v>0</v>
      </c>
      <c r="V540">
        <v>0</v>
      </c>
      <c r="W540">
        <v>0</v>
      </c>
      <c r="X540">
        <v>1</v>
      </c>
      <c r="Y540">
        <v>0</v>
      </c>
      <c r="Z540">
        <v>1</v>
      </c>
      <c r="AA540">
        <v>0</v>
      </c>
      <c r="AB540">
        <v>0</v>
      </c>
      <c r="AC540">
        <v>0</v>
      </c>
      <c r="AD540">
        <v>1</v>
      </c>
      <c r="AE540">
        <v>1</v>
      </c>
      <c r="AF540">
        <v>1</v>
      </c>
      <c r="AG540">
        <v>1</v>
      </c>
      <c r="AH540">
        <v>1</v>
      </c>
      <c r="AI540">
        <v>0</v>
      </c>
      <c r="AJ540">
        <v>1</v>
      </c>
      <c r="AK540">
        <v>0</v>
      </c>
      <c r="AL540">
        <v>1</v>
      </c>
      <c r="AM540">
        <v>1</v>
      </c>
      <c r="AN540">
        <v>1</v>
      </c>
      <c r="AO540">
        <v>1</v>
      </c>
      <c r="AP540">
        <v>0</v>
      </c>
      <c r="AQ540">
        <v>0</v>
      </c>
      <c r="AR540">
        <v>0</v>
      </c>
    </row>
    <row r="541" spans="1:44" x14ac:dyDescent="0.3">
      <c r="A541">
        <v>537</v>
      </c>
      <c r="B541">
        <v>2</v>
      </c>
      <c r="C541">
        <v>23</v>
      </c>
      <c r="D541">
        <v>16</v>
      </c>
      <c r="E541" t="str">
        <f>"2-23-16"</f>
        <v>2-23-16</v>
      </c>
      <c r="F541" t="s">
        <v>71</v>
      </c>
      <c r="G541" t="s">
        <v>72</v>
      </c>
      <c r="T541">
        <v>1</v>
      </c>
      <c r="U541">
        <v>0</v>
      </c>
      <c r="V541">
        <v>0</v>
      </c>
      <c r="W541">
        <v>0</v>
      </c>
      <c r="X541">
        <v>1</v>
      </c>
      <c r="Y541">
        <v>0</v>
      </c>
      <c r="Z541">
        <v>1</v>
      </c>
      <c r="AA541">
        <v>0</v>
      </c>
      <c r="AB541">
        <v>1</v>
      </c>
      <c r="AC541">
        <v>0</v>
      </c>
      <c r="AD541">
        <v>0</v>
      </c>
      <c r="AE541">
        <v>1</v>
      </c>
      <c r="AF541">
        <v>1</v>
      </c>
      <c r="AG541">
        <v>1</v>
      </c>
      <c r="AH541">
        <v>0</v>
      </c>
      <c r="AI541">
        <v>1</v>
      </c>
      <c r="AJ541">
        <v>0</v>
      </c>
      <c r="AK541">
        <v>1</v>
      </c>
      <c r="AL541">
        <v>1</v>
      </c>
      <c r="AM541">
        <v>1</v>
      </c>
      <c r="AN541">
        <v>1</v>
      </c>
      <c r="AO541">
        <v>1</v>
      </c>
      <c r="AP541">
        <v>0</v>
      </c>
      <c r="AQ541">
        <v>0</v>
      </c>
      <c r="AR541">
        <v>0</v>
      </c>
    </row>
    <row r="542" spans="1:44" x14ac:dyDescent="0.3">
      <c r="A542">
        <v>538</v>
      </c>
      <c r="B542">
        <v>2</v>
      </c>
      <c r="C542">
        <v>23</v>
      </c>
      <c r="D542">
        <v>5</v>
      </c>
      <c r="E542" t="str">
        <f>"2-23-5"</f>
        <v>2-23-5</v>
      </c>
      <c r="F542" t="s">
        <v>71</v>
      </c>
      <c r="G542" t="s">
        <v>72</v>
      </c>
      <c r="T542">
        <v>1</v>
      </c>
      <c r="U542">
        <v>0</v>
      </c>
      <c r="V542">
        <v>0</v>
      </c>
      <c r="W542">
        <v>0</v>
      </c>
      <c r="X542">
        <v>1</v>
      </c>
      <c r="Y542">
        <v>0</v>
      </c>
      <c r="Z542">
        <v>1</v>
      </c>
      <c r="AA542">
        <v>0</v>
      </c>
      <c r="AB542">
        <v>0</v>
      </c>
      <c r="AC542">
        <v>1</v>
      </c>
      <c r="AD542">
        <v>0</v>
      </c>
      <c r="AE542">
        <v>1</v>
      </c>
      <c r="AF542">
        <v>1</v>
      </c>
      <c r="AG542">
        <v>1</v>
      </c>
      <c r="AH542">
        <v>0</v>
      </c>
      <c r="AI542">
        <v>1</v>
      </c>
      <c r="AJ542">
        <v>1</v>
      </c>
      <c r="AK542">
        <v>0</v>
      </c>
      <c r="AL542">
        <v>1</v>
      </c>
      <c r="AM542">
        <v>1</v>
      </c>
      <c r="AN542">
        <v>1</v>
      </c>
      <c r="AO542">
        <v>1</v>
      </c>
      <c r="AP542">
        <v>0</v>
      </c>
      <c r="AQ542">
        <v>0</v>
      </c>
      <c r="AR542">
        <v>0</v>
      </c>
    </row>
    <row r="543" spans="1:44" x14ac:dyDescent="0.3">
      <c r="A543">
        <v>539</v>
      </c>
      <c r="B543">
        <v>2</v>
      </c>
      <c r="C543">
        <v>23</v>
      </c>
      <c r="D543">
        <v>19</v>
      </c>
      <c r="E543" t="str">
        <f>"2-23-19"</f>
        <v>2-23-19</v>
      </c>
      <c r="F543" t="s">
        <v>71</v>
      </c>
      <c r="G543" t="s">
        <v>72</v>
      </c>
      <c r="T543">
        <v>0</v>
      </c>
      <c r="U543">
        <v>1</v>
      </c>
      <c r="V543">
        <v>0</v>
      </c>
      <c r="W543">
        <v>0</v>
      </c>
      <c r="X543">
        <v>0</v>
      </c>
      <c r="Y543">
        <v>1</v>
      </c>
      <c r="Z543">
        <v>1</v>
      </c>
      <c r="AA543">
        <v>0</v>
      </c>
      <c r="AB543">
        <v>0</v>
      </c>
      <c r="AC543">
        <v>0</v>
      </c>
      <c r="AD543">
        <v>1</v>
      </c>
      <c r="AE543">
        <v>1</v>
      </c>
      <c r="AF543">
        <v>1</v>
      </c>
      <c r="AG543">
        <v>1</v>
      </c>
      <c r="AH543">
        <v>1</v>
      </c>
      <c r="AI543">
        <v>0</v>
      </c>
      <c r="AJ543">
        <v>1</v>
      </c>
      <c r="AK543">
        <v>0</v>
      </c>
      <c r="AL543">
        <v>1</v>
      </c>
      <c r="AM543">
        <v>1</v>
      </c>
      <c r="AN543">
        <v>1</v>
      </c>
      <c r="AO543">
        <v>1</v>
      </c>
      <c r="AP543">
        <v>0</v>
      </c>
      <c r="AQ543">
        <v>0</v>
      </c>
      <c r="AR543">
        <v>0</v>
      </c>
    </row>
    <row r="544" spans="1:44" x14ac:dyDescent="0.3">
      <c r="A544">
        <v>540</v>
      </c>
      <c r="B544">
        <v>2</v>
      </c>
      <c r="C544">
        <v>23</v>
      </c>
      <c r="D544">
        <v>2</v>
      </c>
      <c r="E544" t="str">
        <f>"2-23-2"</f>
        <v>2-23-2</v>
      </c>
      <c r="F544" t="s">
        <v>71</v>
      </c>
      <c r="G544" t="s">
        <v>72</v>
      </c>
      <c r="T544">
        <v>1</v>
      </c>
      <c r="U544">
        <v>0</v>
      </c>
      <c r="V544">
        <v>0</v>
      </c>
      <c r="W544">
        <v>0</v>
      </c>
      <c r="X544">
        <v>1</v>
      </c>
      <c r="Y544">
        <v>0</v>
      </c>
      <c r="Z544">
        <v>1</v>
      </c>
      <c r="AA544">
        <v>0</v>
      </c>
      <c r="AB544">
        <v>0</v>
      </c>
      <c r="AC544">
        <v>0</v>
      </c>
      <c r="AD544">
        <v>1</v>
      </c>
      <c r="AE544">
        <v>1</v>
      </c>
      <c r="AF544">
        <v>1</v>
      </c>
      <c r="AG544">
        <v>1</v>
      </c>
      <c r="AH544">
        <v>0</v>
      </c>
      <c r="AI544">
        <v>1</v>
      </c>
      <c r="AJ544">
        <v>1</v>
      </c>
      <c r="AK544">
        <v>0</v>
      </c>
      <c r="AL544">
        <v>1</v>
      </c>
      <c r="AM544">
        <v>1</v>
      </c>
      <c r="AN544">
        <v>1</v>
      </c>
      <c r="AO544">
        <v>1</v>
      </c>
      <c r="AP544">
        <v>0</v>
      </c>
      <c r="AQ544">
        <v>0</v>
      </c>
      <c r="AR544">
        <v>1</v>
      </c>
    </row>
    <row r="545" spans="1:44" x14ac:dyDescent="0.3">
      <c r="A545">
        <v>541</v>
      </c>
      <c r="B545">
        <v>2</v>
      </c>
      <c r="C545">
        <v>23</v>
      </c>
      <c r="D545">
        <v>20</v>
      </c>
      <c r="E545" t="str">
        <f>"2-23-20"</f>
        <v>2-23-20</v>
      </c>
      <c r="F545" t="s">
        <v>71</v>
      </c>
      <c r="G545" t="s">
        <v>72</v>
      </c>
      <c r="T545">
        <v>0</v>
      </c>
      <c r="U545">
        <v>1</v>
      </c>
      <c r="V545">
        <v>0</v>
      </c>
      <c r="W545">
        <v>0</v>
      </c>
      <c r="X545">
        <v>1</v>
      </c>
      <c r="Y545">
        <v>0</v>
      </c>
      <c r="Z545">
        <v>0</v>
      </c>
      <c r="AA545">
        <v>1</v>
      </c>
      <c r="AB545">
        <v>0</v>
      </c>
      <c r="AC545">
        <v>0</v>
      </c>
      <c r="AD545">
        <v>1</v>
      </c>
      <c r="AE545">
        <v>1</v>
      </c>
      <c r="AF545">
        <v>1</v>
      </c>
      <c r="AG545">
        <v>1</v>
      </c>
      <c r="AH545">
        <v>0</v>
      </c>
      <c r="AI545">
        <v>1</v>
      </c>
      <c r="AJ545">
        <v>1</v>
      </c>
      <c r="AK545">
        <v>0</v>
      </c>
      <c r="AL545">
        <v>1</v>
      </c>
      <c r="AM545">
        <v>1</v>
      </c>
      <c r="AN545">
        <v>1</v>
      </c>
      <c r="AO545">
        <v>1</v>
      </c>
      <c r="AP545">
        <v>0</v>
      </c>
      <c r="AQ545">
        <v>0</v>
      </c>
      <c r="AR545">
        <v>1</v>
      </c>
    </row>
    <row r="546" spans="1:44" x14ac:dyDescent="0.3">
      <c r="A546">
        <v>542</v>
      </c>
      <c r="B546">
        <v>2</v>
      </c>
      <c r="C546">
        <v>23</v>
      </c>
      <c r="D546">
        <v>6</v>
      </c>
      <c r="E546" t="str">
        <f>"2-23-6"</f>
        <v>2-23-6</v>
      </c>
      <c r="F546" t="s">
        <v>71</v>
      </c>
      <c r="G546" t="s">
        <v>72</v>
      </c>
      <c r="T546">
        <v>1</v>
      </c>
      <c r="U546">
        <v>0</v>
      </c>
      <c r="V546">
        <v>0</v>
      </c>
      <c r="W546">
        <v>0</v>
      </c>
      <c r="X546">
        <v>1</v>
      </c>
      <c r="Y546">
        <v>0</v>
      </c>
      <c r="Z546">
        <v>0</v>
      </c>
      <c r="AA546">
        <v>1</v>
      </c>
      <c r="AB546">
        <v>1</v>
      </c>
      <c r="AC546">
        <v>0</v>
      </c>
      <c r="AD546">
        <v>0</v>
      </c>
      <c r="AE546">
        <v>1</v>
      </c>
      <c r="AF546">
        <v>1</v>
      </c>
      <c r="AG546">
        <v>1</v>
      </c>
      <c r="AH546">
        <v>0</v>
      </c>
      <c r="AI546">
        <v>1</v>
      </c>
      <c r="AJ546">
        <v>1</v>
      </c>
      <c r="AK546">
        <v>0</v>
      </c>
      <c r="AL546">
        <v>1</v>
      </c>
      <c r="AM546">
        <v>1</v>
      </c>
      <c r="AN546">
        <v>1</v>
      </c>
      <c r="AO546">
        <v>1</v>
      </c>
      <c r="AP546">
        <v>0</v>
      </c>
      <c r="AQ546">
        <v>0</v>
      </c>
      <c r="AR546">
        <v>0</v>
      </c>
    </row>
    <row r="547" spans="1:44" x14ac:dyDescent="0.3">
      <c r="A547">
        <v>543</v>
      </c>
      <c r="B547">
        <v>2</v>
      </c>
      <c r="C547">
        <v>23</v>
      </c>
      <c r="D547">
        <v>25</v>
      </c>
      <c r="E547" t="str">
        <f>"2-23-25"</f>
        <v>2-23-25</v>
      </c>
      <c r="F547" t="s">
        <v>71</v>
      </c>
      <c r="G547" t="s">
        <v>72</v>
      </c>
      <c r="T547">
        <v>1</v>
      </c>
      <c r="U547">
        <v>0</v>
      </c>
      <c r="V547">
        <v>0</v>
      </c>
      <c r="W547">
        <v>0</v>
      </c>
      <c r="X547">
        <v>1</v>
      </c>
      <c r="Y547">
        <v>0</v>
      </c>
      <c r="Z547">
        <v>0</v>
      </c>
      <c r="AA547">
        <v>1</v>
      </c>
      <c r="AB547">
        <v>0</v>
      </c>
      <c r="AC547">
        <v>1</v>
      </c>
      <c r="AD547">
        <v>0</v>
      </c>
      <c r="AE547">
        <v>1</v>
      </c>
      <c r="AF547">
        <v>1</v>
      </c>
      <c r="AG547">
        <v>1</v>
      </c>
      <c r="AH547">
        <v>0</v>
      </c>
      <c r="AI547">
        <v>1</v>
      </c>
      <c r="AJ547">
        <v>1</v>
      </c>
      <c r="AK547">
        <v>0</v>
      </c>
      <c r="AL547">
        <v>1</v>
      </c>
      <c r="AM547">
        <v>1</v>
      </c>
      <c r="AN547">
        <v>1</v>
      </c>
      <c r="AO547">
        <v>1</v>
      </c>
      <c r="AP547">
        <v>0</v>
      </c>
      <c r="AQ547">
        <v>0</v>
      </c>
      <c r="AR547">
        <v>1</v>
      </c>
    </row>
    <row r="548" spans="1:44" x14ac:dyDescent="0.3">
      <c r="A548">
        <v>544</v>
      </c>
      <c r="B548">
        <v>2</v>
      </c>
      <c r="C548">
        <v>23</v>
      </c>
      <c r="D548">
        <v>13</v>
      </c>
      <c r="E548" t="str">
        <f>"2-23-13"</f>
        <v>2-23-13</v>
      </c>
      <c r="F548" t="s">
        <v>71</v>
      </c>
      <c r="G548" t="s">
        <v>72</v>
      </c>
      <c r="T548">
        <v>0</v>
      </c>
      <c r="U548">
        <v>1</v>
      </c>
      <c r="V548">
        <v>0</v>
      </c>
      <c r="W548">
        <v>0</v>
      </c>
      <c r="X548">
        <v>1</v>
      </c>
      <c r="Y548">
        <v>0</v>
      </c>
      <c r="Z548">
        <v>0</v>
      </c>
      <c r="AA548">
        <v>1</v>
      </c>
      <c r="AB548">
        <v>0</v>
      </c>
      <c r="AC548">
        <v>0</v>
      </c>
      <c r="AD548">
        <v>1</v>
      </c>
      <c r="AE548">
        <v>1</v>
      </c>
      <c r="AF548">
        <v>1</v>
      </c>
      <c r="AG548">
        <v>1</v>
      </c>
      <c r="AH548">
        <v>0</v>
      </c>
      <c r="AI548">
        <v>1</v>
      </c>
      <c r="AJ548">
        <v>0</v>
      </c>
      <c r="AK548">
        <v>1</v>
      </c>
      <c r="AL548">
        <v>1</v>
      </c>
      <c r="AM548">
        <v>1</v>
      </c>
      <c r="AN548">
        <v>1</v>
      </c>
      <c r="AO548">
        <v>1</v>
      </c>
      <c r="AP548">
        <v>0</v>
      </c>
      <c r="AQ548">
        <v>0</v>
      </c>
      <c r="AR548">
        <v>1</v>
      </c>
    </row>
    <row r="549" spans="1:44" x14ac:dyDescent="0.3">
      <c r="A549">
        <v>545</v>
      </c>
      <c r="B549">
        <v>2</v>
      </c>
      <c r="C549">
        <v>24</v>
      </c>
      <c r="D549">
        <v>14</v>
      </c>
      <c r="E549" t="str">
        <f>"2-24-14"</f>
        <v>2-24-14</v>
      </c>
      <c r="F549" t="s">
        <v>71</v>
      </c>
      <c r="G549" t="s">
        <v>72</v>
      </c>
      <c r="T549">
        <v>0</v>
      </c>
      <c r="U549">
        <v>1</v>
      </c>
      <c r="V549">
        <v>0</v>
      </c>
      <c r="W549">
        <v>0</v>
      </c>
      <c r="X549">
        <v>0</v>
      </c>
      <c r="Y549">
        <v>0</v>
      </c>
      <c r="Z549">
        <v>1</v>
      </c>
      <c r="AA549">
        <v>0</v>
      </c>
      <c r="AB549">
        <v>0</v>
      </c>
      <c r="AC549">
        <v>1</v>
      </c>
      <c r="AD549">
        <v>0</v>
      </c>
      <c r="AE549">
        <v>0</v>
      </c>
      <c r="AF549">
        <v>1</v>
      </c>
      <c r="AG549">
        <v>0</v>
      </c>
      <c r="AH549">
        <v>0</v>
      </c>
      <c r="AI549">
        <v>1</v>
      </c>
      <c r="AJ549">
        <v>0</v>
      </c>
      <c r="AK549">
        <v>1</v>
      </c>
      <c r="AL549">
        <v>0</v>
      </c>
      <c r="AM549">
        <v>0</v>
      </c>
      <c r="AN549">
        <v>1</v>
      </c>
      <c r="AO549">
        <v>1</v>
      </c>
      <c r="AP549">
        <v>0</v>
      </c>
      <c r="AQ549">
        <v>0</v>
      </c>
      <c r="AR549">
        <v>0</v>
      </c>
    </row>
    <row r="550" spans="1:44" x14ac:dyDescent="0.3">
      <c r="A550">
        <v>546</v>
      </c>
      <c r="B550">
        <v>2</v>
      </c>
      <c r="C550">
        <v>24</v>
      </c>
      <c r="D550">
        <v>13</v>
      </c>
      <c r="E550" t="str">
        <f>"2-24-13"</f>
        <v>2-24-13</v>
      </c>
      <c r="F550" t="s">
        <v>71</v>
      </c>
      <c r="G550" t="s">
        <v>73</v>
      </c>
      <c r="H550">
        <v>1</v>
      </c>
      <c r="I550">
        <v>1</v>
      </c>
      <c r="J550">
        <v>0</v>
      </c>
      <c r="K550">
        <v>0</v>
      </c>
      <c r="L550">
        <v>1</v>
      </c>
      <c r="M550">
        <v>1</v>
      </c>
      <c r="N550">
        <v>1</v>
      </c>
      <c r="O550">
        <v>1</v>
      </c>
      <c r="P550">
        <v>1</v>
      </c>
      <c r="Q550">
        <v>1</v>
      </c>
      <c r="R550">
        <v>1</v>
      </c>
      <c r="S550">
        <v>1</v>
      </c>
    </row>
    <row r="551" spans="1:44" x14ac:dyDescent="0.3">
      <c r="A551">
        <v>547</v>
      </c>
      <c r="B551">
        <v>2</v>
      </c>
      <c r="C551">
        <v>24</v>
      </c>
      <c r="D551">
        <v>9</v>
      </c>
      <c r="E551" t="str">
        <f>"2-24-9"</f>
        <v>2-24-9</v>
      </c>
      <c r="F551" t="s">
        <v>71</v>
      </c>
      <c r="G551" t="s">
        <v>72</v>
      </c>
      <c r="T551">
        <v>0</v>
      </c>
      <c r="U551">
        <v>1</v>
      </c>
      <c r="V551">
        <v>0</v>
      </c>
      <c r="W551">
        <v>0</v>
      </c>
      <c r="X551">
        <v>0</v>
      </c>
      <c r="Y551">
        <v>1</v>
      </c>
      <c r="Z551">
        <v>1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1</v>
      </c>
      <c r="AI551">
        <v>0</v>
      </c>
      <c r="AJ551">
        <v>1</v>
      </c>
      <c r="AK551">
        <v>0</v>
      </c>
      <c r="AL551">
        <v>1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</row>
    <row r="552" spans="1:44" x14ac:dyDescent="0.3">
      <c r="A552">
        <v>548</v>
      </c>
      <c r="B552">
        <v>2</v>
      </c>
      <c r="C552">
        <v>24</v>
      </c>
      <c r="D552">
        <v>5</v>
      </c>
      <c r="E552" t="str">
        <f>"2-24-5"</f>
        <v>2-24-5</v>
      </c>
      <c r="F552" t="s">
        <v>71</v>
      </c>
      <c r="G552" t="s">
        <v>73</v>
      </c>
      <c r="H552">
        <v>1</v>
      </c>
      <c r="I552">
        <v>1</v>
      </c>
      <c r="J552">
        <v>0</v>
      </c>
      <c r="K552">
        <v>0</v>
      </c>
      <c r="L552">
        <v>1</v>
      </c>
      <c r="M552">
        <v>1</v>
      </c>
      <c r="N552">
        <v>1</v>
      </c>
      <c r="O552">
        <v>1</v>
      </c>
      <c r="P552">
        <v>1</v>
      </c>
      <c r="Q552">
        <v>1</v>
      </c>
      <c r="R552">
        <v>1</v>
      </c>
      <c r="S552">
        <v>1</v>
      </c>
    </row>
    <row r="553" spans="1:44" x14ac:dyDescent="0.3">
      <c r="A553">
        <v>549</v>
      </c>
      <c r="B553">
        <v>2</v>
      </c>
      <c r="C553">
        <v>24</v>
      </c>
      <c r="D553">
        <v>4</v>
      </c>
      <c r="E553" t="str">
        <f>"2-24-4"</f>
        <v>2-24-4</v>
      </c>
      <c r="F553" t="s">
        <v>71</v>
      </c>
      <c r="G553" t="s">
        <v>73</v>
      </c>
      <c r="H553">
        <v>1</v>
      </c>
      <c r="I553">
        <v>0</v>
      </c>
      <c r="J553">
        <v>1</v>
      </c>
      <c r="K553">
        <v>0</v>
      </c>
      <c r="L553">
        <v>1</v>
      </c>
      <c r="M553">
        <v>1</v>
      </c>
      <c r="N553">
        <v>1</v>
      </c>
      <c r="O553">
        <v>1</v>
      </c>
      <c r="P553">
        <v>1</v>
      </c>
      <c r="Q553">
        <v>1</v>
      </c>
      <c r="R553">
        <v>1</v>
      </c>
      <c r="S553">
        <v>1</v>
      </c>
    </row>
    <row r="554" spans="1:44" x14ac:dyDescent="0.3">
      <c r="A554">
        <v>550</v>
      </c>
      <c r="B554">
        <v>2</v>
      </c>
      <c r="C554">
        <v>24</v>
      </c>
      <c r="D554">
        <v>22</v>
      </c>
      <c r="E554" t="str">
        <f>"2-24-22"</f>
        <v>2-24-22</v>
      </c>
      <c r="F554" t="s">
        <v>71</v>
      </c>
      <c r="G554" t="s">
        <v>72</v>
      </c>
      <c r="T554">
        <v>0</v>
      </c>
      <c r="U554">
        <v>1</v>
      </c>
      <c r="V554">
        <v>0</v>
      </c>
      <c r="W554">
        <v>0</v>
      </c>
      <c r="X554">
        <v>1</v>
      </c>
      <c r="Y554">
        <v>0</v>
      </c>
      <c r="Z554">
        <v>1</v>
      </c>
      <c r="AA554">
        <v>0</v>
      </c>
      <c r="AB554">
        <v>0</v>
      </c>
      <c r="AC554">
        <v>1</v>
      </c>
      <c r="AD554">
        <v>0</v>
      </c>
      <c r="AE554">
        <v>1</v>
      </c>
      <c r="AF554">
        <v>1</v>
      </c>
      <c r="AG554">
        <v>1</v>
      </c>
      <c r="AH554">
        <v>0</v>
      </c>
      <c r="AI554">
        <v>1</v>
      </c>
      <c r="AJ554">
        <v>1</v>
      </c>
      <c r="AK554">
        <v>0</v>
      </c>
      <c r="AL554">
        <v>1</v>
      </c>
      <c r="AM554">
        <v>1</v>
      </c>
      <c r="AN554">
        <v>1</v>
      </c>
      <c r="AO554">
        <v>1</v>
      </c>
      <c r="AP554">
        <v>0</v>
      </c>
      <c r="AQ554">
        <v>0</v>
      </c>
      <c r="AR554">
        <v>0</v>
      </c>
    </row>
    <row r="555" spans="1:44" x14ac:dyDescent="0.3">
      <c r="A555">
        <v>551</v>
      </c>
      <c r="B555">
        <v>2</v>
      </c>
      <c r="C555">
        <v>24</v>
      </c>
      <c r="D555">
        <v>21</v>
      </c>
      <c r="E555" t="str">
        <f>"2-24-21"</f>
        <v>2-24-21</v>
      </c>
      <c r="F555" t="s">
        <v>71</v>
      </c>
      <c r="G555" t="s">
        <v>72</v>
      </c>
      <c r="T555">
        <v>0</v>
      </c>
      <c r="U555">
        <v>1</v>
      </c>
      <c r="V555">
        <v>0</v>
      </c>
      <c r="W555">
        <v>0</v>
      </c>
      <c r="X555">
        <v>1</v>
      </c>
      <c r="Y555">
        <v>0</v>
      </c>
      <c r="Z555">
        <v>1</v>
      </c>
      <c r="AA555">
        <v>0</v>
      </c>
      <c r="AB555">
        <v>0</v>
      </c>
      <c r="AC555">
        <v>0</v>
      </c>
      <c r="AD555">
        <v>1</v>
      </c>
      <c r="AE555">
        <v>1</v>
      </c>
      <c r="AF555">
        <v>1</v>
      </c>
      <c r="AG555">
        <v>1</v>
      </c>
      <c r="AH555">
        <v>0</v>
      </c>
      <c r="AI555">
        <v>1</v>
      </c>
      <c r="AJ555">
        <v>1</v>
      </c>
      <c r="AK555">
        <v>0</v>
      </c>
      <c r="AL555">
        <v>1</v>
      </c>
      <c r="AM555">
        <v>1</v>
      </c>
      <c r="AN555">
        <v>1</v>
      </c>
      <c r="AO555">
        <v>1</v>
      </c>
      <c r="AP555">
        <v>0</v>
      </c>
      <c r="AQ555">
        <v>0</v>
      </c>
      <c r="AR555">
        <v>0</v>
      </c>
    </row>
    <row r="556" spans="1:44" x14ac:dyDescent="0.3">
      <c r="A556">
        <v>552</v>
      </c>
      <c r="B556">
        <v>2</v>
      </c>
      <c r="C556">
        <v>24</v>
      </c>
      <c r="D556">
        <v>16</v>
      </c>
      <c r="E556" t="str">
        <f>"2-24-16"</f>
        <v>2-24-16</v>
      </c>
      <c r="F556" t="s">
        <v>71</v>
      </c>
      <c r="G556" t="s">
        <v>73</v>
      </c>
      <c r="H556">
        <v>1</v>
      </c>
      <c r="I556">
        <v>0</v>
      </c>
      <c r="J556">
        <v>0</v>
      </c>
      <c r="K556">
        <v>1</v>
      </c>
      <c r="L556">
        <v>1</v>
      </c>
      <c r="M556">
        <v>1</v>
      </c>
      <c r="N556">
        <v>1</v>
      </c>
      <c r="O556">
        <v>1</v>
      </c>
      <c r="P556">
        <v>1</v>
      </c>
      <c r="Q556">
        <v>1</v>
      </c>
      <c r="R556">
        <v>1</v>
      </c>
      <c r="S556">
        <v>1</v>
      </c>
    </row>
    <row r="557" spans="1:44" x14ac:dyDescent="0.3">
      <c r="A557">
        <v>553</v>
      </c>
      <c r="B557">
        <v>2</v>
      </c>
      <c r="C557">
        <v>24</v>
      </c>
      <c r="D557">
        <v>15</v>
      </c>
      <c r="E557" t="str">
        <f>"2-24-15"</f>
        <v>2-24-15</v>
      </c>
      <c r="F557" t="s">
        <v>71</v>
      </c>
      <c r="G557" t="s">
        <v>73</v>
      </c>
      <c r="H557">
        <v>1</v>
      </c>
      <c r="I557">
        <v>0</v>
      </c>
      <c r="J557">
        <v>0</v>
      </c>
      <c r="K557">
        <v>1</v>
      </c>
      <c r="L557">
        <v>1</v>
      </c>
      <c r="M557">
        <v>1</v>
      </c>
      <c r="N557">
        <v>1</v>
      </c>
      <c r="O557">
        <v>1</v>
      </c>
      <c r="P557">
        <v>1</v>
      </c>
      <c r="Q557">
        <v>1</v>
      </c>
      <c r="R557">
        <v>1</v>
      </c>
      <c r="S557">
        <v>1</v>
      </c>
    </row>
    <row r="558" spans="1:44" x14ac:dyDescent="0.3">
      <c r="A558">
        <v>554</v>
      </c>
      <c r="B558">
        <v>2</v>
      </c>
      <c r="C558">
        <v>24</v>
      </c>
      <c r="D558">
        <v>10</v>
      </c>
      <c r="E558" t="str">
        <f>"2-24-10"</f>
        <v>2-24-10</v>
      </c>
      <c r="F558" t="s">
        <v>71</v>
      </c>
      <c r="G558" t="s">
        <v>73</v>
      </c>
      <c r="H558">
        <v>1</v>
      </c>
      <c r="I558">
        <v>0</v>
      </c>
      <c r="J558">
        <v>0</v>
      </c>
      <c r="K558">
        <v>1</v>
      </c>
      <c r="L558">
        <v>1</v>
      </c>
      <c r="M558">
        <v>1</v>
      </c>
      <c r="N558">
        <v>1</v>
      </c>
      <c r="O558">
        <v>1</v>
      </c>
      <c r="P558">
        <v>1</v>
      </c>
      <c r="Q558">
        <v>1</v>
      </c>
      <c r="R558">
        <v>1</v>
      </c>
      <c r="S558">
        <v>1</v>
      </c>
    </row>
    <row r="559" spans="1:44" x14ac:dyDescent="0.3">
      <c r="A559">
        <v>555</v>
      </c>
      <c r="B559">
        <v>2</v>
      </c>
      <c r="C559">
        <v>24</v>
      </c>
      <c r="D559">
        <v>6</v>
      </c>
      <c r="E559" t="str">
        <f>"2-24-6"</f>
        <v>2-24-6</v>
      </c>
      <c r="F559" t="s">
        <v>71</v>
      </c>
      <c r="G559" t="s">
        <v>72</v>
      </c>
      <c r="T559">
        <v>1</v>
      </c>
      <c r="U559">
        <v>0</v>
      </c>
      <c r="V559">
        <v>0</v>
      </c>
      <c r="W559">
        <v>0</v>
      </c>
      <c r="X559">
        <v>0</v>
      </c>
      <c r="Y559">
        <v>1</v>
      </c>
      <c r="Z559">
        <v>1</v>
      </c>
      <c r="AA559">
        <v>0</v>
      </c>
      <c r="AB559">
        <v>0</v>
      </c>
      <c r="AC559">
        <v>1</v>
      </c>
      <c r="AD559">
        <v>0</v>
      </c>
      <c r="AE559">
        <v>1</v>
      </c>
      <c r="AF559">
        <v>1</v>
      </c>
      <c r="AG559">
        <v>1</v>
      </c>
      <c r="AH559">
        <v>0</v>
      </c>
      <c r="AI559">
        <v>1</v>
      </c>
      <c r="AJ559">
        <v>1</v>
      </c>
      <c r="AK559">
        <v>0</v>
      </c>
      <c r="AL559">
        <v>1</v>
      </c>
      <c r="AM559">
        <v>1</v>
      </c>
      <c r="AN559">
        <v>1</v>
      </c>
      <c r="AO559">
        <v>1</v>
      </c>
      <c r="AP559">
        <v>0</v>
      </c>
      <c r="AQ559">
        <v>0</v>
      </c>
      <c r="AR559">
        <v>0</v>
      </c>
    </row>
    <row r="560" spans="1:44" x14ac:dyDescent="0.3">
      <c r="A560">
        <v>556</v>
      </c>
      <c r="B560">
        <v>2</v>
      </c>
      <c r="C560">
        <v>24</v>
      </c>
      <c r="D560">
        <v>1</v>
      </c>
      <c r="E560" t="str">
        <f>"2-24-1"</f>
        <v>2-24-1</v>
      </c>
      <c r="F560" t="s">
        <v>71</v>
      </c>
      <c r="G560" t="s">
        <v>73</v>
      </c>
      <c r="H560">
        <v>1</v>
      </c>
      <c r="I560">
        <v>1</v>
      </c>
      <c r="J560">
        <v>0</v>
      </c>
      <c r="K560">
        <v>0</v>
      </c>
      <c r="L560">
        <v>0</v>
      </c>
      <c r="M560">
        <v>1</v>
      </c>
      <c r="N560">
        <v>0</v>
      </c>
      <c r="O560">
        <v>1</v>
      </c>
      <c r="P560">
        <v>1</v>
      </c>
      <c r="Q560">
        <v>0</v>
      </c>
      <c r="R560">
        <v>1</v>
      </c>
      <c r="S560">
        <v>1</v>
      </c>
    </row>
    <row r="561" spans="1:44" x14ac:dyDescent="0.3">
      <c r="A561">
        <v>557</v>
      </c>
      <c r="B561">
        <v>2</v>
      </c>
      <c r="C561">
        <v>24</v>
      </c>
      <c r="D561">
        <v>24</v>
      </c>
      <c r="E561" t="str">
        <f>"2-24-24"</f>
        <v>2-24-24</v>
      </c>
      <c r="F561" t="s">
        <v>71</v>
      </c>
      <c r="G561" t="s">
        <v>73</v>
      </c>
      <c r="H561">
        <v>1</v>
      </c>
      <c r="I561">
        <v>1</v>
      </c>
      <c r="J561">
        <v>0</v>
      </c>
      <c r="K561">
        <v>0</v>
      </c>
      <c r="L561">
        <v>1</v>
      </c>
      <c r="M561">
        <v>1</v>
      </c>
      <c r="N561">
        <v>1</v>
      </c>
      <c r="O561">
        <v>1</v>
      </c>
      <c r="P561">
        <v>1</v>
      </c>
      <c r="Q561">
        <v>1</v>
      </c>
      <c r="R561">
        <v>1</v>
      </c>
      <c r="S561">
        <v>1</v>
      </c>
    </row>
    <row r="562" spans="1:44" x14ac:dyDescent="0.3">
      <c r="A562">
        <v>558</v>
      </c>
      <c r="B562">
        <v>2</v>
      </c>
      <c r="C562">
        <v>24</v>
      </c>
      <c r="D562">
        <v>23</v>
      </c>
      <c r="E562" t="str">
        <f>"2-24-23"</f>
        <v>2-24-23</v>
      </c>
      <c r="F562" t="s">
        <v>71</v>
      </c>
      <c r="G562" t="s">
        <v>72</v>
      </c>
      <c r="T562">
        <v>0</v>
      </c>
      <c r="U562">
        <v>1</v>
      </c>
      <c r="V562">
        <v>0</v>
      </c>
      <c r="W562">
        <v>0</v>
      </c>
      <c r="X562">
        <v>0</v>
      </c>
      <c r="Y562">
        <v>1</v>
      </c>
      <c r="Z562">
        <v>1</v>
      </c>
      <c r="AA562">
        <v>0</v>
      </c>
      <c r="AB562">
        <v>0</v>
      </c>
      <c r="AC562">
        <v>1</v>
      </c>
      <c r="AD562">
        <v>0</v>
      </c>
      <c r="AE562">
        <v>1</v>
      </c>
      <c r="AF562">
        <v>1</v>
      </c>
      <c r="AG562">
        <v>1</v>
      </c>
      <c r="AH562">
        <v>0</v>
      </c>
      <c r="AI562">
        <v>1</v>
      </c>
      <c r="AJ562">
        <v>0</v>
      </c>
      <c r="AK562">
        <v>1</v>
      </c>
      <c r="AL562">
        <v>1</v>
      </c>
      <c r="AM562">
        <v>1</v>
      </c>
      <c r="AN562">
        <v>1</v>
      </c>
      <c r="AO562">
        <v>1</v>
      </c>
      <c r="AP562">
        <v>0</v>
      </c>
      <c r="AQ562">
        <v>0</v>
      </c>
      <c r="AR562">
        <v>0</v>
      </c>
    </row>
    <row r="563" spans="1:44" x14ac:dyDescent="0.3">
      <c r="A563">
        <v>559</v>
      </c>
      <c r="B563">
        <v>2</v>
      </c>
      <c r="C563">
        <v>24</v>
      </c>
      <c r="D563">
        <v>18</v>
      </c>
      <c r="E563" t="str">
        <f>"2-24-18"</f>
        <v>2-24-18</v>
      </c>
      <c r="F563" t="s">
        <v>71</v>
      </c>
      <c r="G563" t="s">
        <v>73</v>
      </c>
      <c r="H563">
        <v>1</v>
      </c>
      <c r="I563">
        <v>1</v>
      </c>
      <c r="J563">
        <v>0</v>
      </c>
      <c r="K563">
        <v>0</v>
      </c>
      <c r="L563">
        <v>1</v>
      </c>
      <c r="M563">
        <v>0</v>
      </c>
      <c r="N563">
        <v>1</v>
      </c>
      <c r="O563">
        <v>1</v>
      </c>
      <c r="P563">
        <v>1</v>
      </c>
      <c r="Q563">
        <v>1</v>
      </c>
      <c r="R563">
        <v>1</v>
      </c>
      <c r="S563">
        <v>0</v>
      </c>
    </row>
    <row r="564" spans="1:44" x14ac:dyDescent="0.3">
      <c r="A564">
        <v>560</v>
      </c>
      <c r="B564">
        <v>2</v>
      </c>
      <c r="C564">
        <v>24</v>
      </c>
      <c r="D564">
        <v>17</v>
      </c>
      <c r="E564" t="str">
        <f>"2-24-17"</f>
        <v>2-24-17</v>
      </c>
      <c r="F564" t="s">
        <v>71</v>
      </c>
      <c r="G564" t="s">
        <v>72</v>
      </c>
      <c r="T564">
        <v>1</v>
      </c>
      <c r="U564">
        <v>0</v>
      </c>
      <c r="V564">
        <v>0</v>
      </c>
      <c r="W564">
        <v>0</v>
      </c>
      <c r="X564">
        <v>1</v>
      </c>
      <c r="Y564">
        <v>0</v>
      </c>
      <c r="Z564">
        <v>1</v>
      </c>
      <c r="AA564">
        <v>0</v>
      </c>
      <c r="AB564">
        <v>0</v>
      </c>
      <c r="AC564">
        <v>0</v>
      </c>
      <c r="AD564">
        <v>1</v>
      </c>
      <c r="AE564">
        <v>1</v>
      </c>
      <c r="AF564">
        <v>1</v>
      </c>
      <c r="AG564">
        <v>1</v>
      </c>
      <c r="AH564">
        <v>0</v>
      </c>
      <c r="AI564">
        <v>1</v>
      </c>
      <c r="AJ564">
        <v>1</v>
      </c>
      <c r="AK564">
        <v>0</v>
      </c>
      <c r="AL564">
        <v>1</v>
      </c>
      <c r="AM564">
        <v>1</v>
      </c>
      <c r="AN564">
        <v>1</v>
      </c>
      <c r="AO564">
        <v>1</v>
      </c>
      <c r="AP564">
        <v>0</v>
      </c>
      <c r="AQ564">
        <v>0</v>
      </c>
      <c r="AR564">
        <v>0</v>
      </c>
    </row>
    <row r="565" spans="1:44" x14ac:dyDescent="0.3">
      <c r="A565">
        <v>561</v>
      </c>
      <c r="B565">
        <v>2</v>
      </c>
      <c r="C565">
        <v>24</v>
      </c>
      <c r="D565">
        <v>11</v>
      </c>
      <c r="E565" t="str">
        <f>"2-24-11"</f>
        <v>2-24-11</v>
      </c>
      <c r="F565" t="s">
        <v>71</v>
      </c>
      <c r="G565" t="s">
        <v>73</v>
      </c>
      <c r="H565">
        <v>1</v>
      </c>
      <c r="I565">
        <v>1</v>
      </c>
      <c r="J565">
        <v>0</v>
      </c>
      <c r="K565">
        <v>0</v>
      </c>
      <c r="L565">
        <v>1</v>
      </c>
      <c r="M565">
        <v>1</v>
      </c>
      <c r="N565">
        <v>1</v>
      </c>
      <c r="O565">
        <v>1</v>
      </c>
      <c r="P565">
        <v>1</v>
      </c>
      <c r="Q565">
        <v>1</v>
      </c>
      <c r="R565">
        <v>1</v>
      </c>
      <c r="S565">
        <v>1</v>
      </c>
    </row>
    <row r="566" spans="1:44" x14ac:dyDescent="0.3">
      <c r="A566">
        <v>562</v>
      </c>
      <c r="B566">
        <v>2</v>
      </c>
      <c r="C566">
        <v>24</v>
      </c>
      <c r="D566">
        <v>7</v>
      </c>
      <c r="E566" t="str">
        <f>"2-24-7"</f>
        <v>2-24-7</v>
      </c>
      <c r="F566" t="s">
        <v>71</v>
      </c>
      <c r="G566" t="s">
        <v>73</v>
      </c>
      <c r="H566">
        <v>0</v>
      </c>
      <c r="I566">
        <v>0</v>
      </c>
      <c r="J566">
        <v>1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</row>
    <row r="567" spans="1:44" x14ac:dyDescent="0.3">
      <c r="A567">
        <v>563</v>
      </c>
      <c r="B567">
        <v>2</v>
      </c>
      <c r="C567">
        <v>24</v>
      </c>
      <c r="D567">
        <v>3</v>
      </c>
      <c r="E567" t="str">
        <f>"2-24-3"</f>
        <v>2-24-3</v>
      </c>
      <c r="F567" t="s">
        <v>71</v>
      </c>
      <c r="G567" t="s">
        <v>72</v>
      </c>
      <c r="T567">
        <v>0</v>
      </c>
      <c r="U567">
        <v>1</v>
      </c>
      <c r="V567">
        <v>0</v>
      </c>
      <c r="W567">
        <v>0</v>
      </c>
      <c r="X567">
        <v>1</v>
      </c>
      <c r="Y567">
        <v>0</v>
      </c>
      <c r="Z567">
        <v>0</v>
      </c>
      <c r="AA567">
        <v>1</v>
      </c>
      <c r="AB567">
        <v>0</v>
      </c>
      <c r="AC567">
        <v>1</v>
      </c>
      <c r="AD567">
        <v>0</v>
      </c>
      <c r="AE567">
        <v>1</v>
      </c>
      <c r="AF567">
        <v>1</v>
      </c>
      <c r="AG567">
        <v>1</v>
      </c>
      <c r="AH567">
        <v>0</v>
      </c>
      <c r="AI567">
        <v>1</v>
      </c>
      <c r="AJ567">
        <v>0</v>
      </c>
      <c r="AK567">
        <v>1</v>
      </c>
      <c r="AL567">
        <v>1</v>
      </c>
      <c r="AM567">
        <v>1</v>
      </c>
      <c r="AN567">
        <v>1</v>
      </c>
      <c r="AO567">
        <v>1</v>
      </c>
      <c r="AP567">
        <v>0</v>
      </c>
      <c r="AQ567">
        <v>0</v>
      </c>
      <c r="AR567">
        <v>0</v>
      </c>
    </row>
    <row r="568" spans="1:44" x14ac:dyDescent="0.3">
      <c r="A568">
        <v>564</v>
      </c>
      <c r="B568">
        <v>2</v>
      </c>
      <c r="C568">
        <v>24</v>
      </c>
      <c r="D568">
        <v>25</v>
      </c>
      <c r="E568" t="str">
        <f>"2-24-25"</f>
        <v>2-24-25</v>
      </c>
      <c r="F568" t="s">
        <v>71</v>
      </c>
      <c r="G568" t="s">
        <v>73</v>
      </c>
      <c r="H568">
        <v>1</v>
      </c>
      <c r="I568">
        <v>0</v>
      </c>
      <c r="J568">
        <v>0</v>
      </c>
      <c r="K568">
        <v>0</v>
      </c>
      <c r="L568">
        <v>1</v>
      </c>
      <c r="M568">
        <v>0</v>
      </c>
      <c r="N568">
        <v>0</v>
      </c>
      <c r="O568">
        <v>1</v>
      </c>
      <c r="P568">
        <v>0</v>
      </c>
      <c r="Q568">
        <v>0</v>
      </c>
      <c r="R568">
        <v>1</v>
      </c>
      <c r="S568">
        <v>1</v>
      </c>
    </row>
    <row r="569" spans="1:44" x14ac:dyDescent="0.3">
      <c r="A569">
        <v>565</v>
      </c>
      <c r="B569">
        <v>2</v>
      </c>
      <c r="C569">
        <v>24</v>
      </c>
      <c r="D569">
        <v>20</v>
      </c>
      <c r="E569" t="str">
        <f>"2-24-20"</f>
        <v>2-24-20</v>
      </c>
      <c r="F569" t="s">
        <v>71</v>
      </c>
      <c r="G569" t="s">
        <v>73</v>
      </c>
      <c r="H569">
        <v>1</v>
      </c>
      <c r="I569">
        <v>1</v>
      </c>
      <c r="J569">
        <v>0</v>
      </c>
      <c r="K569">
        <v>0</v>
      </c>
      <c r="L569">
        <v>1</v>
      </c>
      <c r="M569">
        <v>1</v>
      </c>
      <c r="N569">
        <v>1</v>
      </c>
      <c r="O569">
        <v>1</v>
      </c>
      <c r="P569">
        <v>1</v>
      </c>
      <c r="Q569">
        <v>1</v>
      </c>
      <c r="R569">
        <v>1</v>
      </c>
      <c r="S569">
        <v>1</v>
      </c>
    </row>
    <row r="570" spans="1:44" x14ac:dyDescent="0.3">
      <c r="A570">
        <v>566</v>
      </c>
      <c r="B570">
        <v>2</v>
      </c>
      <c r="C570">
        <v>24</v>
      </c>
      <c r="D570">
        <v>19</v>
      </c>
      <c r="E570" t="str">
        <f>"2-24-19"</f>
        <v>2-24-19</v>
      </c>
      <c r="F570" t="s">
        <v>71</v>
      </c>
      <c r="G570" t="s">
        <v>72</v>
      </c>
      <c r="T570">
        <v>1</v>
      </c>
      <c r="U570">
        <v>0</v>
      </c>
      <c r="V570">
        <v>0</v>
      </c>
      <c r="W570">
        <v>0</v>
      </c>
      <c r="X570">
        <v>1</v>
      </c>
      <c r="Y570">
        <v>0</v>
      </c>
      <c r="Z570">
        <v>1</v>
      </c>
      <c r="AA570">
        <v>0</v>
      </c>
      <c r="AB570">
        <v>0</v>
      </c>
      <c r="AC570">
        <v>0</v>
      </c>
      <c r="AD570">
        <v>1</v>
      </c>
      <c r="AE570">
        <v>1</v>
      </c>
      <c r="AF570">
        <v>1</v>
      </c>
      <c r="AG570">
        <v>1</v>
      </c>
      <c r="AH570">
        <v>0</v>
      </c>
      <c r="AI570">
        <v>1</v>
      </c>
      <c r="AJ570">
        <v>1</v>
      </c>
      <c r="AK570">
        <v>0</v>
      </c>
      <c r="AL570">
        <v>1</v>
      </c>
      <c r="AM570">
        <v>1</v>
      </c>
      <c r="AN570">
        <v>1</v>
      </c>
      <c r="AO570">
        <v>1</v>
      </c>
      <c r="AP570">
        <v>0</v>
      </c>
      <c r="AQ570">
        <v>0</v>
      </c>
      <c r="AR570">
        <v>0</v>
      </c>
    </row>
    <row r="571" spans="1:44" x14ac:dyDescent="0.3">
      <c r="A571">
        <v>567</v>
      </c>
      <c r="B571">
        <v>2</v>
      </c>
      <c r="C571">
        <v>24</v>
      </c>
      <c r="D571">
        <v>12</v>
      </c>
      <c r="E571" t="str">
        <f>"2-24-12"</f>
        <v>2-24-12</v>
      </c>
      <c r="F571" t="s">
        <v>71</v>
      </c>
      <c r="G571" t="s">
        <v>73</v>
      </c>
      <c r="H571">
        <v>1</v>
      </c>
      <c r="I571">
        <v>1</v>
      </c>
      <c r="J571">
        <v>0</v>
      </c>
      <c r="K571">
        <v>0</v>
      </c>
      <c r="L571">
        <v>1</v>
      </c>
      <c r="M571">
        <v>1</v>
      </c>
      <c r="N571">
        <v>1</v>
      </c>
      <c r="O571">
        <v>1</v>
      </c>
      <c r="P571">
        <v>1</v>
      </c>
      <c r="Q571">
        <v>1</v>
      </c>
      <c r="R571">
        <v>1</v>
      </c>
      <c r="S571">
        <v>1</v>
      </c>
    </row>
    <row r="572" spans="1:44" x14ac:dyDescent="0.3">
      <c r="A572">
        <v>568</v>
      </c>
      <c r="B572">
        <v>2</v>
      </c>
      <c r="C572">
        <v>24</v>
      </c>
      <c r="D572">
        <v>8</v>
      </c>
      <c r="E572" t="str">
        <f>"2-24-8"</f>
        <v>2-24-8</v>
      </c>
      <c r="F572" t="s">
        <v>71</v>
      </c>
      <c r="G572" t="s">
        <v>73</v>
      </c>
      <c r="H572">
        <v>1</v>
      </c>
      <c r="I572">
        <v>1</v>
      </c>
      <c r="J572">
        <v>0</v>
      </c>
      <c r="K572">
        <v>0</v>
      </c>
      <c r="L572">
        <v>1</v>
      </c>
      <c r="M572">
        <v>1</v>
      </c>
      <c r="N572">
        <v>1</v>
      </c>
      <c r="O572">
        <v>1</v>
      </c>
      <c r="P572">
        <v>1</v>
      </c>
      <c r="Q572">
        <v>1</v>
      </c>
      <c r="R572">
        <v>1</v>
      </c>
      <c r="S572">
        <v>0</v>
      </c>
    </row>
    <row r="573" spans="1:44" x14ac:dyDescent="0.3">
      <c r="A573">
        <v>569</v>
      </c>
      <c r="B573">
        <v>2</v>
      </c>
      <c r="C573">
        <v>24</v>
      </c>
      <c r="D573">
        <v>2</v>
      </c>
      <c r="E573" t="str">
        <f>"2-24-2"</f>
        <v>2-24-2</v>
      </c>
      <c r="F573" t="s">
        <v>71</v>
      </c>
      <c r="G573" t="s">
        <v>72</v>
      </c>
      <c r="T573">
        <v>0</v>
      </c>
      <c r="U573">
        <v>1</v>
      </c>
      <c r="V573">
        <v>0</v>
      </c>
      <c r="W573">
        <v>0</v>
      </c>
      <c r="X573">
        <v>1</v>
      </c>
      <c r="Y573">
        <v>0</v>
      </c>
      <c r="Z573">
        <v>0</v>
      </c>
      <c r="AA573">
        <v>1</v>
      </c>
      <c r="AB573">
        <v>0</v>
      </c>
      <c r="AC573">
        <v>0</v>
      </c>
      <c r="AD573">
        <v>1</v>
      </c>
      <c r="AE573">
        <v>1</v>
      </c>
      <c r="AF573">
        <v>1</v>
      </c>
      <c r="AG573">
        <v>1</v>
      </c>
      <c r="AH573">
        <v>1</v>
      </c>
      <c r="AI573">
        <v>0</v>
      </c>
      <c r="AJ573">
        <v>1</v>
      </c>
      <c r="AK573">
        <v>0</v>
      </c>
      <c r="AL573">
        <v>1</v>
      </c>
      <c r="AM573">
        <v>1</v>
      </c>
      <c r="AN573">
        <v>1</v>
      </c>
      <c r="AO573">
        <v>1</v>
      </c>
      <c r="AP573">
        <v>0</v>
      </c>
      <c r="AQ573">
        <v>0</v>
      </c>
      <c r="AR573">
        <v>0</v>
      </c>
    </row>
    <row r="574" spans="1:44" x14ac:dyDescent="0.3">
      <c r="A574">
        <v>570</v>
      </c>
      <c r="B574">
        <v>2</v>
      </c>
      <c r="C574">
        <v>25</v>
      </c>
      <c r="D574">
        <v>24</v>
      </c>
      <c r="E574" t="str">
        <f>"2-25-24"</f>
        <v>2-25-24</v>
      </c>
      <c r="F574" t="s">
        <v>71</v>
      </c>
      <c r="G574" t="s">
        <v>72</v>
      </c>
      <c r="T574">
        <v>0</v>
      </c>
      <c r="U574">
        <v>0</v>
      </c>
      <c r="V574">
        <v>0</v>
      </c>
      <c r="W574">
        <v>0</v>
      </c>
      <c r="X574">
        <v>1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1</v>
      </c>
      <c r="AL574">
        <v>0</v>
      </c>
      <c r="AM574">
        <v>1</v>
      </c>
      <c r="AN574">
        <v>1</v>
      </c>
      <c r="AO574">
        <v>1</v>
      </c>
      <c r="AP574">
        <v>0</v>
      </c>
      <c r="AQ574">
        <v>0</v>
      </c>
      <c r="AR574">
        <v>0</v>
      </c>
    </row>
    <row r="575" spans="1:44" x14ac:dyDescent="0.3">
      <c r="A575">
        <v>571</v>
      </c>
      <c r="B575">
        <v>2</v>
      </c>
      <c r="C575">
        <v>25</v>
      </c>
      <c r="D575">
        <v>23</v>
      </c>
      <c r="E575" t="str">
        <f>"2-25-23"</f>
        <v>2-25-23</v>
      </c>
      <c r="F575" t="s">
        <v>71</v>
      </c>
      <c r="G575" t="s">
        <v>72</v>
      </c>
      <c r="T575">
        <v>1</v>
      </c>
      <c r="U575">
        <v>0</v>
      </c>
      <c r="V575">
        <v>0</v>
      </c>
      <c r="W575">
        <v>0</v>
      </c>
      <c r="X575">
        <v>1</v>
      </c>
      <c r="Y575">
        <v>0</v>
      </c>
      <c r="Z575">
        <v>0</v>
      </c>
      <c r="AA575">
        <v>1</v>
      </c>
      <c r="AB575">
        <v>0</v>
      </c>
      <c r="AC575">
        <v>1</v>
      </c>
      <c r="AD575">
        <v>0</v>
      </c>
      <c r="AE575">
        <v>1</v>
      </c>
      <c r="AF575">
        <v>1</v>
      </c>
      <c r="AG575">
        <v>1</v>
      </c>
      <c r="AH575">
        <v>0</v>
      </c>
      <c r="AI575">
        <v>1</v>
      </c>
      <c r="AJ575">
        <v>1</v>
      </c>
      <c r="AK575">
        <v>0</v>
      </c>
      <c r="AL575">
        <v>1</v>
      </c>
      <c r="AM575">
        <v>1</v>
      </c>
      <c r="AN575">
        <v>1</v>
      </c>
      <c r="AO575">
        <v>1</v>
      </c>
      <c r="AP575">
        <v>0</v>
      </c>
      <c r="AQ575">
        <v>0</v>
      </c>
      <c r="AR575">
        <v>0</v>
      </c>
    </row>
    <row r="576" spans="1:44" x14ac:dyDescent="0.3">
      <c r="A576">
        <v>572</v>
      </c>
      <c r="B576">
        <v>2</v>
      </c>
      <c r="C576">
        <v>25</v>
      </c>
      <c r="D576">
        <v>16</v>
      </c>
      <c r="E576" t="str">
        <f>"2-25-16"</f>
        <v>2-25-16</v>
      </c>
      <c r="F576" t="s">
        <v>71</v>
      </c>
      <c r="G576" t="s">
        <v>72</v>
      </c>
      <c r="T576">
        <v>0</v>
      </c>
      <c r="U576">
        <v>1</v>
      </c>
      <c r="V576">
        <v>0</v>
      </c>
      <c r="W576">
        <v>0</v>
      </c>
      <c r="X576">
        <v>1</v>
      </c>
      <c r="Y576">
        <v>0</v>
      </c>
      <c r="Z576">
        <v>1</v>
      </c>
      <c r="AA576">
        <v>0</v>
      </c>
      <c r="AB576">
        <v>0</v>
      </c>
      <c r="AC576">
        <v>0</v>
      </c>
      <c r="AD576">
        <v>1</v>
      </c>
      <c r="AE576">
        <v>1</v>
      </c>
      <c r="AF576">
        <v>1</v>
      </c>
      <c r="AG576">
        <v>1</v>
      </c>
      <c r="AH576">
        <v>0</v>
      </c>
      <c r="AI576">
        <v>1</v>
      </c>
      <c r="AJ576">
        <v>0</v>
      </c>
      <c r="AK576">
        <v>1</v>
      </c>
      <c r="AL576">
        <v>1</v>
      </c>
      <c r="AM576">
        <v>1</v>
      </c>
      <c r="AN576">
        <v>1</v>
      </c>
      <c r="AO576">
        <v>1</v>
      </c>
      <c r="AP576">
        <v>0</v>
      </c>
      <c r="AQ576">
        <v>0</v>
      </c>
      <c r="AR576">
        <v>0</v>
      </c>
    </row>
    <row r="577" spans="1:44" x14ac:dyDescent="0.3">
      <c r="A577">
        <v>573</v>
      </c>
      <c r="B577">
        <v>2</v>
      </c>
      <c r="C577">
        <v>25</v>
      </c>
      <c r="D577">
        <v>15</v>
      </c>
      <c r="E577" t="str">
        <f>"2-25-15"</f>
        <v>2-25-15</v>
      </c>
      <c r="F577" t="s">
        <v>71</v>
      </c>
      <c r="G577" t="s">
        <v>72</v>
      </c>
      <c r="T577">
        <v>1</v>
      </c>
      <c r="U577">
        <v>0</v>
      </c>
      <c r="V577">
        <v>0</v>
      </c>
      <c r="W577">
        <v>0</v>
      </c>
      <c r="X577">
        <v>1</v>
      </c>
      <c r="Y577">
        <v>0</v>
      </c>
      <c r="Z577">
        <v>1</v>
      </c>
      <c r="AA577">
        <v>0</v>
      </c>
      <c r="AB577">
        <v>0</v>
      </c>
      <c r="AC577">
        <v>0</v>
      </c>
      <c r="AD577">
        <v>0</v>
      </c>
      <c r="AE577">
        <v>1</v>
      </c>
      <c r="AF577">
        <v>1</v>
      </c>
      <c r="AG577">
        <v>1</v>
      </c>
      <c r="AH577">
        <v>0</v>
      </c>
      <c r="AI577">
        <v>1</v>
      </c>
      <c r="AJ577">
        <v>1</v>
      </c>
      <c r="AK577">
        <v>0</v>
      </c>
      <c r="AL577">
        <v>1</v>
      </c>
      <c r="AM577">
        <v>1</v>
      </c>
      <c r="AN577">
        <v>1</v>
      </c>
      <c r="AO577">
        <v>1</v>
      </c>
      <c r="AP577">
        <v>0</v>
      </c>
      <c r="AQ577">
        <v>0</v>
      </c>
      <c r="AR577">
        <v>0</v>
      </c>
    </row>
    <row r="578" spans="1:44" x14ac:dyDescent="0.3">
      <c r="A578">
        <v>574</v>
      </c>
      <c r="B578">
        <v>2</v>
      </c>
      <c r="C578">
        <v>25</v>
      </c>
      <c r="D578">
        <v>5</v>
      </c>
      <c r="E578" t="str">
        <f>"2-25-5"</f>
        <v>2-25-5</v>
      </c>
      <c r="F578" t="s">
        <v>71</v>
      </c>
      <c r="G578" t="s">
        <v>73</v>
      </c>
      <c r="H578">
        <v>1</v>
      </c>
      <c r="I578">
        <v>0</v>
      </c>
      <c r="J578">
        <v>0</v>
      </c>
      <c r="K578">
        <v>1</v>
      </c>
      <c r="L578">
        <v>1</v>
      </c>
      <c r="M578">
        <v>1</v>
      </c>
      <c r="N578">
        <v>1</v>
      </c>
      <c r="O578">
        <v>1</v>
      </c>
      <c r="P578">
        <v>1</v>
      </c>
      <c r="Q578">
        <v>1</v>
      </c>
      <c r="R578">
        <v>1</v>
      </c>
      <c r="S578">
        <v>1</v>
      </c>
    </row>
    <row r="579" spans="1:44" x14ac:dyDescent="0.3">
      <c r="A579">
        <v>575</v>
      </c>
      <c r="B579">
        <v>2</v>
      </c>
      <c r="C579">
        <v>25</v>
      </c>
      <c r="D579">
        <v>22</v>
      </c>
      <c r="E579" t="str">
        <f>"2-25-22"</f>
        <v>2-25-22</v>
      </c>
      <c r="F579" t="s">
        <v>71</v>
      </c>
      <c r="G579" t="s">
        <v>73</v>
      </c>
      <c r="H579">
        <v>1</v>
      </c>
      <c r="I579">
        <v>0</v>
      </c>
      <c r="J579">
        <v>0</v>
      </c>
      <c r="K579">
        <v>1</v>
      </c>
      <c r="L579">
        <v>0</v>
      </c>
      <c r="M579">
        <v>1</v>
      </c>
      <c r="N579">
        <v>1</v>
      </c>
      <c r="O579">
        <v>0</v>
      </c>
      <c r="P579">
        <v>1</v>
      </c>
      <c r="Q579">
        <v>1</v>
      </c>
      <c r="R579">
        <v>1</v>
      </c>
      <c r="S579">
        <v>1</v>
      </c>
    </row>
    <row r="580" spans="1:44" x14ac:dyDescent="0.3">
      <c r="A580">
        <v>576</v>
      </c>
      <c r="B580">
        <v>2</v>
      </c>
      <c r="C580">
        <v>25</v>
      </c>
      <c r="D580">
        <v>14</v>
      </c>
      <c r="E580" t="str">
        <f>"2-25-14"</f>
        <v>2-25-14</v>
      </c>
      <c r="F580" t="s">
        <v>71</v>
      </c>
      <c r="G580" t="s">
        <v>72</v>
      </c>
      <c r="T580">
        <v>1</v>
      </c>
      <c r="U580">
        <v>0</v>
      </c>
      <c r="V580">
        <v>0</v>
      </c>
      <c r="W580">
        <v>0</v>
      </c>
      <c r="X580">
        <v>1</v>
      </c>
      <c r="Y580">
        <v>0</v>
      </c>
      <c r="Z580">
        <v>1</v>
      </c>
      <c r="AA580">
        <v>0</v>
      </c>
      <c r="AB580">
        <v>0</v>
      </c>
      <c r="AC580">
        <v>1</v>
      </c>
      <c r="AD580">
        <v>0</v>
      </c>
      <c r="AE580">
        <v>1</v>
      </c>
      <c r="AF580">
        <v>1</v>
      </c>
      <c r="AG580">
        <v>1</v>
      </c>
      <c r="AH580">
        <v>0</v>
      </c>
      <c r="AI580">
        <v>1</v>
      </c>
      <c r="AJ580">
        <v>1</v>
      </c>
      <c r="AK580">
        <v>0</v>
      </c>
      <c r="AL580">
        <v>1</v>
      </c>
      <c r="AM580">
        <v>1</v>
      </c>
      <c r="AN580">
        <v>1</v>
      </c>
      <c r="AO580">
        <v>1</v>
      </c>
      <c r="AP580">
        <v>0</v>
      </c>
      <c r="AQ580">
        <v>0</v>
      </c>
      <c r="AR580">
        <v>0</v>
      </c>
    </row>
    <row r="581" spans="1:44" x14ac:dyDescent="0.3">
      <c r="A581">
        <v>577</v>
      </c>
      <c r="B581">
        <v>2</v>
      </c>
      <c r="C581">
        <v>25</v>
      </c>
      <c r="D581">
        <v>13</v>
      </c>
      <c r="E581" t="str">
        <f>"2-25-13"</f>
        <v>2-25-13</v>
      </c>
      <c r="F581" t="s">
        <v>71</v>
      </c>
      <c r="G581" t="s">
        <v>72</v>
      </c>
      <c r="T581">
        <v>1</v>
      </c>
      <c r="U581">
        <v>0</v>
      </c>
      <c r="V581">
        <v>0</v>
      </c>
      <c r="W581">
        <v>0</v>
      </c>
      <c r="X581">
        <v>1</v>
      </c>
      <c r="Y581">
        <v>0</v>
      </c>
      <c r="Z581">
        <v>1</v>
      </c>
      <c r="AA581">
        <v>0</v>
      </c>
      <c r="AB581">
        <v>0</v>
      </c>
      <c r="AC581">
        <v>0</v>
      </c>
      <c r="AD581">
        <v>1</v>
      </c>
      <c r="AE581">
        <v>1</v>
      </c>
      <c r="AF581">
        <v>1</v>
      </c>
      <c r="AG581">
        <v>1</v>
      </c>
      <c r="AH581">
        <v>0</v>
      </c>
      <c r="AI581">
        <v>1</v>
      </c>
      <c r="AJ581">
        <v>1</v>
      </c>
      <c r="AK581">
        <v>0</v>
      </c>
      <c r="AL581">
        <v>1</v>
      </c>
      <c r="AM581">
        <v>1</v>
      </c>
      <c r="AN581">
        <v>1</v>
      </c>
      <c r="AO581">
        <v>1</v>
      </c>
      <c r="AP581">
        <v>0</v>
      </c>
      <c r="AQ581">
        <v>0</v>
      </c>
      <c r="AR581">
        <v>0</v>
      </c>
    </row>
    <row r="582" spans="1:44" x14ac:dyDescent="0.3">
      <c r="A582">
        <v>578</v>
      </c>
      <c r="B582">
        <v>2</v>
      </c>
      <c r="C582">
        <v>25</v>
      </c>
      <c r="D582">
        <v>6</v>
      </c>
      <c r="E582" t="str">
        <f>"2-25-6"</f>
        <v>2-25-6</v>
      </c>
      <c r="F582" t="s">
        <v>71</v>
      </c>
      <c r="G582" t="s">
        <v>73</v>
      </c>
      <c r="H582">
        <v>0</v>
      </c>
      <c r="I582">
        <v>0</v>
      </c>
      <c r="J582">
        <v>1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</row>
    <row r="583" spans="1:44" x14ac:dyDescent="0.3">
      <c r="A583">
        <v>579</v>
      </c>
      <c r="B583">
        <v>2</v>
      </c>
      <c r="C583">
        <v>25</v>
      </c>
      <c r="D583">
        <v>3</v>
      </c>
      <c r="E583" t="str">
        <f>"2-25-3"</f>
        <v>2-25-3</v>
      </c>
      <c r="F583" t="s">
        <v>71</v>
      </c>
      <c r="G583" t="s">
        <v>72</v>
      </c>
      <c r="T583">
        <v>1</v>
      </c>
      <c r="U583">
        <v>0</v>
      </c>
      <c r="V583">
        <v>0</v>
      </c>
      <c r="W583">
        <v>0</v>
      </c>
      <c r="X583">
        <v>1</v>
      </c>
      <c r="Y583">
        <v>0</v>
      </c>
      <c r="Z583">
        <v>0</v>
      </c>
      <c r="AA583">
        <v>1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1</v>
      </c>
      <c r="AI583">
        <v>0</v>
      </c>
      <c r="AJ583">
        <v>0</v>
      </c>
      <c r="AK583">
        <v>1</v>
      </c>
      <c r="AL583">
        <v>1</v>
      </c>
      <c r="AM583">
        <v>1</v>
      </c>
      <c r="AN583">
        <v>0</v>
      </c>
      <c r="AO583">
        <v>1</v>
      </c>
      <c r="AP583">
        <v>0</v>
      </c>
      <c r="AQ583">
        <v>0</v>
      </c>
      <c r="AR583">
        <v>0</v>
      </c>
    </row>
    <row r="584" spans="1:44" x14ac:dyDescent="0.3">
      <c r="A584">
        <v>580</v>
      </c>
      <c r="B584">
        <v>2</v>
      </c>
      <c r="C584">
        <v>25</v>
      </c>
      <c r="D584">
        <v>25</v>
      </c>
      <c r="E584" t="str">
        <f>"2-25-25"</f>
        <v>2-25-25</v>
      </c>
      <c r="F584" t="s">
        <v>71</v>
      </c>
      <c r="G584" t="s">
        <v>73</v>
      </c>
      <c r="H584">
        <v>1</v>
      </c>
      <c r="I584">
        <v>0</v>
      </c>
      <c r="J584">
        <v>0</v>
      </c>
      <c r="K584">
        <v>1</v>
      </c>
      <c r="L584">
        <v>1</v>
      </c>
      <c r="M584">
        <v>1</v>
      </c>
      <c r="N584">
        <v>1</v>
      </c>
      <c r="O584">
        <v>1</v>
      </c>
      <c r="P584">
        <v>1</v>
      </c>
      <c r="Q584">
        <v>1</v>
      </c>
      <c r="R584">
        <v>1</v>
      </c>
      <c r="S584">
        <v>1</v>
      </c>
    </row>
    <row r="585" spans="1:44" x14ac:dyDescent="0.3">
      <c r="A585">
        <v>581</v>
      </c>
      <c r="B585">
        <v>2</v>
      </c>
      <c r="C585">
        <v>25</v>
      </c>
      <c r="D585">
        <v>18</v>
      </c>
      <c r="E585" t="str">
        <f>"2-25-18"</f>
        <v>2-25-18</v>
      </c>
      <c r="F585" t="s">
        <v>71</v>
      </c>
      <c r="G585" t="s">
        <v>72</v>
      </c>
      <c r="T585">
        <v>0</v>
      </c>
      <c r="U585">
        <v>1</v>
      </c>
      <c r="V585">
        <v>0</v>
      </c>
      <c r="W585">
        <v>0</v>
      </c>
      <c r="X585">
        <v>1</v>
      </c>
      <c r="Y585">
        <v>0</v>
      </c>
      <c r="Z585">
        <v>1</v>
      </c>
      <c r="AA585">
        <v>0</v>
      </c>
      <c r="AB585">
        <v>0</v>
      </c>
      <c r="AC585">
        <v>1</v>
      </c>
      <c r="AD585">
        <v>0</v>
      </c>
      <c r="AE585">
        <v>1</v>
      </c>
      <c r="AF585">
        <v>1</v>
      </c>
      <c r="AG585">
        <v>1</v>
      </c>
      <c r="AH585">
        <v>0</v>
      </c>
      <c r="AI585">
        <v>1</v>
      </c>
      <c r="AJ585">
        <v>1</v>
      </c>
      <c r="AK585">
        <v>0</v>
      </c>
      <c r="AL585">
        <v>1</v>
      </c>
      <c r="AM585">
        <v>1</v>
      </c>
      <c r="AN585">
        <v>1</v>
      </c>
      <c r="AO585">
        <v>1</v>
      </c>
      <c r="AP585">
        <v>0</v>
      </c>
      <c r="AQ585">
        <v>0</v>
      </c>
      <c r="AR585">
        <v>0</v>
      </c>
    </row>
    <row r="586" spans="1:44" x14ac:dyDescent="0.3">
      <c r="A586">
        <v>582</v>
      </c>
      <c r="B586">
        <v>2</v>
      </c>
      <c r="C586">
        <v>25</v>
      </c>
      <c r="D586">
        <v>17</v>
      </c>
      <c r="E586" t="str">
        <f>"2-25-17"</f>
        <v>2-25-17</v>
      </c>
      <c r="F586" t="s">
        <v>71</v>
      </c>
      <c r="G586" t="s">
        <v>72</v>
      </c>
      <c r="T586">
        <v>0</v>
      </c>
      <c r="U586">
        <v>1</v>
      </c>
      <c r="V586">
        <v>0</v>
      </c>
      <c r="W586">
        <v>0</v>
      </c>
      <c r="X586">
        <v>1</v>
      </c>
      <c r="Y586">
        <v>0</v>
      </c>
      <c r="Z586">
        <v>1</v>
      </c>
      <c r="AA586">
        <v>0</v>
      </c>
      <c r="AB586">
        <v>0</v>
      </c>
      <c r="AC586">
        <v>0</v>
      </c>
      <c r="AD586">
        <v>1</v>
      </c>
      <c r="AE586">
        <v>0</v>
      </c>
      <c r="AF586">
        <v>1</v>
      </c>
      <c r="AG586">
        <v>0</v>
      </c>
      <c r="AH586">
        <v>0</v>
      </c>
      <c r="AI586">
        <v>1</v>
      </c>
      <c r="AJ586">
        <v>0</v>
      </c>
      <c r="AK586">
        <v>1</v>
      </c>
      <c r="AL586">
        <v>1</v>
      </c>
      <c r="AM586">
        <v>1</v>
      </c>
      <c r="AN586">
        <v>1</v>
      </c>
      <c r="AO586">
        <v>1</v>
      </c>
      <c r="AP586">
        <v>0</v>
      </c>
      <c r="AQ586">
        <v>0</v>
      </c>
      <c r="AR586">
        <v>0</v>
      </c>
    </row>
    <row r="587" spans="1:44" x14ac:dyDescent="0.3">
      <c r="A587">
        <v>583</v>
      </c>
      <c r="B587">
        <v>2</v>
      </c>
      <c r="C587">
        <v>25</v>
      </c>
      <c r="D587">
        <v>11</v>
      </c>
      <c r="E587" t="str">
        <f>"2-25-11"</f>
        <v>2-25-11</v>
      </c>
      <c r="F587" t="s">
        <v>71</v>
      </c>
      <c r="G587" t="s">
        <v>72</v>
      </c>
      <c r="T587">
        <v>1</v>
      </c>
      <c r="U587">
        <v>0</v>
      </c>
      <c r="V587">
        <v>0</v>
      </c>
      <c r="W587">
        <v>0</v>
      </c>
      <c r="X587">
        <v>1</v>
      </c>
      <c r="Y587">
        <v>0</v>
      </c>
      <c r="Z587">
        <v>1</v>
      </c>
      <c r="AA587">
        <v>0</v>
      </c>
      <c r="AB587">
        <v>0</v>
      </c>
      <c r="AC587">
        <v>0</v>
      </c>
      <c r="AD587">
        <v>1</v>
      </c>
      <c r="AE587">
        <v>1</v>
      </c>
      <c r="AF587">
        <v>1</v>
      </c>
      <c r="AG587">
        <v>1</v>
      </c>
      <c r="AH587">
        <v>0</v>
      </c>
      <c r="AI587">
        <v>1</v>
      </c>
      <c r="AJ587">
        <v>1</v>
      </c>
      <c r="AK587">
        <v>0</v>
      </c>
      <c r="AL587">
        <v>1</v>
      </c>
      <c r="AM587">
        <v>1</v>
      </c>
      <c r="AN587">
        <v>1</v>
      </c>
      <c r="AO587">
        <v>1</v>
      </c>
      <c r="AP587">
        <v>0</v>
      </c>
      <c r="AQ587">
        <v>0</v>
      </c>
      <c r="AR587">
        <v>0</v>
      </c>
    </row>
    <row r="588" spans="1:44" x14ac:dyDescent="0.3">
      <c r="A588">
        <v>584</v>
      </c>
      <c r="B588">
        <v>2</v>
      </c>
      <c r="C588">
        <v>25</v>
      </c>
      <c r="D588">
        <v>7</v>
      </c>
      <c r="E588" t="str">
        <f>"2-25-7"</f>
        <v>2-25-7</v>
      </c>
      <c r="F588" t="s">
        <v>71</v>
      </c>
      <c r="G588" t="s">
        <v>73</v>
      </c>
      <c r="H588">
        <v>1</v>
      </c>
      <c r="I588">
        <v>0</v>
      </c>
      <c r="J588">
        <v>0</v>
      </c>
      <c r="K588">
        <v>1</v>
      </c>
      <c r="L588">
        <v>0</v>
      </c>
      <c r="M588">
        <v>1</v>
      </c>
      <c r="N588">
        <v>1</v>
      </c>
      <c r="O588">
        <v>1</v>
      </c>
      <c r="P588">
        <v>1</v>
      </c>
      <c r="Q588">
        <v>1</v>
      </c>
      <c r="R588">
        <v>0</v>
      </c>
      <c r="S588">
        <v>1</v>
      </c>
    </row>
    <row r="589" spans="1:44" x14ac:dyDescent="0.3">
      <c r="A589">
        <v>585</v>
      </c>
      <c r="B589">
        <v>2</v>
      </c>
      <c r="C589">
        <v>25</v>
      </c>
      <c r="D589">
        <v>1</v>
      </c>
      <c r="E589" t="str">
        <f>"2-25-1"</f>
        <v>2-25-1</v>
      </c>
      <c r="F589" t="s">
        <v>71</v>
      </c>
      <c r="G589" t="s">
        <v>72</v>
      </c>
      <c r="T589">
        <v>0</v>
      </c>
      <c r="U589">
        <v>1</v>
      </c>
      <c r="V589">
        <v>0</v>
      </c>
      <c r="W589">
        <v>0</v>
      </c>
      <c r="X589">
        <v>1</v>
      </c>
      <c r="Y589">
        <v>0</v>
      </c>
      <c r="Z589">
        <v>0</v>
      </c>
      <c r="AA589">
        <v>1</v>
      </c>
      <c r="AB589">
        <v>0</v>
      </c>
      <c r="AC589">
        <v>1</v>
      </c>
      <c r="AD589">
        <v>0</v>
      </c>
      <c r="AE589">
        <v>1</v>
      </c>
      <c r="AF589">
        <v>1</v>
      </c>
      <c r="AG589">
        <v>1</v>
      </c>
      <c r="AH589">
        <v>1</v>
      </c>
      <c r="AI589">
        <v>0</v>
      </c>
      <c r="AJ589">
        <v>1</v>
      </c>
      <c r="AK589">
        <v>0</v>
      </c>
      <c r="AL589">
        <v>1</v>
      </c>
      <c r="AM589">
        <v>1</v>
      </c>
      <c r="AN589">
        <v>1</v>
      </c>
      <c r="AO589">
        <v>1</v>
      </c>
      <c r="AP589">
        <v>0</v>
      </c>
      <c r="AQ589">
        <v>0</v>
      </c>
      <c r="AR589">
        <v>0</v>
      </c>
    </row>
    <row r="590" spans="1:44" x14ac:dyDescent="0.3">
      <c r="A590">
        <v>586</v>
      </c>
      <c r="B590">
        <v>2</v>
      </c>
      <c r="C590">
        <v>25</v>
      </c>
      <c r="D590">
        <v>19</v>
      </c>
      <c r="E590" t="str">
        <f>"2-25-19"</f>
        <v>2-25-19</v>
      </c>
      <c r="F590" t="s">
        <v>71</v>
      </c>
      <c r="G590" t="s">
        <v>73</v>
      </c>
      <c r="H590">
        <v>1</v>
      </c>
      <c r="I590">
        <v>1</v>
      </c>
      <c r="J590">
        <v>0</v>
      </c>
      <c r="K590">
        <v>0</v>
      </c>
      <c r="L590">
        <v>1</v>
      </c>
      <c r="M590">
        <v>1</v>
      </c>
      <c r="N590">
        <v>1</v>
      </c>
      <c r="O590">
        <v>1</v>
      </c>
      <c r="P590">
        <v>1</v>
      </c>
      <c r="Q590">
        <v>1</v>
      </c>
      <c r="R590">
        <v>1</v>
      </c>
      <c r="S590">
        <v>0</v>
      </c>
    </row>
    <row r="591" spans="1:44" x14ac:dyDescent="0.3">
      <c r="A591">
        <v>587</v>
      </c>
      <c r="B591">
        <v>2</v>
      </c>
      <c r="C591">
        <v>25</v>
      </c>
      <c r="D591">
        <v>12</v>
      </c>
      <c r="E591" t="str">
        <f>"2-25-12"</f>
        <v>2-25-12</v>
      </c>
      <c r="F591" t="s">
        <v>71</v>
      </c>
      <c r="G591" t="s">
        <v>72</v>
      </c>
      <c r="T591">
        <v>1</v>
      </c>
      <c r="U591">
        <v>0</v>
      </c>
      <c r="V591">
        <v>0</v>
      </c>
      <c r="W591">
        <v>0</v>
      </c>
      <c r="X591">
        <v>1</v>
      </c>
      <c r="Y591">
        <v>0</v>
      </c>
      <c r="Z591">
        <v>1</v>
      </c>
      <c r="AA591">
        <v>0</v>
      </c>
      <c r="AB591">
        <v>0</v>
      </c>
      <c r="AC591">
        <v>1</v>
      </c>
      <c r="AD591">
        <v>0</v>
      </c>
      <c r="AE591">
        <v>1</v>
      </c>
      <c r="AF591">
        <v>1</v>
      </c>
      <c r="AG591">
        <v>1</v>
      </c>
      <c r="AH591">
        <v>1</v>
      </c>
      <c r="AI591">
        <v>0</v>
      </c>
      <c r="AJ591">
        <v>1</v>
      </c>
      <c r="AK591">
        <v>0</v>
      </c>
      <c r="AL591">
        <v>1</v>
      </c>
      <c r="AM591">
        <v>1</v>
      </c>
      <c r="AN591">
        <v>1</v>
      </c>
      <c r="AO591">
        <v>1</v>
      </c>
      <c r="AP591">
        <v>0</v>
      </c>
      <c r="AQ591">
        <v>0</v>
      </c>
      <c r="AR591">
        <v>0</v>
      </c>
    </row>
    <row r="592" spans="1:44" x14ac:dyDescent="0.3">
      <c r="A592">
        <v>588</v>
      </c>
      <c r="B592">
        <v>2</v>
      </c>
      <c r="C592">
        <v>25</v>
      </c>
      <c r="D592">
        <v>8</v>
      </c>
      <c r="E592" t="str">
        <f>"2-25-8"</f>
        <v>2-25-8</v>
      </c>
      <c r="F592" t="s">
        <v>71</v>
      </c>
      <c r="G592" t="s">
        <v>72</v>
      </c>
      <c r="T592">
        <v>0</v>
      </c>
      <c r="U592">
        <v>1</v>
      </c>
      <c r="V592">
        <v>0</v>
      </c>
      <c r="W592">
        <v>0</v>
      </c>
      <c r="X592">
        <v>1</v>
      </c>
      <c r="Y592">
        <v>0</v>
      </c>
      <c r="Z592">
        <v>0</v>
      </c>
      <c r="AA592">
        <v>1</v>
      </c>
      <c r="AB592">
        <v>0</v>
      </c>
      <c r="AC592">
        <v>0</v>
      </c>
      <c r="AD592">
        <v>1</v>
      </c>
      <c r="AE592">
        <v>1</v>
      </c>
      <c r="AF592">
        <v>1</v>
      </c>
      <c r="AG592">
        <v>1</v>
      </c>
      <c r="AH592">
        <v>1</v>
      </c>
      <c r="AI592">
        <v>0</v>
      </c>
      <c r="AJ592">
        <v>0</v>
      </c>
      <c r="AK592">
        <v>1</v>
      </c>
      <c r="AL592">
        <v>1</v>
      </c>
      <c r="AM592">
        <v>1</v>
      </c>
      <c r="AN592">
        <v>1</v>
      </c>
      <c r="AO592">
        <v>1</v>
      </c>
      <c r="AP592">
        <v>0</v>
      </c>
      <c r="AQ592">
        <v>0</v>
      </c>
      <c r="AR592">
        <v>0</v>
      </c>
    </row>
    <row r="593" spans="1:44" x14ac:dyDescent="0.3">
      <c r="A593">
        <v>589</v>
      </c>
      <c r="B593">
        <v>2</v>
      </c>
      <c r="C593">
        <v>25</v>
      </c>
      <c r="D593">
        <v>4</v>
      </c>
      <c r="E593" t="str">
        <f>"2-25-4"</f>
        <v>2-25-4</v>
      </c>
      <c r="F593" t="s">
        <v>71</v>
      </c>
      <c r="G593" t="s">
        <v>72</v>
      </c>
      <c r="T593">
        <v>1</v>
      </c>
      <c r="U593">
        <v>0</v>
      </c>
      <c r="V593">
        <v>0</v>
      </c>
      <c r="W593">
        <v>0</v>
      </c>
      <c r="X593">
        <v>1</v>
      </c>
      <c r="Y593">
        <v>0</v>
      </c>
      <c r="Z593">
        <v>0</v>
      </c>
      <c r="AA593">
        <v>1</v>
      </c>
      <c r="AB593">
        <v>0</v>
      </c>
      <c r="AC593">
        <v>1</v>
      </c>
      <c r="AD593">
        <v>0</v>
      </c>
      <c r="AE593">
        <v>1</v>
      </c>
      <c r="AF593">
        <v>1</v>
      </c>
      <c r="AG593">
        <v>1</v>
      </c>
      <c r="AH593">
        <v>0</v>
      </c>
      <c r="AI593">
        <v>1</v>
      </c>
      <c r="AJ593">
        <v>1</v>
      </c>
      <c r="AK593">
        <v>0</v>
      </c>
      <c r="AL593">
        <v>1</v>
      </c>
      <c r="AM593">
        <v>1</v>
      </c>
      <c r="AN593">
        <v>1</v>
      </c>
      <c r="AO593">
        <v>1</v>
      </c>
      <c r="AP593">
        <v>0</v>
      </c>
      <c r="AQ593">
        <v>0</v>
      </c>
      <c r="AR593">
        <v>0</v>
      </c>
    </row>
    <row r="594" spans="1:44" x14ac:dyDescent="0.3">
      <c r="A594">
        <v>590</v>
      </c>
      <c r="B594">
        <v>2</v>
      </c>
      <c r="C594">
        <v>25</v>
      </c>
      <c r="D594">
        <v>21</v>
      </c>
      <c r="E594" t="str">
        <f>"2-25-21"</f>
        <v>2-25-21</v>
      </c>
      <c r="F594" t="s">
        <v>71</v>
      </c>
      <c r="G594" t="s">
        <v>72</v>
      </c>
      <c r="T594">
        <v>0</v>
      </c>
      <c r="U594">
        <v>1</v>
      </c>
      <c r="V594">
        <v>0</v>
      </c>
      <c r="W594">
        <v>0</v>
      </c>
      <c r="X594">
        <v>1</v>
      </c>
      <c r="Y594">
        <v>0</v>
      </c>
      <c r="Z594">
        <v>0</v>
      </c>
      <c r="AA594">
        <v>1</v>
      </c>
      <c r="AB594">
        <v>0</v>
      </c>
      <c r="AC594">
        <v>1</v>
      </c>
      <c r="AD594">
        <v>0</v>
      </c>
      <c r="AE594">
        <v>1</v>
      </c>
      <c r="AF594">
        <v>1</v>
      </c>
      <c r="AG594">
        <v>1</v>
      </c>
      <c r="AH594">
        <v>1</v>
      </c>
      <c r="AI594">
        <v>0</v>
      </c>
      <c r="AJ594">
        <v>1</v>
      </c>
      <c r="AK594">
        <v>0</v>
      </c>
      <c r="AL594">
        <v>1</v>
      </c>
      <c r="AM594">
        <v>1</v>
      </c>
      <c r="AN594">
        <v>1</v>
      </c>
      <c r="AO594">
        <v>1</v>
      </c>
      <c r="AP594">
        <v>0</v>
      </c>
      <c r="AQ594">
        <v>0</v>
      </c>
      <c r="AR594">
        <v>0</v>
      </c>
    </row>
    <row r="595" spans="1:44" x14ac:dyDescent="0.3">
      <c r="A595">
        <v>591</v>
      </c>
      <c r="B595">
        <v>2</v>
      </c>
      <c r="C595">
        <v>25</v>
      </c>
      <c r="D595">
        <v>10</v>
      </c>
      <c r="E595" t="str">
        <f>"2-25-10"</f>
        <v>2-25-10</v>
      </c>
      <c r="F595" t="s">
        <v>71</v>
      </c>
      <c r="G595" t="s">
        <v>73</v>
      </c>
      <c r="H595">
        <v>1</v>
      </c>
      <c r="I595">
        <v>1</v>
      </c>
      <c r="J595">
        <v>0</v>
      </c>
      <c r="K595">
        <v>0</v>
      </c>
      <c r="L595">
        <v>1</v>
      </c>
      <c r="M595">
        <v>1</v>
      </c>
      <c r="N595">
        <v>1</v>
      </c>
      <c r="O595">
        <v>1</v>
      </c>
      <c r="P595">
        <v>1</v>
      </c>
      <c r="Q595">
        <v>1</v>
      </c>
      <c r="R595">
        <v>1</v>
      </c>
      <c r="S595">
        <v>1</v>
      </c>
    </row>
    <row r="596" spans="1:44" x14ac:dyDescent="0.3">
      <c r="A596">
        <v>592</v>
      </c>
      <c r="B596">
        <v>2</v>
      </c>
      <c r="C596">
        <v>25</v>
      </c>
      <c r="D596">
        <v>2</v>
      </c>
      <c r="E596" t="str">
        <f>"2-25-2"</f>
        <v>2-25-2</v>
      </c>
      <c r="F596" t="s">
        <v>71</v>
      </c>
      <c r="G596" t="s">
        <v>72</v>
      </c>
      <c r="T596">
        <v>1</v>
      </c>
      <c r="U596">
        <v>0</v>
      </c>
      <c r="V596">
        <v>0</v>
      </c>
      <c r="W596">
        <v>0</v>
      </c>
      <c r="X596">
        <v>1</v>
      </c>
      <c r="Y596">
        <v>0</v>
      </c>
      <c r="Z596">
        <v>0</v>
      </c>
      <c r="AA596">
        <v>1</v>
      </c>
      <c r="AB596">
        <v>0</v>
      </c>
      <c r="AC596">
        <v>1</v>
      </c>
      <c r="AD596">
        <v>0</v>
      </c>
      <c r="AE596">
        <v>1</v>
      </c>
      <c r="AF596">
        <v>1</v>
      </c>
      <c r="AG596">
        <v>1</v>
      </c>
      <c r="AH596">
        <v>1</v>
      </c>
      <c r="AI596">
        <v>0</v>
      </c>
      <c r="AJ596">
        <v>1</v>
      </c>
      <c r="AK596">
        <v>0</v>
      </c>
      <c r="AL596">
        <v>1</v>
      </c>
      <c r="AM596">
        <v>1</v>
      </c>
      <c r="AN596">
        <v>1</v>
      </c>
      <c r="AO596">
        <v>1</v>
      </c>
      <c r="AP596">
        <v>0</v>
      </c>
      <c r="AQ596">
        <v>0</v>
      </c>
      <c r="AR596">
        <v>1</v>
      </c>
    </row>
    <row r="597" spans="1:44" x14ac:dyDescent="0.3">
      <c r="A597">
        <v>593</v>
      </c>
      <c r="B597">
        <v>2</v>
      </c>
      <c r="C597">
        <v>25</v>
      </c>
      <c r="D597">
        <v>9</v>
      </c>
      <c r="E597" t="str">
        <f>"2-25-9"</f>
        <v>2-25-9</v>
      </c>
      <c r="F597" t="s">
        <v>71</v>
      </c>
      <c r="G597" t="s">
        <v>72</v>
      </c>
      <c r="T597">
        <v>1</v>
      </c>
      <c r="U597">
        <v>0</v>
      </c>
      <c r="V597">
        <v>0</v>
      </c>
      <c r="W597">
        <v>0</v>
      </c>
      <c r="X597">
        <v>1</v>
      </c>
      <c r="Y597">
        <v>0</v>
      </c>
      <c r="Z597">
        <v>1</v>
      </c>
      <c r="AA597">
        <v>0</v>
      </c>
      <c r="AB597">
        <v>1</v>
      </c>
      <c r="AC597">
        <v>0</v>
      </c>
      <c r="AD597">
        <v>0</v>
      </c>
      <c r="AE597">
        <v>1</v>
      </c>
      <c r="AF597">
        <v>1</v>
      </c>
      <c r="AG597">
        <v>1</v>
      </c>
      <c r="AH597">
        <v>0</v>
      </c>
      <c r="AI597">
        <v>1</v>
      </c>
      <c r="AJ597">
        <v>1</v>
      </c>
      <c r="AK597">
        <v>0</v>
      </c>
      <c r="AL597">
        <v>1</v>
      </c>
      <c r="AM597">
        <v>1</v>
      </c>
      <c r="AN597">
        <v>1</v>
      </c>
      <c r="AO597">
        <v>1</v>
      </c>
      <c r="AP597">
        <v>0</v>
      </c>
      <c r="AQ597">
        <v>0</v>
      </c>
      <c r="AR597">
        <v>1</v>
      </c>
    </row>
    <row r="598" spans="1:44" x14ac:dyDescent="0.3">
      <c r="A598">
        <v>594</v>
      </c>
      <c r="B598">
        <v>2</v>
      </c>
      <c r="C598">
        <v>25</v>
      </c>
      <c r="D598">
        <v>20</v>
      </c>
      <c r="E598" t="str">
        <f>"2-25-20"</f>
        <v>2-25-20</v>
      </c>
      <c r="F598" t="s">
        <v>71</v>
      </c>
      <c r="G598" t="s">
        <v>72</v>
      </c>
      <c r="T598">
        <v>1</v>
      </c>
      <c r="U598">
        <v>0</v>
      </c>
      <c r="V598">
        <v>0</v>
      </c>
      <c r="W598">
        <v>0</v>
      </c>
      <c r="X598">
        <v>1</v>
      </c>
      <c r="Y598">
        <v>0</v>
      </c>
      <c r="Z598">
        <v>1</v>
      </c>
      <c r="AA598">
        <v>0</v>
      </c>
      <c r="AB598">
        <v>0</v>
      </c>
      <c r="AC598">
        <v>0</v>
      </c>
      <c r="AD598">
        <v>1</v>
      </c>
      <c r="AE598">
        <v>1</v>
      </c>
      <c r="AF598">
        <v>1</v>
      </c>
      <c r="AG598">
        <v>1</v>
      </c>
      <c r="AH598">
        <v>1</v>
      </c>
      <c r="AI598">
        <v>0</v>
      </c>
      <c r="AJ598">
        <v>1</v>
      </c>
      <c r="AK598">
        <v>0</v>
      </c>
      <c r="AL598">
        <v>1</v>
      </c>
      <c r="AM598">
        <v>1</v>
      </c>
      <c r="AN598">
        <v>1</v>
      </c>
      <c r="AO598">
        <v>1</v>
      </c>
      <c r="AP598">
        <v>0</v>
      </c>
      <c r="AQ598">
        <v>0</v>
      </c>
      <c r="AR598">
        <v>0</v>
      </c>
    </row>
    <row r="599" spans="1:44" x14ac:dyDescent="0.3">
      <c r="A599">
        <v>595</v>
      </c>
      <c r="B599">
        <v>2</v>
      </c>
      <c r="C599">
        <v>26</v>
      </c>
      <c r="D599">
        <v>22</v>
      </c>
      <c r="E599" t="str">
        <f>"2-26-22"</f>
        <v>2-26-22</v>
      </c>
      <c r="F599" t="s">
        <v>71</v>
      </c>
      <c r="G599" t="s">
        <v>72</v>
      </c>
      <c r="T599">
        <v>0</v>
      </c>
      <c r="U599">
        <v>1</v>
      </c>
      <c r="V599">
        <v>0</v>
      </c>
      <c r="W599">
        <v>0</v>
      </c>
      <c r="X599">
        <v>1</v>
      </c>
      <c r="Y599">
        <v>0</v>
      </c>
      <c r="Z599">
        <v>1</v>
      </c>
      <c r="AA599">
        <v>0</v>
      </c>
      <c r="AB599">
        <v>0</v>
      </c>
      <c r="AC599">
        <v>1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1</v>
      </c>
      <c r="AJ599">
        <v>0</v>
      </c>
      <c r="AK599">
        <v>1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</row>
    <row r="600" spans="1:44" x14ac:dyDescent="0.3">
      <c r="A600">
        <v>596</v>
      </c>
      <c r="B600">
        <v>2</v>
      </c>
      <c r="C600">
        <v>26</v>
      </c>
      <c r="D600">
        <v>21</v>
      </c>
      <c r="E600" t="str">
        <f>"2-26-21"</f>
        <v>2-26-21</v>
      </c>
      <c r="F600" t="s">
        <v>71</v>
      </c>
      <c r="G600" t="s">
        <v>73</v>
      </c>
      <c r="H600">
        <v>0</v>
      </c>
      <c r="I600">
        <v>1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1</v>
      </c>
      <c r="S600">
        <v>1</v>
      </c>
    </row>
    <row r="601" spans="1:44" x14ac:dyDescent="0.3">
      <c r="A601">
        <v>597</v>
      </c>
      <c r="B601">
        <v>2</v>
      </c>
      <c r="C601">
        <v>26</v>
      </c>
      <c r="D601">
        <v>14</v>
      </c>
      <c r="E601" t="str">
        <f>"2-26-14"</f>
        <v>2-26-14</v>
      </c>
      <c r="F601" t="s">
        <v>71</v>
      </c>
      <c r="G601" t="s">
        <v>73</v>
      </c>
      <c r="H601">
        <v>1</v>
      </c>
      <c r="I601">
        <v>0</v>
      </c>
      <c r="J601">
        <v>0</v>
      </c>
      <c r="K601">
        <v>1</v>
      </c>
      <c r="L601">
        <v>1</v>
      </c>
      <c r="M601">
        <v>1</v>
      </c>
      <c r="N601">
        <v>1</v>
      </c>
      <c r="O601">
        <v>1</v>
      </c>
      <c r="P601">
        <v>1</v>
      </c>
      <c r="Q601">
        <v>1</v>
      </c>
      <c r="R601">
        <v>1</v>
      </c>
      <c r="S601">
        <v>1</v>
      </c>
    </row>
    <row r="602" spans="1:44" x14ac:dyDescent="0.3">
      <c r="A602">
        <v>598</v>
      </c>
      <c r="B602">
        <v>2</v>
      </c>
      <c r="C602">
        <v>26</v>
      </c>
      <c r="D602">
        <v>13</v>
      </c>
      <c r="E602" t="str">
        <f>"2-26-13"</f>
        <v>2-26-13</v>
      </c>
      <c r="F602" t="s">
        <v>71</v>
      </c>
      <c r="G602" t="s">
        <v>73</v>
      </c>
      <c r="H602">
        <v>1</v>
      </c>
      <c r="I602">
        <v>1</v>
      </c>
      <c r="J602">
        <v>0</v>
      </c>
      <c r="K602">
        <v>0</v>
      </c>
      <c r="L602">
        <v>1</v>
      </c>
      <c r="M602">
        <v>1</v>
      </c>
      <c r="N602">
        <v>1</v>
      </c>
      <c r="O602">
        <v>1</v>
      </c>
      <c r="P602">
        <v>1</v>
      </c>
      <c r="Q602">
        <v>1</v>
      </c>
      <c r="R602">
        <v>1</v>
      </c>
      <c r="S602">
        <v>1</v>
      </c>
    </row>
    <row r="603" spans="1:44" x14ac:dyDescent="0.3">
      <c r="A603">
        <v>599</v>
      </c>
      <c r="B603">
        <v>2</v>
      </c>
      <c r="C603">
        <v>26</v>
      </c>
      <c r="D603">
        <v>9</v>
      </c>
      <c r="E603" t="str">
        <f>"2-26-9"</f>
        <v>2-26-9</v>
      </c>
      <c r="F603" t="s">
        <v>71</v>
      </c>
      <c r="G603" t="s">
        <v>73</v>
      </c>
      <c r="H603">
        <v>1</v>
      </c>
      <c r="I603">
        <v>1</v>
      </c>
      <c r="J603">
        <v>0</v>
      </c>
      <c r="K603">
        <v>0</v>
      </c>
      <c r="L603">
        <v>1</v>
      </c>
      <c r="M603">
        <v>1</v>
      </c>
      <c r="N603">
        <v>1</v>
      </c>
      <c r="O603">
        <v>1</v>
      </c>
      <c r="P603">
        <v>1</v>
      </c>
      <c r="Q603">
        <v>1</v>
      </c>
      <c r="R603">
        <v>1</v>
      </c>
      <c r="S603">
        <v>1</v>
      </c>
    </row>
    <row r="604" spans="1:44" x14ac:dyDescent="0.3">
      <c r="A604">
        <v>600</v>
      </c>
      <c r="B604">
        <v>2</v>
      </c>
      <c r="C604">
        <v>26</v>
      </c>
      <c r="D604">
        <v>1</v>
      </c>
      <c r="E604" t="str">
        <f>"2-26-1"</f>
        <v>2-26-1</v>
      </c>
      <c r="F604" t="s">
        <v>71</v>
      </c>
      <c r="G604" t="s">
        <v>73</v>
      </c>
      <c r="H604">
        <v>1</v>
      </c>
      <c r="I604">
        <v>0</v>
      </c>
      <c r="J604">
        <v>1</v>
      </c>
      <c r="K604">
        <v>0</v>
      </c>
      <c r="L604">
        <v>1</v>
      </c>
      <c r="M604">
        <v>1</v>
      </c>
      <c r="N604">
        <v>1</v>
      </c>
      <c r="O604">
        <v>1</v>
      </c>
      <c r="P604">
        <v>1</v>
      </c>
      <c r="Q604">
        <v>1</v>
      </c>
      <c r="R604">
        <v>1</v>
      </c>
      <c r="S604">
        <v>1</v>
      </c>
    </row>
    <row r="605" spans="1:44" x14ac:dyDescent="0.3">
      <c r="A605">
        <v>601</v>
      </c>
      <c r="B605">
        <v>2</v>
      </c>
      <c r="C605">
        <v>26</v>
      </c>
      <c r="D605">
        <v>24</v>
      </c>
      <c r="E605" t="str">
        <f>"2-26-24"</f>
        <v>2-26-24</v>
      </c>
      <c r="F605" t="s">
        <v>71</v>
      </c>
      <c r="G605" t="s">
        <v>72</v>
      </c>
      <c r="T605">
        <v>0</v>
      </c>
      <c r="U605">
        <v>1</v>
      </c>
      <c r="V605">
        <v>0</v>
      </c>
      <c r="W605">
        <v>0</v>
      </c>
      <c r="X605">
        <v>1</v>
      </c>
      <c r="Y605">
        <v>0</v>
      </c>
      <c r="Z605">
        <v>0</v>
      </c>
      <c r="AA605">
        <v>1</v>
      </c>
      <c r="AB605">
        <v>0</v>
      </c>
      <c r="AC605">
        <v>0</v>
      </c>
      <c r="AD605">
        <v>1</v>
      </c>
      <c r="AE605">
        <v>1</v>
      </c>
      <c r="AF605">
        <v>1</v>
      </c>
      <c r="AG605">
        <v>1</v>
      </c>
      <c r="AH605">
        <v>0</v>
      </c>
      <c r="AI605">
        <v>1</v>
      </c>
      <c r="AJ605">
        <v>0</v>
      </c>
      <c r="AK605">
        <v>1</v>
      </c>
      <c r="AL605">
        <v>1</v>
      </c>
      <c r="AM605">
        <v>1</v>
      </c>
      <c r="AN605">
        <v>1</v>
      </c>
      <c r="AO605">
        <v>1</v>
      </c>
      <c r="AP605">
        <v>0</v>
      </c>
      <c r="AQ605">
        <v>0</v>
      </c>
      <c r="AR605">
        <v>0</v>
      </c>
    </row>
    <row r="606" spans="1:44" x14ac:dyDescent="0.3">
      <c r="A606">
        <v>602</v>
      </c>
      <c r="B606">
        <v>2</v>
      </c>
      <c r="C606">
        <v>26</v>
      </c>
      <c r="D606">
        <v>23</v>
      </c>
      <c r="E606" t="str">
        <f>"2-26-23"</f>
        <v>2-26-23</v>
      </c>
      <c r="F606" t="s">
        <v>71</v>
      </c>
      <c r="G606" t="s">
        <v>72</v>
      </c>
      <c r="T606">
        <v>1</v>
      </c>
      <c r="U606">
        <v>0</v>
      </c>
      <c r="V606">
        <v>0</v>
      </c>
      <c r="W606">
        <v>0</v>
      </c>
      <c r="X606">
        <v>0</v>
      </c>
      <c r="Y606">
        <v>1</v>
      </c>
      <c r="Z606">
        <v>1</v>
      </c>
      <c r="AA606">
        <v>0</v>
      </c>
      <c r="AB606">
        <v>0</v>
      </c>
      <c r="AC606">
        <v>0</v>
      </c>
      <c r="AD606">
        <v>0</v>
      </c>
      <c r="AE606">
        <v>1</v>
      </c>
      <c r="AF606">
        <v>1</v>
      </c>
      <c r="AG606">
        <v>1</v>
      </c>
      <c r="AH606">
        <v>0</v>
      </c>
      <c r="AI606">
        <v>0</v>
      </c>
      <c r="AJ606">
        <v>1</v>
      </c>
      <c r="AK606">
        <v>0</v>
      </c>
      <c r="AL606">
        <v>0</v>
      </c>
      <c r="AM606">
        <v>1</v>
      </c>
      <c r="AN606">
        <v>1</v>
      </c>
      <c r="AO606">
        <v>1</v>
      </c>
      <c r="AP606">
        <v>0</v>
      </c>
      <c r="AQ606">
        <v>0</v>
      </c>
      <c r="AR606">
        <v>0</v>
      </c>
    </row>
    <row r="607" spans="1:44" x14ac:dyDescent="0.3">
      <c r="A607">
        <v>603</v>
      </c>
      <c r="B607">
        <v>2</v>
      </c>
      <c r="C607">
        <v>26</v>
      </c>
      <c r="D607">
        <v>18</v>
      </c>
      <c r="E607" t="str">
        <f>"2-26-18"</f>
        <v>2-26-18</v>
      </c>
      <c r="F607" t="s">
        <v>71</v>
      </c>
      <c r="G607" t="s">
        <v>73</v>
      </c>
      <c r="H607">
        <v>1</v>
      </c>
      <c r="I607">
        <v>0</v>
      </c>
      <c r="J607">
        <v>0</v>
      </c>
      <c r="K607">
        <v>1</v>
      </c>
      <c r="L607">
        <v>1</v>
      </c>
      <c r="M607">
        <v>1</v>
      </c>
      <c r="N607">
        <v>1</v>
      </c>
      <c r="O607">
        <v>1</v>
      </c>
      <c r="P607">
        <v>1</v>
      </c>
      <c r="Q607">
        <v>1</v>
      </c>
      <c r="R607">
        <v>0</v>
      </c>
      <c r="S607">
        <v>1</v>
      </c>
    </row>
    <row r="608" spans="1:44" x14ac:dyDescent="0.3">
      <c r="A608">
        <v>604</v>
      </c>
      <c r="B608">
        <v>2</v>
      </c>
      <c r="C608">
        <v>26</v>
      </c>
      <c r="D608">
        <v>17</v>
      </c>
      <c r="E608" t="str">
        <f>"2-26-17"</f>
        <v>2-26-17</v>
      </c>
      <c r="F608" t="s">
        <v>71</v>
      </c>
      <c r="G608" t="s">
        <v>72</v>
      </c>
      <c r="T608">
        <v>0</v>
      </c>
      <c r="U608">
        <v>1</v>
      </c>
      <c r="V608">
        <v>0</v>
      </c>
      <c r="W608">
        <v>0</v>
      </c>
      <c r="X608">
        <v>0</v>
      </c>
      <c r="Y608">
        <v>1</v>
      </c>
      <c r="Z608">
        <v>0</v>
      </c>
      <c r="AA608">
        <v>1</v>
      </c>
      <c r="AB608">
        <v>0</v>
      </c>
      <c r="AC608">
        <v>0</v>
      </c>
      <c r="AD608">
        <v>1</v>
      </c>
      <c r="AE608">
        <v>1</v>
      </c>
      <c r="AF608">
        <v>1</v>
      </c>
      <c r="AG608">
        <v>1</v>
      </c>
      <c r="AH608">
        <v>0</v>
      </c>
      <c r="AI608">
        <v>1</v>
      </c>
      <c r="AJ608">
        <v>0</v>
      </c>
      <c r="AK608">
        <v>1</v>
      </c>
      <c r="AL608">
        <v>1</v>
      </c>
      <c r="AM608">
        <v>1</v>
      </c>
      <c r="AN608">
        <v>1</v>
      </c>
      <c r="AO608">
        <v>1</v>
      </c>
      <c r="AP608">
        <v>0</v>
      </c>
      <c r="AQ608">
        <v>0</v>
      </c>
      <c r="AR608">
        <v>0</v>
      </c>
    </row>
    <row r="609" spans="1:44" x14ac:dyDescent="0.3">
      <c r="A609">
        <v>605</v>
      </c>
      <c r="B609">
        <v>2</v>
      </c>
      <c r="C609">
        <v>26</v>
      </c>
      <c r="D609">
        <v>10</v>
      </c>
      <c r="E609" t="str">
        <f>"2-26-10"</f>
        <v>2-26-10</v>
      </c>
      <c r="F609" t="s">
        <v>71</v>
      </c>
      <c r="G609" t="s">
        <v>72</v>
      </c>
      <c r="T609">
        <v>1</v>
      </c>
      <c r="U609">
        <v>0</v>
      </c>
      <c r="V609">
        <v>0</v>
      </c>
      <c r="W609">
        <v>0</v>
      </c>
      <c r="X609">
        <v>1</v>
      </c>
      <c r="Y609">
        <v>0</v>
      </c>
      <c r="Z609">
        <v>1</v>
      </c>
      <c r="AA609">
        <v>0</v>
      </c>
      <c r="AB609">
        <v>0</v>
      </c>
      <c r="AC609">
        <v>0</v>
      </c>
      <c r="AD609">
        <v>1</v>
      </c>
      <c r="AE609">
        <v>1</v>
      </c>
      <c r="AF609">
        <v>1</v>
      </c>
      <c r="AG609">
        <v>1</v>
      </c>
      <c r="AH609">
        <v>0</v>
      </c>
      <c r="AI609">
        <v>1</v>
      </c>
      <c r="AJ609">
        <v>1</v>
      </c>
      <c r="AK609">
        <v>0</v>
      </c>
      <c r="AL609">
        <v>1</v>
      </c>
      <c r="AM609">
        <v>1</v>
      </c>
      <c r="AN609">
        <v>1</v>
      </c>
      <c r="AO609">
        <v>1</v>
      </c>
      <c r="AP609">
        <v>0</v>
      </c>
      <c r="AQ609">
        <v>0</v>
      </c>
      <c r="AR609">
        <v>0</v>
      </c>
    </row>
    <row r="610" spans="1:44" x14ac:dyDescent="0.3">
      <c r="A610">
        <v>606</v>
      </c>
      <c r="B610">
        <v>2</v>
      </c>
      <c r="C610">
        <v>26</v>
      </c>
      <c r="D610">
        <v>6</v>
      </c>
      <c r="E610" t="str">
        <f>"2-26-6"</f>
        <v>2-26-6</v>
      </c>
      <c r="F610" t="s">
        <v>71</v>
      </c>
      <c r="G610" t="s">
        <v>72</v>
      </c>
      <c r="T610">
        <v>0</v>
      </c>
      <c r="U610">
        <v>1</v>
      </c>
      <c r="V610">
        <v>0</v>
      </c>
      <c r="W610">
        <v>0</v>
      </c>
      <c r="X610">
        <v>0</v>
      </c>
      <c r="Y610">
        <v>1</v>
      </c>
      <c r="Z610">
        <v>0</v>
      </c>
      <c r="AA610">
        <v>1</v>
      </c>
      <c r="AB610">
        <v>0</v>
      </c>
      <c r="AC610">
        <v>0</v>
      </c>
      <c r="AD610">
        <v>1</v>
      </c>
      <c r="AE610">
        <v>1</v>
      </c>
      <c r="AF610">
        <v>1</v>
      </c>
      <c r="AG610">
        <v>1</v>
      </c>
      <c r="AH610">
        <v>0</v>
      </c>
      <c r="AI610">
        <v>1</v>
      </c>
      <c r="AJ610">
        <v>0</v>
      </c>
      <c r="AK610">
        <v>1</v>
      </c>
      <c r="AL610">
        <v>1</v>
      </c>
      <c r="AM610">
        <v>1</v>
      </c>
      <c r="AN610">
        <v>1</v>
      </c>
      <c r="AO610">
        <v>1</v>
      </c>
      <c r="AP610">
        <v>0</v>
      </c>
      <c r="AQ610">
        <v>0</v>
      </c>
      <c r="AR610">
        <v>0</v>
      </c>
    </row>
    <row r="611" spans="1:44" x14ac:dyDescent="0.3">
      <c r="A611">
        <v>607</v>
      </c>
      <c r="B611">
        <v>2</v>
      </c>
      <c r="C611">
        <v>26</v>
      </c>
      <c r="D611">
        <v>2</v>
      </c>
      <c r="E611" t="str">
        <f>"2-26-2"</f>
        <v>2-26-2</v>
      </c>
      <c r="F611" t="s">
        <v>71</v>
      </c>
      <c r="G611" t="s">
        <v>72</v>
      </c>
      <c r="T611">
        <v>0</v>
      </c>
      <c r="U611">
        <v>1</v>
      </c>
      <c r="V611">
        <v>0</v>
      </c>
      <c r="W611">
        <v>0</v>
      </c>
      <c r="X611">
        <v>0</v>
      </c>
      <c r="Y611">
        <v>1</v>
      </c>
      <c r="Z611">
        <v>0</v>
      </c>
      <c r="AA611">
        <v>1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1</v>
      </c>
      <c r="AI611">
        <v>0</v>
      </c>
      <c r="AJ611">
        <v>1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</row>
    <row r="612" spans="1:44" x14ac:dyDescent="0.3">
      <c r="A612">
        <v>608</v>
      </c>
      <c r="B612">
        <v>2</v>
      </c>
      <c r="C612">
        <v>26</v>
      </c>
      <c r="D612">
        <v>25</v>
      </c>
      <c r="E612" t="str">
        <f>"2-26-25"</f>
        <v>2-26-25</v>
      </c>
      <c r="F612" t="s">
        <v>71</v>
      </c>
      <c r="G612" t="s">
        <v>72</v>
      </c>
      <c r="T612">
        <v>0</v>
      </c>
      <c r="U612">
        <v>1</v>
      </c>
      <c r="V612">
        <v>0</v>
      </c>
      <c r="W612">
        <v>0</v>
      </c>
      <c r="X612">
        <v>1</v>
      </c>
      <c r="Y612">
        <v>0</v>
      </c>
      <c r="Z612">
        <v>0</v>
      </c>
      <c r="AA612">
        <v>1</v>
      </c>
      <c r="AB612">
        <v>0</v>
      </c>
      <c r="AC612">
        <v>0</v>
      </c>
      <c r="AD612">
        <v>1</v>
      </c>
      <c r="AE612">
        <v>1</v>
      </c>
      <c r="AF612">
        <v>1</v>
      </c>
      <c r="AG612">
        <v>1</v>
      </c>
      <c r="AH612">
        <v>0</v>
      </c>
      <c r="AI612">
        <v>1</v>
      </c>
      <c r="AJ612">
        <v>1</v>
      </c>
      <c r="AK612">
        <v>0</v>
      </c>
      <c r="AL612">
        <v>1</v>
      </c>
      <c r="AM612">
        <v>1</v>
      </c>
      <c r="AN612">
        <v>1</v>
      </c>
      <c r="AO612">
        <v>1</v>
      </c>
      <c r="AP612">
        <v>0</v>
      </c>
      <c r="AQ612">
        <v>0</v>
      </c>
      <c r="AR612">
        <v>0</v>
      </c>
    </row>
    <row r="613" spans="1:44" x14ac:dyDescent="0.3">
      <c r="A613">
        <v>609</v>
      </c>
      <c r="B613">
        <v>2</v>
      </c>
      <c r="C613">
        <v>26</v>
      </c>
      <c r="D613">
        <v>16</v>
      </c>
      <c r="E613" t="str">
        <f>"2-26-16"</f>
        <v>2-26-16</v>
      </c>
      <c r="F613" t="s">
        <v>71</v>
      </c>
      <c r="G613" t="s">
        <v>72</v>
      </c>
      <c r="T613">
        <v>0</v>
      </c>
      <c r="U613">
        <v>1</v>
      </c>
      <c r="V613">
        <v>0</v>
      </c>
      <c r="W613">
        <v>0</v>
      </c>
      <c r="X613">
        <v>0</v>
      </c>
      <c r="Y613">
        <v>1</v>
      </c>
      <c r="Z613">
        <v>0</v>
      </c>
      <c r="AA613">
        <v>1</v>
      </c>
      <c r="AB613">
        <v>0</v>
      </c>
      <c r="AC613">
        <v>0</v>
      </c>
      <c r="AD613">
        <v>1</v>
      </c>
      <c r="AE613">
        <v>1</v>
      </c>
      <c r="AF613">
        <v>1</v>
      </c>
      <c r="AG613">
        <v>1</v>
      </c>
      <c r="AH613">
        <v>0</v>
      </c>
      <c r="AI613">
        <v>1</v>
      </c>
      <c r="AJ613">
        <v>0</v>
      </c>
      <c r="AK613">
        <v>1</v>
      </c>
      <c r="AL613">
        <v>1</v>
      </c>
      <c r="AM613">
        <v>1</v>
      </c>
      <c r="AN613">
        <v>1</v>
      </c>
      <c r="AO613">
        <v>1</v>
      </c>
      <c r="AP613">
        <v>0</v>
      </c>
      <c r="AQ613">
        <v>0</v>
      </c>
      <c r="AR613">
        <v>0</v>
      </c>
    </row>
    <row r="614" spans="1:44" x14ac:dyDescent="0.3">
      <c r="A614">
        <v>610</v>
      </c>
      <c r="B614">
        <v>2</v>
      </c>
      <c r="C614">
        <v>26</v>
      </c>
      <c r="D614">
        <v>15</v>
      </c>
      <c r="E614" t="str">
        <f>"2-26-15"</f>
        <v>2-26-15</v>
      </c>
      <c r="F614" t="s">
        <v>71</v>
      </c>
      <c r="G614" t="s">
        <v>72</v>
      </c>
      <c r="T614">
        <v>0</v>
      </c>
      <c r="U614">
        <v>1</v>
      </c>
      <c r="V614">
        <v>0</v>
      </c>
      <c r="W614">
        <v>0</v>
      </c>
      <c r="X614">
        <v>1</v>
      </c>
      <c r="Y614">
        <v>0</v>
      </c>
      <c r="Z614">
        <v>1</v>
      </c>
      <c r="AA614">
        <v>0</v>
      </c>
      <c r="AB614">
        <v>0</v>
      </c>
      <c r="AC614">
        <v>1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1</v>
      </c>
      <c r="AJ614">
        <v>0</v>
      </c>
      <c r="AK614">
        <v>1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</row>
    <row r="615" spans="1:44" x14ac:dyDescent="0.3">
      <c r="A615">
        <v>611</v>
      </c>
      <c r="B615">
        <v>2</v>
      </c>
      <c r="C615">
        <v>26</v>
      </c>
      <c r="D615">
        <v>12</v>
      </c>
      <c r="E615" t="str">
        <f>"2-26-12"</f>
        <v>2-26-12</v>
      </c>
      <c r="F615" t="s">
        <v>71</v>
      </c>
      <c r="G615" t="s">
        <v>73</v>
      </c>
      <c r="H615">
        <v>1</v>
      </c>
      <c r="I615">
        <v>1</v>
      </c>
      <c r="J615">
        <v>0</v>
      </c>
      <c r="K615">
        <v>0</v>
      </c>
      <c r="L615">
        <v>1</v>
      </c>
      <c r="M615">
        <v>1</v>
      </c>
      <c r="N615">
        <v>1</v>
      </c>
      <c r="O615">
        <v>1</v>
      </c>
      <c r="P615">
        <v>1</v>
      </c>
      <c r="Q615">
        <v>1</v>
      </c>
      <c r="R615">
        <v>1</v>
      </c>
      <c r="S615">
        <v>1</v>
      </c>
    </row>
    <row r="616" spans="1:44" x14ac:dyDescent="0.3">
      <c r="A616">
        <v>612</v>
      </c>
      <c r="B616">
        <v>2</v>
      </c>
      <c r="C616">
        <v>26</v>
      </c>
      <c r="D616">
        <v>7</v>
      </c>
      <c r="E616" t="str">
        <f>"2-26-7"</f>
        <v>2-26-7</v>
      </c>
      <c r="F616" t="s">
        <v>71</v>
      </c>
      <c r="G616" t="s">
        <v>72</v>
      </c>
      <c r="T616">
        <v>0</v>
      </c>
      <c r="U616">
        <v>1</v>
      </c>
      <c r="V616">
        <v>0</v>
      </c>
      <c r="W616">
        <v>0</v>
      </c>
      <c r="X616">
        <v>0</v>
      </c>
      <c r="Y616">
        <v>1</v>
      </c>
      <c r="Z616">
        <v>0</v>
      </c>
      <c r="AA616">
        <v>1</v>
      </c>
      <c r="AB616">
        <v>0</v>
      </c>
      <c r="AC616">
        <v>0</v>
      </c>
      <c r="AD616">
        <v>1</v>
      </c>
      <c r="AE616">
        <v>1</v>
      </c>
      <c r="AF616">
        <v>1</v>
      </c>
      <c r="AG616">
        <v>1</v>
      </c>
      <c r="AH616">
        <v>1</v>
      </c>
      <c r="AI616">
        <v>0</v>
      </c>
      <c r="AJ616">
        <v>0</v>
      </c>
      <c r="AK616">
        <v>1</v>
      </c>
      <c r="AL616">
        <v>1</v>
      </c>
      <c r="AM616">
        <v>1</v>
      </c>
      <c r="AN616">
        <v>1</v>
      </c>
      <c r="AO616">
        <v>1</v>
      </c>
      <c r="AP616">
        <v>0</v>
      </c>
      <c r="AQ616">
        <v>0</v>
      </c>
      <c r="AR616">
        <v>0</v>
      </c>
    </row>
    <row r="617" spans="1:44" x14ac:dyDescent="0.3">
      <c r="A617">
        <v>613</v>
      </c>
      <c r="B617">
        <v>2</v>
      </c>
      <c r="C617">
        <v>26</v>
      </c>
      <c r="D617">
        <v>20</v>
      </c>
      <c r="E617" t="str">
        <f>"2-26-20"</f>
        <v>2-26-20</v>
      </c>
      <c r="F617" t="s">
        <v>71</v>
      </c>
      <c r="G617" t="s">
        <v>72</v>
      </c>
      <c r="T617">
        <v>0</v>
      </c>
      <c r="U617">
        <v>1</v>
      </c>
      <c r="V617">
        <v>0</v>
      </c>
      <c r="W617">
        <v>0</v>
      </c>
      <c r="X617">
        <v>1</v>
      </c>
      <c r="Y617">
        <v>0</v>
      </c>
      <c r="Z617">
        <v>0</v>
      </c>
      <c r="AA617">
        <v>1</v>
      </c>
      <c r="AB617">
        <v>0</v>
      </c>
      <c r="AC617">
        <v>0</v>
      </c>
      <c r="AD617">
        <v>1</v>
      </c>
      <c r="AE617">
        <v>1</v>
      </c>
      <c r="AF617">
        <v>1</v>
      </c>
      <c r="AG617">
        <v>1</v>
      </c>
      <c r="AH617">
        <v>0</v>
      </c>
      <c r="AI617">
        <v>1</v>
      </c>
      <c r="AJ617">
        <v>1</v>
      </c>
      <c r="AK617">
        <v>0</v>
      </c>
      <c r="AL617">
        <v>1</v>
      </c>
      <c r="AM617">
        <v>1</v>
      </c>
      <c r="AN617">
        <v>1</v>
      </c>
      <c r="AO617">
        <v>1</v>
      </c>
      <c r="AP617">
        <v>0</v>
      </c>
      <c r="AQ617">
        <v>0</v>
      </c>
      <c r="AR617">
        <v>0</v>
      </c>
    </row>
    <row r="618" spans="1:44" x14ac:dyDescent="0.3">
      <c r="A618">
        <v>614</v>
      </c>
      <c r="B618">
        <v>2</v>
      </c>
      <c r="C618">
        <v>26</v>
      </c>
      <c r="D618">
        <v>19</v>
      </c>
      <c r="E618" t="str">
        <f>"2-26-19"</f>
        <v>2-26-19</v>
      </c>
      <c r="F618" t="s">
        <v>71</v>
      </c>
      <c r="G618" t="s">
        <v>72</v>
      </c>
      <c r="T618">
        <v>1</v>
      </c>
      <c r="U618">
        <v>0</v>
      </c>
      <c r="V618">
        <v>0</v>
      </c>
      <c r="W618">
        <v>0</v>
      </c>
      <c r="X618">
        <v>1</v>
      </c>
      <c r="Y618">
        <v>0</v>
      </c>
      <c r="Z618">
        <v>0</v>
      </c>
      <c r="AA618">
        <v>1</v>
      </c>
      <c r="AB618">
        <v>1</v>
      </c>
      <c r="AC618">
        <v>0</v>
      </c>
      <c r="AD618">
        <v>0</v>
      </c>
      <c r="AE618">
        <v>1</v>
      </c>
      <c r="AF618">
        <v>1</v>
      </c>
      <c r="AG618">
        <v>0</v>
      </c>
      <c r="AH618">
        <v>0</v>
      </c>
      <c r="AI618">
        <v>1</v>
      </c>
      <c r="AJ618">
        <v>1</v>
      </c>
      <c r="AK618">
        <v>0</v>
      </c>
      <c r="AL618">
        <v>0</v>
      </c>
      <c r="AM618">
        <v>1</v>
      </c>
      <c r="AN618">
        <v>1</v>
      </c>
      <c r="AO618">
        <v>1</v>
      </c>
      <c r="AP618">
        <v>0</v>
      </c>
      <c r="AQ618">
        <v>0</v>
      </c>
      <c r="AR618">
        <v>0</v>
      </c>
    </row>
    <row r="619" spans="1:44" x14ac:dyDescent="0.3">
      <c r="A619">
        <v>615</v>
      </c>
      <c r="B619">
        <v>2</v>
      </c>
      <c r="C619">
        <v>26</v>
      </c>
      <c r="D619">
        <v>11</v>
      </c>
      <c r="E619" t="str">
        <f>"2-26-11"</f>
        <v>2-26-11</v>
      </c>
      <c r="F619" t="s">
        <v>71</v>
      </c>
      <c r="G619" t="s">
        <v>72</v>
      </c>
      <c r="T619">
        <v>0</v>
      </c>
      <c r="U619">
        <v>0</v>
      </c>
      <c r="V619">
        <v>0</v>
      </c>
      <c r="W619">
        <v>0</v>
      </c>
      <c r="X619">
        <v>1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1</v>
      </c>
      <c r="AK619">
        <v>0</v>
      </c>
      <c r="AL619">
        <v>0</v>
      </c>
      <c r="AM619">
        <v>1</v>
      </c>
      <c r="AN619">
        <v>0</v>
      </c>
      <c r="AO619">
        <v>0</v>
      </c>
      <c r="AP619">
        <v>0</v>
      </c>
      <c r="AQ619">
        <v>0</v>
      </c>
      <c r="AR619">
        <v>0</v>
      </c>
    </row>
    <row r="620" spans="1:44" x14ac:dyDescent="0.3">
      <c r="A620">
        <v>616</v>
      </c>
      <c r="B620">
        <v>2</v>
      </c>
      <c r="C620">
        <v>26</v>
      </c>
      <c r="D620">
        <v>8</v>
      </c>
      <c r="E620" t="str">
        <f>"2-26-8"</f>
        <v>2-26-8</v>
      </c>
      <c r="F620" t="s">
        <v>71</v>
      </c>
      <c r="G620" t="s">
        <v>72</v>
      </c>
      <c r="T620">
        <v>1</v>
      </c>
      <c r="U620">
        <v>0</v>
      </c>
      <c r="V620">
        <v>0</v>
      </c>
      <c r="W620">
        <v>0</v>
      </c>
      <c r="X620">
        <v>0</v>
      </c>
      <c r="Y620">
        <v>1</v>
      </c>
      <c r="Z620">
        <v>1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1</v>
      </c>
      <c r="AK620">
        <v>0</v>
      </c>
      <c r="AL620">
        <v>1</v>
      </c>
      <c r="AM620">
        <v>1</v>
      </c>
      <c r="AN620">
        <v>1</v>
      </c>
      <c r="AO620">
        <v>1</v>
      </c>
      <c r="AP620">
        <v>0</v>
      </c>
      <c r="AQ620">
        <v>0</v>
      </c>
      <c r="AR620">
        <v>0</v>
      </c>
    </row>
    <row r="621" spans="1:44" x14ac:dyDescent="0.3">
      <c r="A621">
        <v>617</v>
      </c>
      <c r="B621">
        <v>2</v>
      </c>
      <c r="C621">
        <v>26</v>
      </c>
      <c r="D621">
        <v>3</v>
      </c>
      <c r="E621" t="str">
        <f>"2-26-3"</f>
        <v>2-26-3</v>
      </c>
      <c r="F621" t="s">
        <v>71</v>
      </c>
      <c r="G621" t="s">
        <v>72</v>
      </c>
      <c r="T621">
        <v>1</v>
      </c>
      <c r="U621">
        <v>0</v>
      </c>
      <c r="V621">
        <v>0</v>
      </c>
      <c r="W621">
        <v>0</v>
      </c>
      <c r="X621">
        <v>0</v>
      </c>
      <c r="Y621">
        <v>1</v>
      </c>
      <c r="Z621">
        <v>1</v>
      </c>
      <c r="AA621">
        <v>0</v>
      </c>
      <c r="AB621">
        <v>1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1</v>
      </c>
      <c r="AI621">
        <v>0</v>
      </c>
      <c r="AJ621">
        <v>0</v>
      </c>
      <c r="AK621">
        <v>1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</row>
    <row r="622" spans="1:44" x14ac:dyDescent="0.3">
      <c r="A622">
        <v>618</v>
      </c>
      <c r="B622">
        <v>2</v>
      </c>
      <c r="C622">
        <v>26</v>
      </c>
      <c r="D622">
        <v>5</v>
      </c>
      <c r="E622" t="str">
        <f>"2-26-5"</f>
        <v>2-26-5</v>
      </c>
      <c r="F622" t="s">
        <v>71</v>
      </c>
      <c r="G622" t="s">
        <v>72</v>
      </c>
      <c r="T622">
        <v>1</v>
      </c>
      <c r="U622">
        <v>0</v>
      </c>
      <c r="V622">
        <v>0</v>
      </c>
      <c r="W622">
        <v>0</v>
      </c>
      <c r="X622">
        <v>0</v>
      </c>
      <c r="Y622">
        <v>1</v>
      </c>
      <c r="Z622">
        <v>0</v>
      </c>
      <c r="AA622">
        <v>1</v>
      </c>
      <c r="AB622">
        <v>0</v>
      </c>
      <c r="AC622">
        <v>0</v>
      </c>
      <c r="AD622">
        <v>1</v>
      </c>
      <c r="AE622">
        <v>1</v>
      </c>
      <c r="AF622">
        <v>1</v>
      </c>
      <c r="AG622">
        <v>1</v>
      </c>
      <c r="AH622">
        <v>0</v>
      </c>
      <c r="AI622">
        <v>1</v>
      </c>
      <c r="AJ622">
        <v>0</v>
      </c>
      <c r="AK622">
        <v>1</v>
      </c>
      <c r="AL622">
        <v>1</v>
      </c>
      <c r="AM622">
        <v>1</v>
      </c>
      <c r="AN622">
        <v>1</v>
      </c>
      <c r="AO622">
        <v>1</v>
      </c>
      <c r="AP622">
        <v>0</v>
      </c>
      <c r="AQ622">
        <v>0</v>
      </c>
      <c r="AR622">
        <v>0</v>
      </c>
    </row>
    <row r="623" spans="1:44" x14ac:dyDescent="0.3">
      <c r="A623">
        <v>619</v>
      </c>
      <c r="B623">
        <v>2</v>
      </c>
      <c r="C623">
        <v>26</v>
      </c>
      <c r="D623">
        <v>4</v>
      </c>
      <c r="E623" t="str">
        <f>"2-26-4"</f>
        <v>2-26-4</v>
      </c>
      <c r="F623" t="s">
        <v>71</v>
      </c>
      <c r="G623" t="s">
        <v>72</v>
      </c>
      <c r="T623">
        <v>1</v>
      </c>
      <c r="U623">
        <v>0</v>
      </c>
      <c r="V623">
        <v>0</v>
      </c>
      <c r="W623">
        <v>0</v>
      </c>
      <c r="X623">
        <v>0</v>
      </c>
      <c r="Y623">
        <v>1</v>
      </c>
      <c r="Z623">
        <v>0</v>
      </c>
      <c r="AA623">
        <v>1</v>
      </c>
      <c r="AB623">
        <v>0</v>
      </c>
      <c r="AC623">
        <v>0</v>
      </c>
      <c r="AD623">
        <v>1</v>
      </c>
      <c r="AE623">
        <v>1</v>
      </c>
      <c r="AF623">
        <v>1</v>
      </c>
      <c r="AG623">
        <v>1</v>
      </c>
      <c r="AH623">
        <v>0</v>
      </c>
      <c r="AI623">
        <v>1</v>
      </c>
      <c r="AJ623">
        <v>0</v>
      </c>
      <c r="AK623">
        <v>1</v>
      </c>
      <c r="AL623">
        <v>1</v>
      </c>
      <c r="AM623">
        <v>1</v>
      </c>
      <c r="AN623">
        <v>1</v>
      </c>
      <c r="AO623">
        <v>1</v>
      </c>
      <c r="AP623">
        <v>0</v>
      </c>
      <c r="AQ623">
        <v>0</v>
      </c>
      <c r="AR623">
        <v>0</v>
      </c>
    </row>
    <row r="624" spans="1:44" x14ac:dyDescent="0.3">
      <c r="A624">
        <v>620</v>
      </c>
      <c r="B624">
        <v>2</v>
      </c>
      <c r="C624">
        <v>27</v>
      </c>
      <c r="D624">
        <v>22</v>
      </c>
      <c r="E624" t="str">
        <f>"2-27-22"</f>
        <v>2-27-22</v>
      </c>
      <c r="F624" t="s">
        <v>71</v>
      </c>
      <c r="G624" t="s">
        <v>73</v>
      </c>
      <c r="H624">
        <v>1</v>
      </c>
      <c r="I624">
        <v>1</v>
      </c>
      <c r="J624">
        <v>0</v>
      </c>
      <c r="K624">
        <v>0</v>
      </c>
      <c r="L624">
        <v>1</v>
      </c>
      <c r="M624">
        <v>1</v>
      </c>
      <c r="N624">
        <v>1</v>
      </c>
      <c r="O624">
        <v>1</v>
      </c>
      <c r="P624">
        <v>1</v>
      </c>
      <c r="Q624">
        <v>1</v>
      </c>
      <c r="R624">
        <v>1</v>
      </c>
      <c r="S624">
        <v>1</v>
      </c>
    </row>
    <row r="625" spans="1:44" x14ac:dyDescent="0.3">
      <c r="A625">
        <v>621</v>
      </c>
      <c r="B625">
        <v>2</v>
      </c>
      <c r="C625">
        <v>27</v>
      </c>
      <c r="D625">
        <v>16</v>
      </c>
      <c r="E625" t="str">
        <f>"2-27-16"</f>
        <v>2-27-16</v>
      </c>
      <c r="F625" t="s">
        <v>71</v>
      </c>
      <c r="G625" t="s">
        <v>73</v>
      </c>
      <c r="H625">
        <v>1</v>
      </c>
      <c r="I625">
        <v>1</v>
      </c>
      <c r="J625">
        <v>0</v>
      </c>
      <c r="K625">
        <v>0</v>
      </c>
      <c r="L625">
        <v>1</v>
      </c>
      <c r="M625">
        <v>1</v>
      </c>
      <c r="N625">
        <v>1</v>
      </c>
      <c r="O625">
        <v>1</v>
      </c>
      <c r="P625">
        <v>1</v>
      </c>
      <c r="Q625">
        <v>1</v>
      </c>
      <c r="R625">
        <v>1</v>
      </c>
      <c r="S625">
        <v>1</v>
      </c>
    </row>
    <row r="626" spans="1:44" x14ac:dyDescent="0.3">
      <c r="A626">
        <v>622</v>
      </c>
      <c r="B626">
        <v>2</v>
      </c>
      <c r="C626">
        <v>27</v>
      </c>
      <c r="D626">
        <v>15</v>
      </c>
      <c r="E626" t="str">
        <f>"2-27-15"</f>
        <v>2-27-15</v>
      </c>
      <c r="F626" t="s">
        <v>71</v>
      </c>
      <c r="G626" t="s">
        <v>73</v>
      </c>
      <c r="H626">
        <v>1</v>
      </c>
      <c r="I626">
        <v>0</v>
      </c>
      <c r="J626">
        <v>1</v>
      </c>
      <c r="K626">
        <v>0</v>
      </c>
      <c r="L626">
        <v>1</v>
      </c>
      <c r="M626">
        <v>1</v>
      </c>
      <c r="N626">
        <v>1</v>
      </c>
      <c r="O626">
        <v>1</v>
      </c>
      <c r="P626">
        <v>1</v>
      </c>
      <c r="Q626">
        <v>1</v>
      </c>
      <c r="R626">
        <v>1</v>
      </c>
      <c r="S626">
        <v>1</v>
      </c>
    </row>
    <row r="627" spans="1:44" x14ac:dyDescent="0.3">
      <c r="A627">
        <v>623</v>
      </c>
      <c r="B627">
        <v>2</v>
      </c>
      <c r="C627">
        <v>27</v>
      </c>
      <c r="D627">
        <v>10</v>
      </c>
      <c r="E627" t="str">
        <f>"2-27-10"</f>
        <v>2-27-10</v>
      </c>
      <c r="F627" t="s">
        <v>71</v>
      </c>
      <c r="G627" t="s">
        <v>73</v>
      </c>
      <c r="H627">
        <v>1</v>
      </c>
      <c r="I627">
        <v>0</v>
      </c>
      <c r="J627">
        <v>0</v>
      </c>
      <c r="K627">
        <v>0</v>
      </c>
      <c r="L627">
        <v>1</v>
      </c>
      <c r="M627">
        <v>1</v>
      </c>
      <c r="N627">
        <v>1</v>
      </c>
      <c r="O627">
        <v>1</v>
      </c>
      <c r="P627">
        <v>1</v>
      </c>
      <c r="Q627">
        <v>1</v>
      </c>
      <c r="R627">
        <v>1</v>
      </c>
      <c r="S627">
        <v>1</v>
      </c>
    </row>
    <row r="628" spans="1:44" x14ac:dyDescent="0.3">
      <c r="A628">
        <v>624</v>
      </c>
      <c r="B628">
        <v>2</v>
      </c>
      <c r="C628">
        <v>27</v>
      </c>
      <c r="D628">
        <v>5</v>
      </c>
      <c r="E628" t="str">
        <f>"2-27-5"</f>
        <v>2-27-5</v>
      </c>
      <c r="F628" t="s">
        <v>71</v>
      </c>
      <c r="G628" t="s">
        <v>72</v>
      </c>
      <c r="T628">
        <v>1</v>
      </c>
      <c r="U628">
        <v>0</v>
      </c>
      <c r="V628">
        <v>0</v>
      </c>
      <c r="W628">
        <v>0</v>
      </c>
      <c r="X628">
        <v>0</v>
      </c>
      <c r="Y628">
        <v>1</v>
      </c>
      <c r="Z628">
        <v>1</v>
      </c>
      <c r="AA628">
        <v>0</v>
      </c>
      <c r="AB628">
        <v>0</v>
      </c>
      <c r="AC628">
        <v>1</v>
      </c>
      <c r="AD628">
        <v>0</v>
      </c>
      <c r="AE628">
        <v>0</v>
      </c>
      <c r="AF628">
        <v>0</v>
      </c>
      <c r="AG628">
        <v>0</v>
      </c>
      <c r="AH628">
        <v>1</v>
      </c>
      <c r="AI628">
        <v>0</v>
      </c>
      <c r="AJ628">
        <v>1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</row>
    <row r="629" spans="1:44" x14ac:dyDescent="0.3">
      <c r="A629">
        <v>625</v>
      </c>
      <c r="B629">
        <v>2</v>
      </c>
      <c r="C629">
        <v>27</v>
      </c>
      <c r="D629">
        <v>2</v>
      </c>
      <c r="E629" t="str">
        <f>"2-27-2"</f>
        <v>2-27-2</v>
      </c>
      <c r="F629" t="s">
        <v>71</v>
      </c>
      <c r="G629" t="s">
        <v>72</v>
      </c>
      <c r="T629">
        <v>0</v>
      </c>
      <c r="U629">
        <v>1</v>
      </c>
      <c r="V629">
        <v>0</v>
      </c>
      <c r="W629">
        <v>0</v>
      </c>
      <c r="X629">
        <v>1</v>
      </c>
      <c r="Y629">
        <v>0</v>
      </c>
      <c r="Z629">
        <v>0</v>
      </c>
      <c r="AA629">
        <v>1</v>
      </c>
      <c r="AB629">
        <v>0</v>
      </c>
      <c r="AC629">
        <v>0</v>
      </c>
      <c r="AD629">
        <v>1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1</v>
      </c>
      <c r="AL629">
        <v>0</v>
      </c>
      <c r="AM629">
        <v>1</v>
      </c>
      <c r="AN629">
        <v>1</v>
      </c>
      <c r="AO629">
        <v>1</v>
      </c>
      <c r="AP629">
        <v>0</v>
      </c>
      <c r="AQ629">
        <v>0</v>
      </c>
      <c r="AR629">
        <v>0</v>
      </c>
    </row>
    <row r="630" spans="1:44" x14ac:dyDescent="0.3">
      <c r="A630">
        <v>626</v>
      </c>
      <c r="B630">
        <v>2</v>
      </c>
      <c r="C630">
        <v>27</v>
      </c>
      <c r="D630">
        <v>18</v>
      </c>
      <c r="E630" t="str">
        <f>"2-27-18"</f>
        <v>2-27-18</v>
      </c>
      <c r="F630" t="s">
        <v>71</v>
      </c>
      <c r="G630" t="s">
        <v>72</v>
      </c>
      <c r="T630">
        <v>1</v>
      </c>
      <c r="U630">
        <v>0</v>
      </c>
      <c r="V630">
        <v>0</v>
      </c>
      <c r="W630">
        <v>0</v>
      </c>
      <c r="X630">
        <v>1</v>
      </c>
      <c r="Y630">
        <v>0</v>
      </c>
      <c r="Z630">
        <v>1</v>
      </c>
      <c r="AA630">
        <v>0</v>
      </c>
      <c r="AB630">
        <v>0</v>
      </c>
      <c r="AC630">
        <v>0</v>
      </c>
      <c r="AD630">
        <v>1</v>
      </c>
      <c r="AE630">
        <v>1</v>
      </c>
      <c r="AF630">
        <v>1</v>
      </c>
      <c r="AG630">
        <v>1</v>
      </c>
      <c r="AH630">
        <v>1</v>
      </c>
      <c r="AI630">
        <v>0</v>
      </c>
      <c r="AJ630">
        <v>1</v>
      </c>
      <c r="AK630">
        <v>0</v>
      </c>
      <c r="AL630">
        <v>1</v>
      </c>
      <c r="AM630">
        <v>1</v>
      </c>
      <c r="AN630">
        <v>1</v>
      </c>
      <c r="AO630">
        <v>1</v>
      </c>
      <c r="AP630">
        <v>0</v>
      </c>
      <c r="AQ630">
        <v>0</v>
      </c>
      <c r="AR630">
        <v>0</v>
      </c>
    </row>
    <row r="631" spans="1:44" x14ac:dyDescent="0.3">
      <c r="A631">
        <v>627</v>
      </c>
      <c r="B631">
        <v>2</v>
      </c>
      <c r="C631">
        <v>27</v>
      </c>
      <c r="D631">
        <v>17</v>
      </c>
      <c r="E631" t="str">
        <f>"2-27-17"</f>
        <v>2-27-17</v>
      </c>
      <c r="F631" t="s">
        <v>71</v>
      </c>
      <c r="G631" t="s">
        <v>72</v>
      </c>
      <c r="T631">
        <v>1</v>
      </c>
      <c r="U631">
        <v>0</v>
      </c>
      <c r="V631">
        <v>0</v>
      </c>
      <c r="W631">
        <v>0</v>
      </c>
      <c r="X631">
        <v>1</v>
      </c>
      <c r="Y631">
        <v>0</v>
      </c>
      <c r="Z631">
        <v>1</v>
      </c>
      <c r="AA631">
        <v>0</v>
      </c>
      <c r="AB631">
        <v>0</v>
      </c>
      <c r="AC631">
        <v>1</v>
      </c>
      <c r="AD631">
        <v>0</v>
      </c>
      <c r="AE631">
        <v>1</v>
      </c>
      <c r="AF631">
        <v>1</v>
      </c>
      <c r="AG631">
        <v>1</v>
      </c>
      <c r="AH631">
        <v>1</v>
      </c>
      <c r="AI631">
        <v>0</v>
      </c>
      <c r="AJ631">
        <v>1</v>
      </c>
      <c r="AK631">
        <v>0</v>
      </c>
      <c r="AL631">
        <v>1</v>
      </c>
      <c r="AM631">
        <v>1</v>
      </c>
      <c r="AN631">
        <v>1</v>
      </c>
      <c r="AO631">
        <v>1</v>
      </c>
      <c r="AP631">
        <v>0</v>
      </c>
      <c r="AQ631">
        <v>0</v>
      </c>
      <c r="AR631">
        <v>0</v>
      </c>
    </row>
    <row r="632" spans="1:44" x14ac:dyDescent="0.3">
      <c r="A632">
        <v>628</v>
      </c>
      <c r="B632">
        <v>2</v>
      </c>
      <c r="C632">
        <v>27</v>
      </c>
      <c r="D632">
        <v>11</v>
      </c>
      <c r="E632" t="str">
        <f>"2-27-11"</f>
        <v>2-27-11</v>
      </c>
      <c r="F632" t="s">
        <v>71</v>
      </c>
      <c r="G632" t="s">
        <v>72</v>
      </c>
      <c r="T632">
        <v>1</v>
      </c>
      <c r="U632">
        <v>0</v>
      </c>
      <c r="V632">
        <v>0</v>
      </c>
      <c r="W632">
        <v>0</v>
      </c>
      <c r="X632">
        <v>1</v>
      </c>
      <c r="Y632">
        <v>0</v>
      </c>
      <c r="Z632">
        <v>0</v>
      </c>
      <c r="AA632">
        <v>1</v>
      </c>
      <c r="AB632">
        <v>0</v>
      </c>
      <c r="AC632">
        <v>1</v>
      </c>
      <c r="AD632">
        <v>0</v>
      </c>
      <c r="AE632">
        <v>1</v>
      </c>
      <c r="AF632">
        <v>1</v>
      </c>
      <c r="AG632">
        <v>0</v>
      </c>
      <c r="AH632">
        <v>0</v>
      </c>
      <c r="AI632">
        <v>1</v>
      </c>
      <c r="AJ632">
        <v>1</v>
      </c>
      <c r="AK632">
        <v>0</v>
      </c>
      <c r="AL632">
        <v>1</v>
      </c>
      <c r="AM632">
        <v>1</v>
      </c>
      <c r="AN632">
        <v>1</v>
      </c>
      <c r="AO632">
        <v>1</v>
      </c>
      <c r="AP632">
        <v>0</v>
      </c>
      <c r="AQ632">
        <v>0</v>
      </c>
      <c r="AR632">
        <v>0</v>
      </c>
    </row>
    <row r="633" spans="1:44" x14ac:dyDescent="0.3">
      <c r="A633">
        <v>629</v>
      </c>
      <c r="B633">
        <v>2</v>
      </c>
      <c r="C633">
        <v>27</v>
      </c>
      <c r="D633">
        <v>6</v>
      </c>
      <c r="E633" t="str">
        <f>"2-27-6"</f>
        <v>2-27-6</v>
      </c>
      <c r="F633" t="s">
        <v>71</v>
      </c>
      <c r="G633" t="s">
        <v>72</v>
      </c>
      <c r="T633">
        <v>0</v>
      </c>
      <c r="U633">
        <v>1</v>
      </c>
      <c r="V633">
        <v>0</v>
      </c>
      <c r="W633">
        <v>0</v>
      </c>
      <c r="X633">
        <v>1</v>
      </c>
      <c r="Y633">
        <v>0</v>
      </c>
      <c r="Z633">
        <v>1</v>
      </c>
      <c r="AA633">
        <v>0</v>
      </c>
      <c r="AB633">
        <v>1</v>
      </c>
      <c r="AC633">
        <v>0</v>
      </c>
      <c r="AD633">
        <v>0</v>
      </c>
      <c r="AE633">
        <v>1</v>
      </c>
      <c r="AF633">
        <v>1</v>
      </c>
      <c r="AG633">
        <v>1</v>
      </c>
      <c r="AH633">
        <v>1</v>
      </c>
      <c r="AI633">
        <v>0</v>
      </c>
      <c r="AJ633">
        <v>1</v>
      </c>
      <c r="AK633">
        <v>0</v>
      </c>
      <c r="AL633">
        <v>1</v>
      </c>
      <c r="AM633">
        <v>1</v>
      </c>
      <c r="AN633">
        <v>1</v>
      </c>
      <c r="AO633">
        <v>1</v>
      </c>
      <c r="AP633">
        <v>0</v>
      </c>
      <c r="AQ633">
        <v>0</v>
      </c>
      <c r="AR633">
        <v>0</v>
      </c>
    </row>
    <row r="634" spans="1:44" x14ac:dyDescent="0.3">
      <c r="A634">
        <v>630</v>
      </c>
      <c r="B634">
        <v>2</v>
      </c>
      <c r="C634">
        <v>27</v>
      </c>
      <c r="D634">
        <v>25</v>
      </c>
      <c r="E634" t="str">
        <f>"2-27-25"</f>
        <v>2-27-25</v>
      </c>
      <c r="F634" t="s">
        <v>71</v>
      </c>
      <c r="G634" t="s">
        <v>72</v>
      </c>
      <c r="T634">
        <v>0</v>
      </c>
      <c r="U634">
        <v>1</v>
      </c>
      <c r="V634">
        <v>0</v>
      </c>
      <c r="W634">
        <v>0</v>
      </c>
      <c r="X634">
        <v>1</v>
      </c>
      <c r="Y634">
        <v>0</v>
      </c>
      <c r="Z634">
        <v>1</v>
      </c>
      <c r="AA634">
        <v>0</v>
      </c>
      <c r="AB634">
        <v>0</v>
      </c>
      <c r="AC634">
        <v>1</v>
      </c>
      <c r="AD634">
        <v>0</v>
      </c>
      <c r="AE634">
        <v>1</v>
      </c>
      <c r="AF634">
        <v>1</v>
      </c>
      <c r="AG634">
        <v>1</v>
      </c>
      <c r="AH634">
        <v>1</v>
      </c>
      <c r="AI634">
        <v>0</v>
      </c>
      <c r="AJ634">
        <v>0</v>
      </c>
      <c r="AK634">
        <v>1</v>
      </c>
      <c r="AL634">
        <v>1</v>
      </c>
      <c r="AM634">
        <v>1</v>
      </c>
      <c r="AN634">
        <v>1</v>
      </c>
      <c r="AO634">
        <v>1</v>
      </c>
      <c r="AP634">
        <v>0</v>
      </c>
      <c r="AQ634">
        <v>0</v>
      </c>
      <c r="AR634">
        <v>0</v>
      </c>
    </row>
    <row r="635" spans="1:44" x14ac:dyDescent="0.3">
      <c r="A635">
        <v>631</v>
      </c>
      <c r="B635">
        <v>2</v>
      </c>
      <c r="C635">
        <v>27</v>
      </c>
      <c r="D635">
        <v>20</v>
      </c>
      <c r="E635" t="str">
        <f>"2-27-20"</f>
        <v>2-27-20</v>
      </c>
      <c r="F635" t="s">
        <v>71</v>
      </c>
      <c r="G635" t="s">
        <v>73</v>
      </c>
      <c r="H635">
        <v>1</v>
      </c>
      <c r="I635">
        <v>1</v>
      </c>
      <c r="J635">
        <v>0</v>
      </c>
      <c r="K635">
        <v>0</v>
      </c>
      <c r="L635">
        <v>1</v>
      </c>
      <c r="M635">
        <v>1</v>
      </c>
      <c r="N635">
        <v>1</v>
      </c>
      <c r="O635">
        <v>1</v>
      </c>
      <c r="P635">
        <v>1</v>
      </c>
      <c r="Q635">
        <v>1</v>
      </c>
      <c r="R635">
        <v>1</v>
      </c>
      <c r="S635">
        <v>1</v>
      </c>
    </row>
    <row r="636" spans="1:44" x14ac:dyDescent="0.3">
      <c r="A636">
        <v>632</v>
      </c>
      <c r="B636">
        <v>2</v>
      </c>
      <c r="C636">
        <v>27</v>
      </c>
      <c r="D636">
        <v>19</v>
      </c>
      <c r="E636" t="str">
        <f>"2-27-19"</f>
        <v>2-27-19</v>
      </c>
      <c r="F636" t="s">
        <v>71</v>
      </c>
      <c r="G636" t="s">
        <v>72</v>
      </c>
      <c r="T636">
        <v>1</v>
      </c>
      <c r="U636">
        <v>0</v>
      </c>
      <c r="V636">
        <v>0</v>
      </c>
      <c r="W636">
        <v>0</v>
      </c>
      <c r="X636">
        <v>1</v>
      </c>
      <c r="Y636">
        <v>0</v>
      </c>
      <c r="Z636">
        <v>0</v>
      </c>
      <c r="AA636">
        <v>0</v>
      </c>
      <c r="AB636">
        <v>1</v>
      </c>
      <c r="AC636">
        <v>0</v>
      </c>
      <c r="AD636">
        <v>0</v>
      </c>
      <c r="AE636">
        <v>1</v>
      </c>
      <c r="AF636">
        <v>1</v>
      </c>
      <c r="AG636">
        <v>1</v>
      </c>
      <c r="AH636">
        <v>0</v>
      </c>
      <c r="AI636">
        <v>1</v>
      </c>
      <c r="AJ636">
        <v>1</v>
      </c>
      <c r="AK636">
        <v>0</v>
      </c>
      <c r="AL636">
        <v>1</v>
      </c>
      <c r="AM636">
        <v>1</v>
      </c>
      <c r="AN636">
        <v>1</v>
      </c>
      <c r="AO636">
        <v>1</v>
      </c>
      <c r="AP636">
        <v>0</v>
      </c>
      <c r="AQ636">
        <v>0</v>
      </c>
      <c r="AR636">
        <v>0</v>
      </c>
    </row>
    <row r="637" spans="1:44" x14ac:dyDescent="0.3">
      <c r="A637">
        <v>633</v>
      </c>
      <c r="B637">
        <v>2</v>
      </c>
      <c r="C637">
        <v>27</v>
      </c>
      <c r="D637">
        <v>12</v>
      </c>
      <c r="E637" t="str">
        <f>"2-27-12"</f>
        <v>2-27-12</v>
      </c>
      <c r="F637" t="s">
        <v>71</v>
      </c>
      <c r="G637" t="s">
        <v>72</v>
      </c>
      <c r="T637">
        <v>0</v>
      </c>
      <c r="U637">
        <v>1</v>
      </c>
      <c r="V637">
        <v>0</v>
      </c>
      <c r="W637">
        <v>0</v>
      </c>
      <c r="X637">
        <v>0</v>
      </c>
      <c r="Y637">
        <v>1</v>
      </c>
      <c r="Z637">
        <v>0</v>
      </c>
      <c r="AA637">
        <v>1</v>
      </c>
      <c r="AB637">
        <v>0</v>
      </c>
      <c r="AC637">
        <v>0</v>
      </c>
      <c r="AD637">
        <v>1</v>
      </c>
      <c r="AE637">
        <v>0</v>
      </c>
      <c r="AF637">
        <v>0</v>
      </c>
      <c r="AG637">
        <v>0</v>
      </c>
      <c r="AH637">
        <v>0</v>
      </c>
      <c r="AI637">
        <v>1</v>
      </c>
      <c r="AJ637">
        <v>0</v>
      </c>
      <c r="AK637">
        <v>1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</row>
    <row r="638" spans="1:44" x14ac:dyDescent="0.3">
      <c r="A638">
        <v>634</v>
      </c>
      <c r="B638">
        <v>2</v>
      </c>
      <c r="C638">
        <v>27</v>
      </c>
      <c r="D638">
        <v>7</v>
      </c>
      <c r="E638" t="str">
        <f>"2-27-7"</f>
        <v>2-27-7</v>
      </c>
      <c r="F638" t="s">
        <v>71</v>
      </c>
      <c r="G638" t="s">
        <v>72</v>
      </c>
      <c r="T638">
        <v>0</v>
      </c>
      <c r="U638">
        <v>1</v>
      </c>
      <c r="V638">
        <v>0</v>
      </c>
      <c r="W638">
        <v>0</v>
      </c>
      <c r="X638">
        <v>0</v>
      </c>
      <c r="Y638">
        <v>1</v>
      </c>
      <c r="Z638">
        <v>0</v>
      </c>
      <c r="AA638">
        <v>1</v>
      </c>
      <c r="AB638">
        <v>0</v>
      </c>
      <c r="AC638">
        <v>0</v>
      </c>
      <c r="AD638">
        <v>1</v>
      </c>
      <c r="AE638">
        <v>0</v>
      </c>
      <c r="AF638">
        <v>0</v>
      </c>
      <c r="AG638">
        <v>0</v>
      </c>
      <c r="AH638">
        <v>1</v>
      </c>
      <c r="AI638">
        <v>0</v>
      </c>
      <c r="AJ638">
        <v>0</v>
      </c>
      <c r="AK638">
        <v>1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</row>
    <row r="639" spans="1:44" x14ac:dyDescent="0.3">
      <c r="A639">
        <v>635</v>
      </c>
      <c r="B639">
        <v>2</v>
      </c>
      <c r="C639">
        <v>27</v>
      </c>
      <c r="D639">
        <v>3</v>
      </c>
      <c r="E639" t="str">
        <f>"2-27-3"</f>
        <v>2-27-3</v>
      </c>
      <c r="F639" t="s">
        <v>71</v>
      </c>
      <c r="G639" t="s">
        <v>72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1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</row>
    <row r="640" spans="1:44" x14ac:dyDescent="0.3">
      <c r="A640">
        <v>636</v>
      </c>
      <c r="B640">
        <v>2</v>
      </c>
      <c r="C640">
        <v>27</v>
      </c>
      <c r="D640">
        <v>24</v>
      </c>
      <c r="E640" t="str">
        <f>"2-27-24"</f>
        <v>2-27-24</v>
      </c>
      <c r="F640" t="s">
        <v>71</v>
      </c>
      <c r="G640" t="s">
        <v>73</v>
      </c>
      <c r="H640">
        <v>1</v>
      </c>
      <c r="I640">
        <v>0</v>
      </c>
      <c r="J640">
        <v>0</v>
      </c>
      <c r="K640">
        <v>0</v>
      </c>
      <c r="L640">
        <v>1</v>
      </c>
      <c r="M640">
        <v>1</v>
      </c>
      <c r="N640">
        <v>1</v>
      </c>
      <c r="O640">
        <v>1</v>
      </c>
      <c r="P640">
        <v>1</v>
      </c>
      <c r="Q640">
        <v>1</v>
      </c>
      <c r="R640">
        <v>1</v>
      </c>
      <c r="S640">
        <v>1</v>
      </c>
    </row>
    <row r="641" spans="1:44" x14ac:dyDescent="0.3">
      <c r="A641">
        <v>637</v>
      </c>
      <c r="B641">
        <v>2</v>
      </c>
      <c r="C641">
        <v>27</v>
      </c>
      <c r="D641">
        <v>14</v>
      </c>
      <c r="E641" t="str">
        <f>"2-27-14"</f>
        <v>2-27-14</v>
      </c>
      <c r="F641" t="s">
        <v>71</v>
      </c>
      <c r="G641" t="s">
        <v>72</v>
      </c>
      <c r="T641">
        <v>0</v>
      </c>
      <c r="U641">
        <v>1</v>
      </c>
      <c r="V641">
        <v>0</v>
      </c>
      <c r="W641">
        <v>0</v>
      </c>
      <c r="X641">
        <v>0</v>
      </c>
      <c r="Y641">
        <v>1</v>
      </c>
      <c r="Z641">
        <v>1</v>
      </c>
      <c r="AA641">
        <v>0</v>
      </c>
      <c r="AB641">
        <v>0</v>
      </c>
      <c r="AC641">
        <v>1</v>
      </c>
      <c r="AD641">
        <v>0</v>
      </c>
      <c r="AE641">
        <v>1</v>
      </c>
      <c r="AF641">
        <v>1</v>
      </c>
      <c r="AG641">
        <v>1</v>
      </c>
      <c r="AH641">
        <v>1</v>
      </c>
      <c r="AI641">
        <v>0</v>
      </c>
      <c r="AJ641">
        <v>1</v>
      </c>
      <c r="AK641">
        <v>0</v>
      </c>
      <c r="AL641">
        <v>1</v>
      </c>
      <c r="AM641">
        <v>1</v>
      </c>
      <c r="AN641">
        <v>1</v>
      </c>
      <c r="AO641">
        <v>1</v>
      </c>
      <c r="AP641">
        <v>0</v>
      </c>
      <c r="AQ641">
        <v>0</v>
      </c>
      <c r="AR641">
        <v>0</v>
      </c>
    </row>
    <row r="642" spans="1:44" x14ac:dyDescent="0.3">
      <c r="A642">
        <v>638</v>
      </c>
      <c r="B642">
        <v>2</v>
      </c>
      <c r="C642">
        <v>27</v>
      </c>
      <c r="D642">
        <v>13</v>
      </c>
      <c r="E642" t="str">
        <f>"2-27-13"</f>
        <v>2-27-13</v>
      </c>
      <c r="F642" t="s">
        <v>71</v>
      </c>
      <c r="G642" t="s">
        <v>72</v>
      </c>
      <c r="T642">
        <v>0</v>
      </c>
      <c r="U642">
        <v>1</v>
      </c>
      <c r="V642">
        <v>0</v>
      </c>
      <c r="W642">
        <v>0</v>
      </c>
      <c r="X642">
        <v>0</v>
      </c>
      <c r="Y642">
        <v>1</v>
      </c>
      <c r="Z642">
        <v>0</v>
      </c>
      <c r="AA642">
        <v>1</v>
      </c>
      <c r="AB642">
        <v>0</v>
      </c>
      <c r="AC642">
        <v>0</v>
      </c>
      <c r="AD642">
        <v>1</v>
      </c>
      <c r="AE642">
        <v>0</v>
      </c>
      <c r="AF642">
        <v>0</v>
      </c>
      <c r="AG642">
        <v>0</v>
      </c>
      <c r="AH642">
        <v>0</v>
      </c>
      <c r="AI642">
        <v>1</v>
      </c>
      <c r="AJ642">
        <v>0</v>
      </c>
      <c r="AK642">
        <v>1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</row>
    <row r="643" spans="1:44" x14ac:dyDescent="0.3">
      <c r="A643">
        <v>639</v>
      </c>
      <c r="B643">
        <v>2</v>
      </c>
      <c r="C643">
        <v>27</v>
      </c>
      <c r="D643">
        <v>9</v>
      </c>
      <c r="E643" t="str">
        <f>"2-27-9"</f>
        <v>2-27-9</v>
      </c>
      <c r="F643" t="s">
        <v>71</v>
      </c>
      <c r="G643" t="s">
        <v>73</v>
      </c>
      <c r="H643">
        <v>1</v>
      </c>
      <c r="I643">
        <v>0</v>
      </c>
      <c r="J643">
        <v>0</v>
      </c>
      <c r="K643">
        <v>1</v>
      </c>
      <c r="L643">
        <v>1</v>
      </c>
      <c r="M643">
        <v>1</v>
      </c>
      <c r="N643">
        <v>1</v>
      </c>
      <c r="O643">
        <v>1</v>
      </c>
      <c r="P643">
        <v>1</v>
      </c>
      <c r="Q643">
        <v>1</v>
      </c>
      <c r="R643">
        <v>1</v>
      </c>
      <c r="S643">
        <v>1</v>
      </c>
    </row>
    <row r="644" spans="1:44" x14ac:dyDescent="0.3">
      <c r="A644">
        <v>640</v>
      </c>
      <c r="B644">
        <v>2</v>
      </c>
      <c r="C644">
        <v>27</v>
      </c>
      <c r="D644">
        <v>8</v>
      </c>
      <c r="E644" t="str">
        <f>"2-27-8"</f>
        <v>2-27-8</v>
      </c>
      <c r="F644" t="s">
        <v>71</v>
      </c>
      <c r="G644" t="s">
        <v>73</v>
      </c>
      <c r="H644">
        <v>1</v>
      </c>
      <c r="I644">
        <v>0</v>
      </c>
      <c r="J644">
        <v>0</v>
      </c>
      <c r="K644">
        <v>0</v>
      </c>
      <c r="L644">
        <v>1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1</v>
      </c>
      <c r="S644">
        <v>1</v>
      </c>
    </row>
    <row r="645" spans="1:44" x14ac:dyDescent="0.3">
      <c r="A645">
        <v>641</v>
      </c>
      <c r="B645">
        <v>2</v>
      </c>
      <c r="C645">
        <v>27</v>
      </c>
      <c r="D645">
        <v>4</v>
      </c>
      <c r="E645" t="str">
        <f>"2-27-4"</f>
        <v>2-27-4</v>
      </c>
      <c r="F645" t="s">
        <v>71</v>
      </c>
      <c r="G645" t="s">
        <v>72</v>
      </c>
      <c r="T645">
        <v>0</v>
      </c>
      <c r="U645">
        <v>1</v>
      </c>
      <c r="V645">
        <v>0</v>
      </c>
      <c r="W645">
        <v>0</v>
      </c>
      <c r="X645">
        <v>0</v>
      </c>
      <c r="Y645">
        <v>1</v>
      </c>
      <c r="Z645">
        <v>0</v>
      </c>
      <c r="AA645">
        <v>1</v>
      </c>
      <c r="AB645">
        <v>0</v>
      </c>
      <c r="AC645">
        <v>0</v>
      </c>
      <c r="AD645">
        <v>1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</row>
    <row r="646" spans="1:44" x14ac:dyDescent="0.3">
      <c r="A646">
        <v>642</v>
      </c>
      <c r="B646">
        <v>2</v>
      </c>
      <c r="C646">
        <v>27</v>
      </c>
      <c r="D646">
        <v>21</v>
      </c>
      <c r="E646" t="str">
        <f>"2-27-21"</f>
        <v>2-27-21</v>
      </c>
      <c r="F646" t="s">
        <v>71</v>
      </c>
      <c r="G646" t="s">
        <v>72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1</v>
      </c>
      <c r="Z646">
        <v>0</v>
      </c>
      <c r="AA646">
        <v>1</v>
      </c>
      <c r="AB646">
        <v>0</v>
      </c>
      <c r="AC646">
        <v>0</v>
      </c>
      <c r="AD646">
        <v>1</v>
      </c>
      <c r="AE646">
        <v>0</v>
      </c>
      <c r="AF646">
        <v>1</v>
      </c>
      <c r="AG646">
        <v>1</v>
      </c>
      <c r="AH646">
        <v>1</v>
      </c>
      <c r="AI646">
        <v>0</v>
      </c>
      <c r="AJ646">
        <v>1</v>
      </c>
      <c r="AK646">
        <v>0</v>
      </c>
      <c r="AL646">
        <v>0</v>
      </c>
      <c r="AM646">
        <v>1</v>
      </c>
      <c r="AN646">
        <v>1</v>
      </c>
      <c r="AO646">
        <v>1</v>
      </c>
      <c r="AP646">
        <v>0</v>
      </c>
      <c r="AQ646">
        <v>0</v>
      </c>
      <c r="AR646">
        <v>0</v>
      </c>
    </row>
    <row r="647" spans="1:44" x14ac:dyDescent="0.3">
      <c r="A647">
        <v>643</v>
      </c>
      <c r="B647">
        <v>2</v>
      </c>
      <c r="C647">
        <v>27</v>
      </c>
      <c r="D647">
        <v>1</v>
      </c>
      <c r="E647" t="str">
        <f>"2-27-1"</f>
        <v>2-27-1</v>
      </c>
      <c r="F647" t="s">
        <v>71</v>
      </c>
      <c r="G647" t="s">
        <v>72</v>
      </c>
      <c r="T647">
        <v>1</v>
      </c>
      <c r="U647">
        <v>0</v>
      </c>
      <c r="V647">
        <v>0</v>
      </c>
      <c r="W647">
        <v>0</v>
      </c>
      <c r="X647">
        <v>1</v>
      </c>
      <c r="Y647">
        <v>0</v>
      </c>
      <c r="Z647">
        <v>1</v>
      </c>
      <c r="AA647">
        <v>0</v>
      </c>
      <c r="AB647">
        <v>1</v>
      </c>
      <c r="AC647">
        <v>0</v>
      </c>
      <c r="AD647">
        <v>0</v>
      </c>
      <c r="AE647">
        <v>1</v>
      </c>
      <c r="AF647">
        <v>1</v>
      </c>
      <c r="AG647">
        <v>1</v>
      </c>
      <c r="AH647">
        <v>0</v>
      </c>
      <c r="AI647">
        <v>0</v>
      </c>
      <c r="AJ647">
        <v>0</v>
      </c>
      <c r="AK647">
        <v>1</v>
      </c>
      <c r="AL647">
        <v>1</v>
      </c>
      <c r="AM647">
        <v>1</v>
      </c>
      <c r="AN647">
        <v>1</v>
      </c>
      <c r="AO647">
        <v>1</v>
      </c>
      <c r="AP647">
        <v>0</v>
      </c>
      <c r="AQ647">
        <v>0</v>
      </c>
      <c r="AR647">
        <v>0</v>
      </c>
    </row>
    <row r="648" spans="1:44" x14ac:dyDescent="0.3">
      <c r="A648">
        <v>644</v>
      </c>
      <c r="B648">
        <v>2</v>
      </c>
      <c r="C648">
        <v>27</v>
      </c>
      <c r="D648">
        <v>23</v>
      </c>
      <c r="E648" t="str">
        <f>"2-27-23"</f>
        <v>2-27-23</v>
      </c>
      <c r="F648" t="s">
        <v>71</v>
      </c>
      <c r="G648" t="s">
        <v>72</v>
      </c>
      <c r="T648">
        <v>1</v>
      </c>
      <c r="U648">
        <v>0</v>
      </c>
      <c r="V648">
        <v>0</v>
      </c>
      <c r="W648">
        <v>0</v>
      </c>
      <c r="X648">
        <v>1</v>
      </c>
      <c r="Y648">
        <v>0</v>
      </c>
      <c r="Z648">
        <v>0</v>
      </c>
      <c r="AA648">
        <v>0</v>
      </c>
      <c r="AB648">
        <v>1</v>
      </c>
      <c r="AC648">
        <v>0</v>
      </c>
      <c r="AD648">
        <v>0</v>
      </c>
      <c r="AE648">
        <v>1</v>
      </c>
      <c r="AF648">
        <v>1</v>
      </c>
      <c r="AG648">
        <v>1</v>
      </c>
      <c r="AH648">
        <v>0</v>
      </c>
      <c r="AI648">
        <v>1</v>
      </c>
      <c r="AJ648">
        <v>1</v>
      </c>
      <c r="AK648">
        <v>0</v>
      </c>
      <c r="AL648">
        <v>1</v>
      </c>
      <c r="AM648">
        <v>1</v>
      </c>
      <c r="AN648">
        <v>1</v>
      </c>
      <c r="AO648">
        <v>1</v>
      </c>
      <c r="AP648">
        <v>0</v>
      </c>
      <c r="AQ648">
        <v>0</v>
      </c>
      <c r="AR648">
        <v>1</v>
      </c>
    </row>
    <row r="649" spans="1:44" x14ac:dyDescent="0.3">
      <c r="A649">
        <v>645</v>
      </c>
      <c r="B649">
        <v>2</v>
      </c>
      <c r="C649">
        <v>28</v>
      </c>
      <c r="D649">
        <v>22</v>
      </c>
      <c r="E649" t="str">
        <f>"2-28-22"</f>
        <v>2-28-22</v>
      </c>
      <c r="F649" t="s">
        <v>71</v>
      </c>
      <c r="G649" t="s">
        <v>72</v>
      </c>
      <c r="T649">
        <v>1</v>
      </c>
      <c r="U649">
        <v>0</v>
      </c>
      <c r="V649">
        <v>0</v>
      </c>
      <c r="W649">
        <v>0</v>
      </c>
      <c r="X649">
        <v>1</v>
      </c>
      <c r="Y649">
        <v>0</v>
      </c>
      <c r="Z649">
        <v>1</v>
      </c>
      <c r="AA649">
        <v>0</v>
      </c>
      <c r="AB649">
        <v>0</v>
      </c>
      <c r="AC649">
        <v>1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1</v>
      </c>
      <c r="AJ649">
        <v>1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</row>
    <row r="650" spans="1:44" x14ac:dyDescent="0.3">
      <c r="A650">
        <v>646</v>
      </c>
      <c r="B650">
        <v>2</v>
      </c>
      <c r="C650">
        <v>28</v>
      </c>
      <c r="D650">
        <v>21</v>
      </c>
      <c r="E650" t="str">
        <f>"2-28-21"</f>
        <v>2-28-21</v>
      </c>
      <c r="F650" t="s">
        <v>71</v>
      </c>
      <c r="G650" t="s">
        <v>72</v>
      </c>
      <c r="T650">
        <v>1</v>
      </c>
      <c r="U650">
        <v>0</v>
      </c>
      <c r="V650">
        <v>0</v>
      </c>
      <c r="W650">
        <v>0</v>
      </c>
      <c r="X650">
        <v>1</v>
      </c>
      <c r="Y650">
        <v>0</v>
      </c>
      <c r="Z650">
        <v>1</v>
      </c>
      <c r="AA650">
        <v>0</v>
      </c>
      <c r="AB650">
        <v>0</v>
      </c>
      <c r="AC650">
        <v>1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1</v>
      </c>
      <c r="AJ650">
        <v>1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</row>
    <row r="651" spans="1:44" x14ac:dyDescent="0.3">
      <c r="A651">
        <v>647</v>
      </c>
      <c r="B651">
        <v>2</v>
      </c>
      <c r="C651">
        <v>28</v>
      </c>
      <c r="D651">
        <v>14</v>
      </c>
      <c r="E651" t="str">
        <f>"2-28-14"</f>
        <v>2-28-14</v>
      </c>
      <c r="F651" t="s">
        <v>71</v>
      </c>
      <c r="G651" t="s">
        <v>73</v>
      </c>
      <c r="H651">
        <v>1</v>
      </c>
      <c r="I651">
        <v>0</v>
      </c>
      <c r="J651">
        <v>0</v>
      </c>
      <c r="K651">
        <v>1</v>
      </c>
      <c r="L651">
        <v>1</v>
      </c>
      <c r="M651">
        <v>1</v>
      </c>
      <c r="N651">
        <v>1</v>
      </c>
      <c r="O651">
        <v>1</v>
      </c>
      <c r="P651">
        <v>1</v>
      </c>
      <c r="Q651">
        <v>1</v>
      </c>
      <c r="R651">
        <v>1</v>
      </c>
      <c r="S651">
        <v>1</v>
      </c>
    </row>
    <row r="652" spans="1:44" x14ac:dyDescent="0.3">
      <c r="A652">
        <v>648</v>
      </c>
      <c r="B652">
        <v>2</v>
      </c>
      <c r="C652">
        <v>28</v>
      </c>
      <c r="D652">
        <v>10</v>
      </c>
      <c r="E652" t="str">
        <f>"2-28-10"</f>
        <v>2-28-10</v>
      </c>
      <c r="F652" t="s">
        <v>71</v>
      </c>
      <c r="G652" t="s">
        <v>73</v>
      </c>
      <c r="H652">
        <v>1</v>
      </c>
      <c r="I652">
        <v>0</v>
      </c>
      <c r="J652">
        <v>0</v>
      </c>
      <c r="K652">
        <v>1</v>
      </c>
      <c r="L652">
        <v>1</v>
      </c>
      <c r="M652">
        <v>1</v>
      </c>
      <c r="N652">
        <v>1</v>
      </c>
      <c r="O652">
        <v>1</v>
      </c>
      <c r="P652">
        <v>1</v>
      </c>
      <c r="Q652">
        <v>1</v>
      </c>
      <c r="R652">
        <v>1</v>
      </c>
      <c r="S652">
        <v>1</v>
      </c>
    </row>
    <row r="653" spans="1:44" x14ac:dyDescent="0.3">
      <c r="A653">
        <v>649</v>
      </c>
      <c r="B653">
        <v>2</v>
      </c>
      <c r="C653">
        <v>28</v>
      </c>
      <c r="D653">
        <v>5</v>
      </c>
      <c r="E653" t="str">
        <f>"2-28-5"</f>
        <v>2-28-5</v>
      </c>
      <c r="F653" t="s">
        <v>71</v>
      </c>
      <c r="G653" t="s">
        <v>72</v>
      </c>
      <c r="T653">
        <v>1</v>
      </c>
      <c r="U653">
        <v>0</v>
      </c>
      <c r="V653">
        <v>0</v>
      </c>
      <c r="W653">
        <v>0</v>
      </c>
      <c r="X653">
        <v>0</v>
      </c>
      <c r="Y653">
        <v>1</v>
      </c>
      <c r="Z653">
        <v>0</v>
      </c>
      <c r="AA653">
        <v>1</v>
      </c>
      <c r="AB653">
        <v>1</v>
      </c>
      <c r="AC653">
        <v>0</v>
      </c>
      <c r="AD653">
        <v>0</v>
      </c>
      <c r="AE653">
        <v>1</v>
      </c>
      <c r="AF653">
        <v>1</v>
      </c>
      <c r="AG653">
        <v>1</v>
      </c>
      <c r="AH653">
        <v>1</v>
      </c>
      <c r="AI653">
        <v>0</v>
      </c>
      <c r="AJ653">
        <v>0</v>
      </c>
      <c r="AK653">
        <v>1</v>
      </c>
      <c r="AL653">
        <v>0</v>
      </c>
      <c r="AM653">
        <v>1</v>
      </c>
      <c r="AN653">
        <v>1</v>
      </c>
      <c r="AO653">
        <v>1</v>
      </c>
      <c r="AP653">
        <v>0</v>
      </c>
      <c r="AQ653">
        <v>0</v>
      </c>
      <c r="AR653">
        <v>0</v>
      </c>
    </row>
    <row r="654" spans="1:44" x14ac:dyDescent="0.3">
      <c r="A654">
        <v>650</v>
      </c>
      <c r="B654">
        <v>2</v>
      </c>
      <c r="C654">
        <v>28</v>
      </c>
      <c r="D654">
        <v>2</v>
      </c>
      <c r="E654" t="str">
        <f>"2-28-2"</f>
        <v>2-28-2</v>
      </c>
      <c r="F654" t="s">
        <v>71</v>
      </c>
      <c r="G654" t="s">
        <v>72</v>
      </c>
      <c r="T654">
        <v>0</v>
      </c>
      <c r="U654">
        <v>0</v>
      </c>
      <c r="V654">
        <v>0</v>
      </c>
      <c r="W654">
        <v>0</v>
      </c>
      <c r="X654">
        <v>1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1</v>
      </c>
      <c r="AF654">
        <v>1</v>
      </c>
      <c r="AG654">
        <v>1</v>
      </c>
      <c r="AH654">
        <v>0</v>
      </c>
      <c r="AI654">
        <v>1</v>
      </c>
      <c r="AJ654">
        <v>1</v>
      </c>
      <c r="AK654">
        <v>0</v>
      </c>
      <c r="AL654">
        <v>1</v>
      </c>
      <c r="AM654">
        <v>1</v>
      </c>
      <c r="AN654">
        <v>1</v>
      </c>
      <c r="AO654">
        <v>1</v>
      </c>
      <c r="AP654">
        <v>0</v>
      </c>
      <c r="AQ654">
        <v>0</v>
      </c>
      <c r="AR654">
        <v>0</v>
      </c>
    </row>
    <row r="655" spans="1:44" x14ac:dyDescent="0.3">
      <c r="A655">
        <v>651</v>
      </c>
      <c r="B655">
        <v>2</v>
      </c>
      <c r="C655">
        <v>28</v>
      </c>
      <c r="D655">
        <v>19</v>
      </c>
      <c r="E655" t="str">
        <f>"2-28-19"</f>
        <v>2-28-19</v>
      </c>
      <c r="F655" t="s">
        <v>71</v>
      </c>
      <c r="G655" t="s">
        <v>73</v>
      </c>
      <c r="H655">
        <v>1</v>
      </c>
      <c r="I655">
        <v>1</v>
      </c>
      <c r="J655">
        <v>0</v>
      </c>
      <c r="K655">
        <v>0</v>
      </c>
      <c r="L655">
        <v>1</v>
      </c>
      <c r="M655">
        <v>1</v>
      </c>
      <c r="N655">
        <v>1</v>
      </c>
      <c r="O655">
        <v>1</v>
      </c>
      <c r="P655">
        <v>1</v>
      </c>
      <c r="Q655">
        <v>1</v>
      </c>
      <c r="R655">
        <v>1</v>
      </c>
      <c r="S655">
        <v>1</v>
      </c>
    </row>
    <row r="656" spans="1:44" x14ac:dyDescent="0.3">
      <c r="A656">
        <v>652</v>
      </c>
      <c r="B656">
        <v>2</v>
      </c>
      <c r="C656">
        <v>28</v>
      </c>
      <c r="D656">
        <v>12</v>
      </c>
      <c r="E656" t="str">
        <f>"2-28-12"</f>
        <v>2-28-12</v>
      </c>
      <c r="F656" t="s">
        <v>71</v>
      </c>
      <c r="G656" t="s">
        <v>73</v>
      </c>
      <c r="H656">
        <v>1</v>
      </c>
      <c r="I656">
        <v>0</v>
      </c>
      <c r="J656">
        <v>0</v>
      </c>
      <c r="K656">
        <v>1</v>
      </c>
      <c r="L656">
        <v>1</v>
      </c>
      <c r="M656">
        <v>1</v>
      </c>
      <c r="N656">
        <v>1</v>
      </c>
      <c r="O656">
        <v>1</v>
      </c>
      <c r="P656">
        <v>1</v>
      </c>
      <c r="Q656">
        <v>1</v>
      </c>
      <c r="R656">
        <v>1</v>
      </c>
      <c r="S656">
        <v>1</v>
      </c>
    </row>
    <row r="657" spans="1:44" x14ac:dyDescent="0.3">
      <c r="A657">
        <v>653</v>
      </c>
      <c r="B657">
        <v>2</v>
      </c>
      <c r="C657">
        <v>28</v>
      </c>
      <c r="D657">
        <v>6</v>
      </c>
      <c r="E657" t="str">
        <f>"2-28-6"</f>
        <v>2-28-6</v>
      </c>
      <c r="F657" t="s">
        <v>71</v>
      </c>
      <c r="G657" t="s">
        <v>72</v>
      </c>
      <c r="T657">
        <v>1</v>
      </c>
      <c r="U657">
        <v>0</v>
      </c>
      <c r="V657">
        <v>0</v>
      </c>
      <c r="W657">
        <v>0</v>
      </c>
      <c r="X657">
        <v>1</v>
      </c>
      <c r="Y657">
        <v>0</v>
      </c>
      <c r="Z657">
        <v>0</v>
      </c>
      <c r="AA657">
        <v>1</v>
      </c>
      <c r="AB657">
        <v>1</v>
      </c>
      <c r="AC657">
        <v>0</v>
      </c>
      <c r="AD657">
        <v>0</v>
      </c>
      <c r="AE657">
        <v>1</v>
      </c>
      <c r="AF657">
        <v>1</v>
      </c>
      <c r="AG657">
        <v>1</v>
      </c>
      <c r="AH657">
        <v>0</v>
      </c>
      <c r="AI657">
        <v>1</v>
      </c>
      <c r="AJ657">
        <v>1</v>
      </c>
      <c r="AK657">
        <v>0</v>
      </c>
      <c r="AL657">
        <v>1</v>
      </c>
      <c r="AM657">
        <v>1</v>
      </c>
      <c r="AN657">
        <v>1</v>
      </c>
      <c r="AO657">
        <v>1</v>
      </c>
      <c r="AP657">
        <v>0</v>
      </c>
      <c r="AQ657">
        <v>0</v>
      </c>
      <c r="AR657">
        <v>0</v>
      </c>
    </row>
    <row r="658" spans="1:44" x14ac:dyDescent="0.3">
      <c r="A658">
        <v>654</v>
      </c>
      <c r="B658">
        <v>2</v>
      </c>
      <c r="C658">
        <v>28</v>
      </c>
      <c r="D658">
        <v>3</v>
      </c>
      <c r="E658" t="str">
        <f>"2-28-3"</f>
        <v>2-28-3</v>
      </c>
      <c r="F658" t="s">
        <v>71</v>
      </c>
      <c r="G658" t="s">
        <v>72</v>
      </c>
      <c r="T658">
        <v>0</v>
      </c>
      <c r="U658">
        <v>1</v>
      </c>
      <c r="V658">
        <v>0</v>
      </c>
      <c r="W658">
        <v>0</v>
      </c>
      <c r="X658">
        <v>0</v>
      </c>
      <c r="Y658">
        <v>1</v>
      </c>
      <c r="Z658">
        <v>0</v>
      </c>
      <c r="AA658">
        <v>1</v>
      </c>
      <c r="AB658">
        <v>1</v>
      </c>
      <c r="AC658">
        <v>0</v>
      </c>
      <c r="AD658">
        <v>0</v>
      </c>
      <c r="AE658">
        <v>1</v>
      </c>
      <c r="AF658">
        <v>1</v>
      </c>
      <c r="AG658">
        <v>1</v>
      </c>
      <c r="AH658">
        <v>0</v>
      </c>
      <c r="AI658">
        <v>1</v>
      </c>
      <c r="AJ658">
        <v>1</v>
      </c>
      <c r="AK658">
        <v>0</v>
      </c>
      <c r="AL658">
        <v>1</v>
      </c>
      <c r="AM658">
        <v>1</v>
      </c>
      <c r="AN658">
        <v>1</v>
      </c>
      <c r="AO658">
        <v>1</v>
      </c>
      <c r="AP658">
        <v>0</v>
      </c>
      <c r="AQ658">
        <v>0</v>
      </c>
      <c r="AR658">
        <v>0</v>
      </c>
    </row>
    <row r="659" spans="1:44" x14ac:dyDescent="0.3">
      <c r="A659">
        <v>655</v>
      </c>
      <c r="B659">
        <v>2</v>
      </c>
      <c r="C659">
        <v>28</v>
      </c>
      <c r="D659">
        <v>24</v>
      </c>
      <c r="E659" t="str">
        <f>"2-28-24"</f>
        <v>2-28-24</v>
      </c>
      <c r="F659" t="s">
        <v>71</v>
      </c>
      <c r="G659" t="s">
        <v>72</v>
      </c>
      <c r="T659">
        <v>1</v>
      </c>
      <c r="U659">
        <v>0</v>
      </c>
      <c r="V659">
        <v>0</v>
      </c>
      <c r="W659">
        <v>0</v>
      </c>
      <c r="X659">
        <v>0</v>
      </c>
      <c r="Y659">
        <v>1</v>
      </c>
      <c r="Z659">
        <v>0</v>
      </c>
      <c r="AA659">
        <v>1</v>
      </c>
      <c r="AB659">
        <v>0</v>
      </c>
      <c r="AC659">
        <v>0</v>
      </c>
      <c r="AD659">
        <v>1</v>
      </c>
      <c r="AE659">
        <v>1</v>
      </c>
      <c r="AF659">
        <v>1</v>
      </c>
      <c r="AG659">
        <v>1</v>
      </c>
      <c r="AH659">
        <v>1</v>
      </c>
      <c r="AI659">
        <v>0</v>
      </c>
      <c r="AJ659">
        <v>1</v>
      </c>
      <c r="AK659">
        <v>0</v>
      </c>
      <c r="AL659">
        <v>1</v>
      </c>
      <c r="AM659">
        <v>1</v>
      </c>
      <c r="AN659">
        <v>1</v>
      </c>
      <c r="AO659">
        <v>1</v>
      </c>
      <c r="AP659">
        <v>0</v>
      </c>
      <c r="AQ659">
        <v>0</v>
      </c>
      <c r="AR659">
        <v>0</v>
      </c>
    </row>
    <row r="660" spans="1:44" x14ac:dyDescent="0.3">
      <c r="A660">
        <v>656</v>
      </c>
      <c r="B660">
        <v>2</v>
      </c>
      <c r="C660">
        <v>28</v>
      </c>
      <c r="D660">
        <v>23</v>
      </c>
      <c r="E660" t="str">
        <f>"2-28-23"</f>
        <v>2-28-23</v>
      </c>
      <c r="F660" t="s">
        <v>71</v>
      </c>
      <c r="G660" t="s">
        <v>73</v>
      </c>
      <c r="H660">
        <v>1</v>
      </c>
      <c r="I660">
        <v>0</v>
      </c>
      <c r="J660">
        <v>0</v>
      </c>
      <c r="K660">
        <v>1</v>
      </c>
      <c r="L660">
        <v>1</v>
      </c>
      <c r="M660">
        <v>1</v>
      </c>
      <c r="N660">
        <v>1</v>
      </c>
      <c r="O660">
        <v>1</v>
      </c>
      <c r="P660">
        <v>1</v>
      </c>
      <c r="Q660">
        <v>1</v>
      </c>
      <c r="R660">
        <v>1</v>
      </c>
      <c r="S660">
        <v>1</v>
      </c>
    </row>
    <row r="661" spans="1:44" x14ac:dyDescent="0.3">
      <c r="A661">
        <v>657</v>
      </c>
      <c r="B661">
        <v>2</v>
      </c>
      <c r="C661">
        <v>28</v>
      </c>
      <c r="D661">
        <v>16</v>
      </c>
      <c r="E661" t="str">
        <f>"2-28-16"</f>
        <v>2-28-16</v>
      </c>
      <c r="F661" t="s">
        <v>71</v>
      </c>
      <c r="G661" t="s">
        <v>73</v>
      </c>
      <c r="H661">
        <v>1</v>
      </c>
      <c r="I661">
        <v>0</v>
      </c>
      <c r="J661">
        <v>0</v>
      </c>
      <c r="K661">
        <v>1</v>
      </c>
      <c r="L661">
        <v>1</v>
      </c>
      <c r="M661">
        <v>1</v>
      </c>
      <c r="N661">
        <v>1</v>
      </c>
      <c r="O661">
        <v>1</v>
      </c>
      <c r="P661">
        <v>1</v>
      </c>
      <c r="Q661">
        <v>1</v>
      </c>
      <c r="R661">
        <v>1</v>
      </c>
      <c r="S661">
        <v>1</v>
      </c>
    </row>
    <row r="662" spans="1:44" x14ac:dyDescent="0.3">
      <c r="A662">
        <v>658</v>
      </c>
      <c r="B662">
        <v>2</v>
      </c>
      <c r="C662">
        <v>28</v>
      </c>
      <c r="D662">
        <v>15</v>
      </c>
      <c r="E662" t="str">
        <f>"2-28-15"</f>
        <v>2-28-15</v>
      </c>
      <c r="F662" t="s">
        <v>71</v>
      </c>
      <c r="G662" t="s">
        <v>72</v>
      </c>
      <c r="T662">
        <v>1</v>
      </c>
      <c r="U662">
        <v>0</v>
      </c>
      <c r="V662">
        <v>0</v>
      </c>
      <c r="W662">
        <v>0</v>
      </c>
      <c r="X662">
        <v>1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1</v>
      </c>
      <c r="AJ662">
        <v>1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</row>
    <row r="663" spans="1:44" x14ac:dyDescent="0.3">
      <c r="A663">
        <v>659</v>
      </c>
      <c r="B663">
        <v>2</v>
      </c>
      <c r="C663">
        <v>28</v>
      </c>
      <c r="D663">
        <v>7</v>
      </c>
      <c r="E663" t="str">
        <f>"2-28-7"</f>
        <v>2-28-7</v>
      </c>
      <c r="F663" t="s">
        <v>71</v>
      </c>
      <c r="G663" t="s">
        <v>72</v>
      </c>
      <c r="T663">
        <v>0</v>
      </c>
      <c r="U663">
        <v>1</v>
      </c>
      <c r="V663">
        <v>0</v>
      </c>
      <c r="W663">
        <v>0</v>
      </c>
      <c r="X663">
        <v>1</v>
      </c>
      <c r="Y663">
        <v>0</v>
      </c>
      <c r="Z663">
        <v>0</v>
      </c>
      <c r="AA663">
        <v>1</v>
      </c>
      <c r="AB663">
        <v>0</v>
      </c>
      <c r="AC663">
        <v>0</v>
      </c>
      <c r="AD663">
        <v>1</v>
      </c>
      <c r="AE663">
        <v>1</v>
      </c>
      <c r="AF663">
        <v>1</v>
      </c>
      <c r="AG663">
        <v>1</v>
      </c>
      <c r="AH663">
        <v>0</v>
      </c>
      <c r="AI663">
        <v>1</v>
      </c>
      <c r="AJ663">
        <v>1</v>
      </c>
      <c r="AK663">
        <v>0</v>
      </c>
      <c r="AL663">
        <v>1</v>
      </c>
      <c r="AM663">
        <v>1</v>
      </c>
      <c r="AN663">
        <v>1</v>
      </c>
      <c r="AO663">
        <v>1</v>
      </c>
      <c r="AP663">
        <v>0</v>
      </c>
      <c r="AQ663">
        <v>0</v>
      </c>
      <c r="AR663">
        <v>0</v>
      </c>
    </row>
    <row r="664" spans="1:44" x14ac:dyDescent="0.3">
      <c r="A664">
        <v>660</v>
      </c>
      <c r="B664">
        <v>2</v>
      </c>
      <c r="C664">
        <v>28</v>
      </c>
      <c r="D664">
        <v>25</v>
      </c>
      <c r="E664" t="str">
        <f>"2-28-25"</f>
        <v>2-28-25</v>
      </c>
      <c r="F664" t="s">
        <v>71</v>
      </c>
      <c r="G664" t="s">
        <v>73</v>
      </c>
      <c r="H664">
        <v>1</v>
      </c>
      <c r="I664">
        <v>0</v>
      </c>
      <c r="J664">
        <v>0</v>
      </c>
      <c r="K664">
        <v>1</v>
      </c>
      <c r="L664">
        <v>1</v>
      </c>
      <c r="M664">
        <v>1</v>
      </c>
      <c r="N664">
        <v>1</v>
      </c>
      <c r="O664">
        <v>1</v>
      </c>
      <c r="P664">
        <v>1</v>
      </c>
      <c r="Q664">
        <v>1</v>
      </c>
      <c r="R664">
        <v>1</v>
      </c>
      <c r="S664">
        <v>1</v>
      </c>
    </row>
    <row r="665" spans="1:44" x14ac:dyDescent="0.3">
      <c r="A665">
        <v>661</v>
      </c>
      <c r="B665">
        <v>2</v>
      </c>
      <c r="C665">
        <v>28</v>
      </c>
      <c r="D665">
        <v>18</v>
      </c>
      <c r="E665" t="str">
        <f>"2-28-18"</f>
        <v>2-28-18</v>
      </c>
      <c r="F665" t="s">
        <v>71</v>
      </c>
      <c r="G665" t="s">
        <v>73</v>
      </c>
      <c r="H665">
        <v>1</v>
      </c>
      <c r="I665">
        <v>0</v>
      </c>
      <c r="J665">
        <v>0</v>
      </c>
      <c r="K665">
        <v>1</v>
      </c>
      <c r="L665">
        <v>1</v>
      </c>
      <c r="M665">
        <v>1</v>
      </c>
      <c r="N665">
        <v>1</v>
      </c>
      <c r="O665">
        <v>1</v>
      </c>
      <c r="P665">
        <v>1</v>
      </c>
      <c r="Q665">
        <v>1</v>
      </c>
      <c r="R665">
        <v>1</v>
      </c>
      <c r="S665">
        <v>1</v>
      </c>
    </row>
    <row r="666" spans="1:44" x14ac:dyDescent="0.3">
      <c r="A666">
        <v>662</v>
      </c>
      <c r="B666">
        <v>2</v>
      </c>
      <c r="C666">
        <v>28</v>
      </c>
      <c r="D666">
        <v>17</v>
      </c>
      <c r="E666" t="str">
        <f>"2-28-17"</f>
        <v>2-28-17</v>
      </c>
      <c r="F666" t="s">
        <v>71</v>
      </c>
      <c r="G666" t="s">
        <v>72</v>
      </c>
      <c r="T666">
        <v>0</v>
      </c>
      <c r="U666">
        <v>1</v>
      </c>
      <c r="V666">
        <v>0</v>
      </c>
      <c r="W666">
        <v>0</v>
      </c>
      <c r="X666">
        <v>1</v>
      </c>
      <c r="Y666">
        <v>0</v>
      </c>
      <c r="Z666">
        <v>0</v>
      </c>
      <c r="AA666">
        <v>1</v>
      </c>
      <c r="AB666">
        <v>1</v>
      </c>
      <c r="AC666">
        <v>0</v>
      </c>
      <c r="AD666">
        <v>0</v>
      </c>
      <c r="AE666">
        <v>1</v>
      </c>
      <c r="AF666">
        <v>1</v>
      </c>
      <c r="AG666">
        <v>1</v>
      </c>
      <c r="AH666">
        <v>0</v>
      </c>
      <c r="AI666">
        <v>1</v>
      </c>
      <c r="AJ666">
        <v>1</v>
      </c>
      <c r="AK666">
        <v>0</v>
      </c>
      <c r="AL666">
        <v>1</v>
      </c>
      <c r="AM666">
        <v>1</v>
      </c>
      <c r="AN666">
        <v>1</v>
      </c>
      <c r="AO666">
        <v>1</v>
      </c>
      <c r="AP666">
        <v>0</v>
      </c>
      <c r="AQ666">
        <v>0</v>
      </c>
      <c r="AR666">
        <v>0</v>
      </c>
    </row>
    <row r="667" spans="1:44" x14ac:dyDescent="0.3">
      <c r="A667">
        <v>663</v>
      </c>
      <c r="B667">
        <v>2</v>
      </c>
      <c r="C667">
        <v>28</v>
      </c>
      <c r="D667">
        <v>11</v>
      </c>
      <c r="E667" t="str">
        <f>"2-28-11"</f>
        <v>2-28-11</v>
      </c>
      <c r="F667" t="s">
        <v>71</v>
      </c>
      <c r="G667" t="s">
        <v>73</v>
      </c>
      <c r="H667">
        <v>1</v>
      </c>
      <c r="I667">
        <v>0</v>
      </c>
      <c r="J667">
        <v>0</v>
      </c>
      <c r="K667">
        <v>1</v>
      </c>
      <c r="L667">
        <v>1</v>
      </c>
      <c r="M667">
        <v>1</v>
      </c>
      <c r="N667">
        <v>1</v>
      </c>
      <c r="O667">
        <v>1</v>
      </c>
      <c r="P667">
        <v>1</v>
      </c>
      <c r="Q667">
        <v>1</v>
      </c>
      <c r="R667">
        <v>1</v>
      </c>
      <c r="S667">
        <v>1</v>
      </c>
    </row>
    <row r="668" spans="1:44" x14ac:dyDescent="0.3">
      <c r="A668">
        <v>664</v>
      </c>
      <c r="B668">
        <v>2</v>
      </c>
      <c r="C668">
        <v>28</v>
      </c>
      <c r="D668">
        <v>8</v>
      </c>
      <c r="E668" t="str">
        <f>"2-28-8"</f>
        <v>2-28-8</v>
      </c>
      <c r="F668" t="s">
        <v>71</v>
      </c>
      <c r="G668" t="s">
        <v>72</v>
      </c>
      <c r="T668">
        <v>0</v>
      </c>
      <c r="U668">
        <v>1</v>
      </c>
      <c r="V668">
        <v>0</v>
      </c>
      <c r="W668">
        <v>0</v>
      </c>
      <c r="X668">
        <v>0</v>
      </c>
      <c r="Y668">
        <v>1</v>
      </c>
      <c r="Z668">
        <v>0</v>
      </c>
      <c r="AA668">
        <v>1</v>
      </c>
      <c r="AB668">
        <v>0</v>
      </c>
      <c r="AC668">
        <v>0</v>
      </c>
      <c r="AD668">
        <v>1</v>
      </c>
      <c r="AE668">
        <v>0</v>
      </c>
      <c r="AF668">
        <v>0</v>
      </c>
      <c r="AG668">
        <v>0</v>
      </c>
      <c r="AH668">
        <v>1</v>
      </c>
      <c r="AI668">
        <v>0</v>
      </c>
      <c r="AJ668">
        <v>1</v>
      </c>
      <c r="AK668">
        <v>0</v>
      </c>
      <c r="AL668">
        <v>1</v>
      </c>
      <c r="AM668">
        <v>1</v>
      </c>
      <c r="AN668">
        <v>1</v>
      </c>
      <c r="AO668">
        <v>1</v>
      </c>
      <c r="AP668">
        <v>0</v>
      </c>
      <c r="AQ668">
        <v>0</v>
      </c>
      <c r="AR668">
        <v>0</v>
      </c>
    </row>
    <row r="669" spans="1:44" x14ac:dyDescent="0.3">
      <c r="A669">
        <v>665</v>
      </c>
      <c r="B669">
        <v>2</v>
      </c>
      <c r="C669">
        <v>28</v>
      </c>
      <c r="D669">
        <v>4</v>
      </c>
      <c r="E669" t="str">
        <f>"2-28-4"</f>
        <v>2-28-4</v>
      </c>
      <c r="F669" t="s">
        <v>71</v>
      </c>
      <c r="G669" t="s">
        <v>72</v>
      </c>
      <c r="T669">
        <v>0</v>
      </c>
      <c r="U669">
        <v>1</v>
      </c>
      <c r="V669">
        <v>0</v>
      </c>
      <c r="W669">
        <v>0</v>
      </c>
      <c r="X669">
        <v>1</v>
      </c>
      <c r="Y669">
        <v>0</v>
      </c>
      <c r="Z669">
        <v>1</v>
      </c>
      <c r="AA669">
        <v>0</v>
      </c>
      <c r="AB669">
        <v>0</v>
      </c>
      <c r="AC669">
        <v>1</v>
      </c>
      <c r="AD669">
        <v>0</v>
      </c>
      <c r="AE669">
        <v>1</v>
      </c>
      <c r="AF669">
        <v>1</v>
      </c>
      <c r="AG669">
        <v>1</v>
      </c>
      <c r="AH669">
        <v>0</v>
      </c>
      <c r="AI669">
        <v>1</v>
      </c>
      <c r="AJ669">
        <v>1</v>
      </c>
      <c r="AK669">
        <v>0</v>
      </c>
      <c r="AL669">
        <v>1</v>
      </c>
      <c r="AM669">
        <v>1</v>
      </c>
      <c r="AN669">
        <v>1</v>
      </c>
      <c r="AO669">
        <v>1</v>
      </c>
      <c r="AP669">
        <v>0</v>
      </c>
      <c r="AQ669">
        <v>0</v>
      </c>
      <c r="AR669">
        <v>0</v>
      </c>
    </row>
    <row r="670" spans="1:44" x14ac:dyDescent="0.3">
      <c r="A670">
        <v>666</v>
      </c>
      <c r="B670">
        <v>2</v>
      </c>
      <c r="C670">
        <v>28</v>
      </c>
      <c r="D670">
        <v>9</v>
      </c>
      <c r="E670" t="str">
        <f>"2-28-9"</f>
        <v>2-28-9</v>
      </c>
      <c r="F670" t="s">
        <v>71</v>
      </c>
      <c r="G670" t="s">
        <v>72</v>
      </c>
      <c r="T670">
        <v>0</v>
      </c>
      <c r="U670">
        <v>1</v>
      </c>
      <c r="V670">
        <v>0</v>
      </c>
      <c r="W670">
        <v>0</v>
      </c>
      <c r="X670">
        <v>1</v>
      </c>
      <c r="Y670">
        <v>0</v>
      </c>
      <c r="Z670">
        <v>0</v>
      </c>
      <c r="AA670">
        <v>1</v>
      </c>
      <c r="AB670">
        <v>0</v>
      </c>
      <c r="AC670">
        <v>0</v>
      </c>
      <c r="AD670">
        <v>1</v>
      </c>
      <c r="AE670">
        <v>1</v>
      </c>
      <c r="AF670">
        <v>1</v>
      </c>
      <c r="AG670">
        <v>1</v>
      </c>
      <c r="AH670">
        <v>0</v>
      </c>
      <c r="AI670">
        <v>1</v>
      </c>
      <c r="AJ670">
        <v>1</v>
      </c>
      <c r="AK670">
        <v>0</v>
      </c>
      <c r="AL670">
        <v>1</v>
      </c>
      <c r="AM670">
        <v>1</v>
      </c>
      <c r="AN670">
        <v>1</v>
      </c>
      <c r="AO670">
        <v>1</v>
      </c>
      <c r="AP670">
        <v>0</v>
      </c>
      <c r="AQ670">
        <v>0</v>
      </c>
      <c r="AR670">
        <v>0</v>
      </c>
    </row>
    <row r="671" spans="1:44" x14ac:dyDescent="0.3">
      <c r="A671">
        <v>667</v>
      </c>
      <c r="B671">
        <v>2</v>
      </c>
      <c r="C671">
        <v>28</v>
      </c>
      <c r="D671">
        <v>20</v>
      </c>
      <c r="E671" t="str">
        <f>"2-28-20"</f>
        <v>2-28-20</v>
      </c>
      <c r="F671" t="s">
        <v>71</v>
      </c>
      <c r="G671" t="s">
        <v>72</v>
      </c>
      <c r="T671">
        <v>0</v>
      </c>
      <c r="U671">
        <v>1</v>
      </c>
      <c r="V671">
        <v>0</v>
      </c>
      <c r="W671">
        <v>0</v>
      </c>
      <c r="X671">
        <v>1</v>
      </c>
      <c r="Y671">
        <v>0</v>
      </c>
      <c r="Z671">
        <v>0</v>
      </c>
      <c r="AA671">
        <v>1</v>
      </c>
      <c r="AB671">
        <v>0</v>
      </c>
      <c r="AC671">
        <v>0</v>
      </c>
      <c r="AD671">
        <v>1</v>
      </c>
      <c r="AE671">
        <v>1</v>
      </c>
      <c r="AF671">
        <v>1</v>
      </c>
      <c r="AG671">
        <v>1</v>
      </c>
      <c r="AH671">
        <v>0</v>
      </c>
      <c r="AI671">
        <v>1</v>
      </c>
      <c r="AJ671">
        <v>1</v>
      </c>
      <c r="AK671">
        <v>0</v>
      </c>
      <c r="AL671">
        <v>1</v>
      </c>
      <c r="AM671">
        <v>1</v>
      </c>
      <c r="AN671">
        <v>1</v>
      </c>
      <c r="AO671">
        <v>1</v>
      </c>
      <c r="AP671">
        <v>0</v>
      </c>
      <c r="AQ671">
        <v>0</v>
      </c>
      <c r="AR671">
        <v>0</v>
      </c>
    </row>
    <row r="672" spans="1:44" x14ac:dyDescent="0.3">
      <c r="A672">
        <v>668</v>
      </c>
      <c r="B672">
        <v>2</v>
      </c>
      <c r="C672">
        <v>28</v>
      </c>
      <c r="D672">
        <v>13</v>
      </c>
      <c r="E672" t="str">
        <f>"2-28-13"</f>
        <v>2-28-13</v>
      </c>
      <c r="F672" t="s">
        <v>71</v>
      </c>
      <c r="G672" t="s">
        <v>72</v>
      </c>
      <c r="T672">
        <v>1</v>
      </c>
      <c r="U672">
        <v>0</v>
      </c>
      <c r="V672">
        <v>0</v>
      </c>
      <c r="W672">
        <v>0</v>
      </c>
      <c r="X672">
        <v>1</v>
      </c>
      <c r="Y672">
        <v>0</v>
      </c>
      <c r="Z672">
        <v>1</v>
      </c>
      <c r="AA672">
        <v>0</v>
      </c>
      <c r="AB672">
        <v>1</v>
      </c>
      <c r="AC672">
        <v>0</v>
      </c>
      <c r="AD672">
        <v>0</v>
      </c>
      <c r="AE672">
        <v>1</v>
      </c>
      <c r="AF672">
        <v>1</v>
      </c>
      <c r="AG672">
        <v>1</v>
      </c>
      <c r="AH672">
        <v>0</v>
      </c>
      <c r="AI672">
        <v>1</v>
      </c>
      <c r="AJ672">
        <v>1</v>
      </c>
      <c r="AK672">
        <v>0</v>
      </c>
      <c r="AL672">
        <v>1</v>
      </c>
      <c r="AM672">
        <v>1</v>
      </c>
      <c r="AN672">
        <v>1</v>
      </c>
      <c r="AO672">
        <v>0</v>
      </c>
      <c r="AP672">
        <v>0</v>
      </c>
      <c r="AQ672">
        <v>0</v>
      </c>
      <c r="AR672">
        <v>0</v>
      </c>
    </row>
    <row r="673" spans="1:44" x14ac:dyDescent="0.3">
      <c r="A673">
        <v>669</v>
      </c>
      <c r="B673">
        <v>2</v>
      </c>
      <c r="C673">
        <v>28</v>
      </c>
      <c r="D673">
        <v>1</v>
      </c>
      <c r="E673" t="str">
        <f>"2-28-1"</f>
        <v>2-28-1</v>
      </c>
      <c r="F673" t="s">
        <v>71</v>
      </c>
      <c r="G673" t="s">
        <v>72</v>
      </c>
      <c r="T673">
        <v>0</v>
      </c>
      <c r="U673">
        <v>0</v>
      </c>
      <c r="V673">
        <v>0</v>
      </c>
      <c r="W673">
        <v>0</v>
      </c>
      <c r="X673">
        <v>1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1</v>
      </c>
      <c r="AF673">
        <v>1</v>
      </c>
      <c r="AG673">
        <v>1</v>
      </c>
      <c r="AH673">
        <v>0</v>
      </c>
      <c r="AI673">
        <v>1</v>
      </c>
      <c r="AJ673">
        <v>1</v>
      </c>
      <c r="AK673">
        <v>0</v>
      </c>
      <c r="AL673">
        <v>1</v>
      </c>
      <c r="AM673">
        <v>1</v>
      </c>
      <c r="AN673">
        <v>1</v>
      </c>
      <c r="AO673">
        <v>1</v>
      </c>
      <c r="AP673">
        <v>0</v>
      </c>
      <c r="AQ673">
        <v>0</v>
      </c>
      <c r="AR673">
        <v>0</v>
      </c>
    </row>
    <row r="674" spans="1:44" x14ac:dyDescent="0.3">
      <c r="A674">
        <v>670</v>
      </c>
      <c r="B674">
        <v>2</v>
      </c>
      <c r="C674">
        <v>29</v>
      </c>
      <c r="D674">
        <v>24</v>
      </c>
      <c r="E674" t="str">
        <f>"2-29-24"</f>
        <v>2-29-24</v>
      </c>
      <c r="F674" t="s">
        <v>71</v>
      </c>
      <c r="G674" t="s">
        <v>72</v>
      </c>
      <c r="T674">
        <v>0</v>
      </c>
      <c r="U674">
        <v>1</v>
      </c>
      <c r="V674">
        <v>0</v>
      </c>
      <c r="W674">
        <v>0</v>
      </c>
      <c r="X674">
        <v>1</v>
      </c>
      <c r="Y674">
        <v>0</v>
      </c>
      <c r="Z674">
        <v>1</v>
      </c>
      <c r="AA674">
        <v>0</v>
      </c>
      <c r="AB674">
        <v>0</v>
      </c>
      <c r="AC674">
        <v>1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1</v>
      </c>
      <c r="AJ674">
        <v>0</v>
      </c>
      <c r="AK674">
        <v>1</v>
      </c>
      <c r="AL674">
        <v>1</v>
      </c>
      <c r="AM674">
        <v>1</v>
      </c>
      <c r="AN674">
        <v>1</v>
      </c>
      <c r="AO674">
        <v>1</v>
      </c>
      <c r="AP674">
        <v>0</v>
      </c>
      <c r="AQ674">
        <v>0</v>
      </c>
      <c r="AR674">
        <v>0</v>
      </c>
    </row>
    <row r="675" spans="1:44" x14ac:dyDescent="0.3">
      <c r="A675">
        <v>671</v>
      </c>
      <c r="B675">
        <v>2</v>
      </c>
      <c r="C675">
        <v>29</v>
      </c>
      <c r="D675">
        <v>23</v>
      </c>
      <c r="E675" t="str">
        <f>"2-29-23"</f>
        <v>2-29-23</v>
      </c>
      <c r="F675" t="s">
        <v>71</v>
      </c>
      <c r="G675" t="s">
        <v>73</v>
      </c>
      <c r="H675">
        <v>1</v>
      </c>
      <c r="I675">
        <v>0</v>
      </c>
      <c r="J675">
        <v>1</v>
      </c>
      <c r="K675">
        <v>0</v>
      </c>
      <c r="L675">
        <v>1</v>
      </c>
      <c r="M675">
        <v>1</v>
      </c>
      <c r="N675">
        <v>1</v>
      </c>
      <c r="O675">
        <v>1</v>
      </c>
      <c r="P675">
        <v>1</v>
      </c>
      <c r="Q675">
        <v>1</v>
      </c>
      <c r="R675">
        <v>1</v>
      </c>
      <c r="S675">
        <v>1</v>
      </c>
    </row>
    <row r="676" spans="1:44" x14ac:dyDescent="0.3">
      <c r="A676">
        <v>672</v>
      </c>
      <c r="B676">
        <v>2</v>
      </c>
      <c r="C676">
        <v>29</v>
      </c>
      <c r="D676">
        <v>16</v>
      </c>
      <c r="E676" t="str">
        <f>"2-29-16"</f>
        <v>2-29-16</v>
      </c>
      <c r="F676" t="s">
        <v>71</v>
      </c>
      <c r="G676" t="s">
        <v>73</v>
      </c>
      <c r="H676">
        <v>1</v>
      </c>
      <c r="I676">
        <v>1</v>
      </c>
      <c r="J676">
        <v>0</v>
      </c>
      <c r="K676">
        <v>0</v>
      </c>
      <c r="L676">
        <v>1</v>
      </c>
      <c r="M676">
        <v>1</v>
      </c>
      <c r="N676">
        <v>1</v>
      </c>
      <c r="O676">
        <v>1</v>
      </c>
      <c r="P676">
        <v>1</v>
      </c>
      <c r="Q676">
        <v>1</v>
      </c>
      <c r="R676">
        <v>1</v>
      </c>
      <c r="S676">
        <v>1</v>
      </c>
    </row>
    <row r="677" spans="1:44" x14ac:dyDescent="0.3">
      <c r="A677">
        <v>673</v>
      </c>
      <c r="B677">
        <v>2</v>
      </c>
      <c r="C677">
        <v>29</v>
      </c>
      <c r="D677">
        <v>15</v>
      </c>
      <c r="E677" t="str">
        <f>"2-29-15"</f>
        <v>2-29-15</v>
      </c>
      <c r="F677" t="s">
        <v>71</v>
      </c>
      <c r="G677" t="s">
        <v>73</v>
      </c>
      <c r="H677">
        <v>1</v>
      </c>
      <c r="I677">
        <v>1</v>
      </c>
      <c r="J677">
        <v>0</v>
      </c>
      <c r="K677">
        <v>0</v>
      </c>
      <c r="L677">
        <v>1</v>
      </c>
      <c r="M677">
        <v>1</v>
      </c>
      <c r="N677">
        <v>1</v>
      </c>
      <c r="O677">
        <v>1</v>
      </c>
      <c r="P677">
        <v>1</v>
      </c>
      <c r="Q677">
        <v>1</v>
      </c>
      <c r="R677">
        <v>1</v>
      </c>
      <c r="S677">
        <v>1</v>
      </c>
    </row>
    <row r="678" spans="1:44" x14ac:dyDescent="0.3">
      <c r="A678">
        <v>674</v>
      </c>
      <c r="B678">
        <v>2</v>
      </c>
      <c r="C678">
        <v>29</v>
      </c>
      <c r="D678">
        <v>12</v>
      </c>
      <c r="E678" t="str">
        <f>"2-29-12"</f>
        <v>2-29-12</v>
      </c>
      <c r="F678" t="s">
        <v>71</v>
      </c>
      <c r="G678" t="s">
        <v>73</v>
      </c>
      <c r="H678">
        <v>1</v>
      </c>
      <c r="I678">
        <v>1</v>
      </c>
      <c r="J678">
        <v>0</v>
      </c>
      <c r="K678">
        <v>0</v>
      </c>
      <c r="L678">
        <v>1</v>
      </c>
      <c r="M678">
        <v>1</v>
      </c>
      <c r="N678">
        <v>1</v>
      </c>
      <c r="O678">
        <v>1</v>
      </c>
      <c r="P678">
        <v>1</v>
      </c>
      <c r="Q678">
        <v>1</v>
      </c>
      <c r="R678">
        <v>1</v>
      </c>
      <c r="S678">
        <v>1</v>
      </c>
    </row>
    <row r="679" spans="1:44" x14ac:dyDescent="0.3">
      <c r="A679">
        <v>675</v>
      </c>
      <c r="B679">
        <v>2</v>
      </c>
      <c r="C679">
        <v>29</v>
      </c>
      <c r="D679">
        <v>5</v>
      </c>
      <c r="E679" t="str">
        <f>"2-29-5"</f>
        <v>2-29-5</v>
      </c>
      <c r="F679" t="s">
        <v>71</v>
      </c>
      <c r="G679" t="s">
        <v>72</v>
      </c>
      <c r="T679">
        <v>0</v>
      </c>
      <c r="U679">
        <v>1</v>
      </c>
      <c r="V679">
        <v>0</v>
      </c>
      <c r="W679">
        <v>0</v>
      </c>
      <c r="X679">
        <v>0</v>
      </c>
      <c r="Y679">
        <v>1</v>
      </c>
      <c r="Z679">
        <v>1</v>
      </c>
      <c r="AA679">
        <v>0</v>
      </c>
      <c r="AB679">
        <v>0</v>
      </c>
      <c r="AC679">
        <v>1</v>
      </c>
      <c r="AD679">
        <v>0</v>
      </c>
      <c r="AE679">
        <v>1</v>
      </c>
      <c r="AF679">
        <v>1</v>
      </c>
      <c r="AG679">
        <v>1</v>
      </c>
      <c r="AH679">
        <v>0</v>
      </c>
      <c r="AI679">
        <v>1</v>
      </c>
      <c r="AJ679">
        <v>1</v>
      </c>
      <c r="AK679">
        <v>0</v>
      </c>
      <c r="AL679">
        <v>1</v>
      </c>
      <c r="AM679">
        <v>1</v>
      </c>
      <c r="AN679">
        <v>1</v>
      </c>
      <c r="AO679">
        <v>1</v>
      </c>
      <c r="AP679">
        <v>0</v>
      </c>
      <c r="AQ679">
        <v>0</v>
      </c>
      <c r="AR679">
        <v>0</v>
      </c>
    </row>
    <row r="680" spans="1:44" x14ac:dyDescent="0.3">
      <c r="A680">
        <v>676</v>
      </c>
      <c r="B680">
        <v>2</v>
      </c>
      <c r="C680">
        <v>29</v>
      </c>
      <c r="D680">
        <v>4</v>
      </c>
      <c r="E680" t="str">
        <f>"2-29-4"</f>
        <v>2-29-4</v>
      </c>
      <c r="F680" t="s">
        <v>71</v>
      </c>
      <c r="G680" t="s">
        <v>73</v>
      </c>
      <c r="H680">
        <v>1</v>
      </c>
      <c r="I680">
        <v>0</v>
      </c>
      <c r="J680">
        <v>0</v>
      </c>
      <c r="K680">
        <v>1</v>
      </c>
      <c r="L680">
        <v>1</v>
      </c>
      <c r="M680">
        <v>1</v>
      </c>
      <c r="N680">
        <v>1</v>
      </c>
      <c r="O680">
        <v>1</v>
      </c>
      <c r="P680">
        <v>1</v>
      </c>
      <c r="Q680">
        <v>1</v>
      </c>
      <c r="R680">
        <v>1</v>
      </c>
      <c r="S680">
        <v>1</v>
      </c>
    </row>
    <row r="681" spans="1:44" x14ac:dyDescent="0.3">
      <c r="A681">
        <v>677</v>
      </c>
      <c r="B681">
        <v>2</v>
      </c>
      <c r="C681">
        <v>29</v>
      </c>
      <c r="D681">
        <v>22</v>
      </c>
      <c r="E681" t="str">
        <f>"2-29-22"</f>
        <v>2-29-22</v>
      </c>
      <c r="F681" t="s">
        <v>71</v>
      </c>
      <c r="G681" t="s">
        <v>73</v>
      </c>
      <c r="H681">
        <v>1</v>
      </c>
      <c r="I681">
        <v>0</v>
      </c>
      <c r="J681">
        <v>0</v>
      </c>
      <c r="K681">
        <v>1</v>
      </c>
      <c r="L681">
        <v>1</v>
      </c>
      <c r="M681">
        <v>1</v>
      </c>
      <c r="N681">
        <v>1</v>
      </c>
      <c r="O681">
        <v>1</v>
      </c>
      <c r="P681">
        <v>1</v>
      </c>
      <c r="Q681">
        <v>1</v>
      </c>
      <c r="R681">
        <v>1</v>
      </c>
      <c r="S681">
        <v>1</v>
      </c>
    </row>
    <row r="682" spans="1:44" x14ac:dyDescent="0.3">
      <c r="A682">
        <v>678</v>
      </c>
      <c r="B682">
        <v>2</v>
      </c>
      <c r="C682">
        <v>29</v>
      </c>
      <c r="D682">
        <v>21</v>
      </c>
      <c r="E682" t="str">
        <f>"2-29-21"</f>
        <v>2-29-21</v>
      </c>
      <c r="F682" t="s">
        <v>71</v>
      </c>
      <c r="G682" t="s">
        <v>72</v>
      </c>
      <c r="T682">
        <v>0</v>
      </c>
      <c r="U682">
        <v>1</v>
      </c>
      <c r="V682">
        <v>0</v>
      </c>
      <c r="W682">
        <v>0</v>
      </c>
      <c r="X682">
        <v>1</v>
      </c>
      <c r="Y682">
        <v>0</v>
      </c>
      <c r="Z682">
        <v>0</v>
      </c>
      <c r="AA682">
        <v>1</v>
      </c>
      <c r="AB682">
        <v>0</v>
      </c>
      <c r="AC682">
        <v>1</v>
      </c>
      <c r="AD682">
        <v>0</v>
      </c>
      <c r="AE682">
        <v>1</v>
      </c>
      <c r="AF682">
        <v>1</v>
      </c>
      <c r="AG682">
        <v>1</v>
      </c>
      <c r="AH682">
        <v>0</v>
      </c>
      <c r="AI682">
        <v>1</v>
      </c>
      <c r="AJ682">
        <v>1</v>
      </c>
      <c r="AK682">
        <v>0</v>
      </c>
      <c r="AL682">
        <v>1</v>
      </c>
      <c r="AM682">
        <v>1</v>
      </c>
      <c r="AN682">
        <v>1</v>
      </c>
      <c r="AO682">
        <v>1</v>
      </c>
      <c r="AP682">
        <v>0</v>
      </c>
      <c r="AQ682">
        <v>0</v>
      </c>
      <c r="AR682">
        <v>0</v>
      </c>
    </row>
    <row r="683" spans="1:44" x14ac:dyDescent="0.3">
      <c r="A683">
        <v>679</v>
      </c>
      <c r="B683">
        <v>2</v>
      </c>
      <c r="C683">
        <v>29</v>
      </c>
      <c r="D683">
        <v>14</v>
      </c>
      <c r="E683" t="str">
        <f>"2-29-14"</f>
        <v>2-29-14</v>
      </c>
      <c r="F683" t="s">
        <v>71</v>
      </c>
      <c r="G683" t="s">
        <v>73</v>
      </c>
      <c r="H683">
        <v>1</v>
      </c>
      <c r="I683">
        <v>1</v>
      </c>
      <c r="J683">
        <v>0</v>
      </c>
      <c r="K683">
        <v>0</v>
      </c>
      <c r="L683">
        <v>1</v>
      </c>
      <c r="M683">
        <v>1</v>
      </c>
      <c r="N683">
        <v>1</v>
      </c>
      <c r="O683">
        <v>1</v>
      </c>
      <c r="P683">
        <v>1</v>
      </c>
      <c r="Q683">
        <v>1</v>
      </c>
      <c r="R683">
        <v>1</v>
      </c>
      <c r="S683">
        <v>1</v>
      </c>
    </row>
    <row r="684" spans="1:44" x14ac:dyDescent="0.3">
      <c r="A684">
        <v>680</v>
      </c>
      <c r="B684">
        <v>2</v>
      </c>
      <c r="C684">
        <v>29</v>
      </c>
      <c r="D684">
        <v>13</v>
      </c>
      <c r="E684" t="str">
        <f>"2-29-13"</f>
        <v>2-29-13</v>
      </c>
      <c r="F684" t="s">
        <v>71</v>
      </c>
      <c r="G684" t="s">
        <v>72</v>
      </c>
      <c r="T684">
        <v>1</v>
      </c>
      <c r="U684">
        <v>0</v>
      </c>
      <c r="V684">
        <v>0</v>
      </c>
      <c r="W684">
        <v>0</v>
      </c>
      <c r="X684">
        <v>1</v>
      </c>
      <c r="Y684">
        <v>0</v>
      </c>
      <c r="Z684">
        <v>0</v>
      </c>
      <c r="AA684">
        <v>1</v>
      </c>
      <c r="AB684">
        <v>0</v>
      </c>
      <c r="AC684">
        <v>1</v>
      </c>
      <c r="AD684">
        <v>0</v>
      </c>
      <c r="AE684">
        <v>1</v>
      </c>
      <c r="AF684">
        <v>1</v>
      </c>
      <c r="AG684">
        <v>1</v>
      </c>
      <c r="AH684">
        <v>0</v>
      </c>
      <c r="AI684">
        <v>1</v>
      </c>
      <c r="AJ684">
        <v>1</v>
      </c>
      <c r="AK684">
        <v>0</v>
      </c>
      <c r="AL684">
        <v>1</v>
      </c>
      <c r="AM684">
        <v>1</v>
      </c>
      <c r="AN684">
        <v>1</v>
      </c>
      <c r="AO684">
        <v>1</v>
      </c>
      <c r="AP684">
        <v>0</v>
      </c>
      <c r="AQ684">
        <v>0</v>
      </c>
      <c r="AR684">
        <v>0</v>
      </c>
    </row>
    <row r="685" spans="1:44" x14ac:dyDescent="0.3">
      <c r="A685">
        <v>681</v>
      </c>
      <c r="B685">
        <v>2</v>
      </c>
      <c r="C685">
        <v>29</v>
      </c>
      <c r="D685">
        <v>9</v>
      </c>
      <c r="E685" t="str">
        <f>"2-29-9"</f>
        <v>2-29-9</v>
      </c>
      <c r="F685" t="s">
        <v>71</v>
      </c>
      <c r="G685" t="s">
        <v>73</v>
      </c>
      <c r="H685">
        <v>1</v>
      </c>
      <c r="I685">
        <v>0</v>
      </c>
      <c r="J685">
        <v>0</v>
      </c>
      <c r="K685">
        <v>1</v>
      </c>
      <c r="L685">
        <v>1</v>
      </c>
      <c r="M685">
        <v>1</v>
      </c>
      <c r="N685">
        <v>1</v>
      </c>
      <c r="O685">
        <v>1</v>
      </c>
      <c r="P685">
        <v>1</v>
      </c>
      <c r="Q685">
        <v>1</v>
      </c>
      <c r="R685">
        <v>1</v>
      </c>
      <c r="S685">
        <v>1</v>
      </c>
    </row>
    <row r="686" spans="1:44" x14ac:dyDescent="0.3">
      <c r="A686">
        <v>682</v>
      </c>
      <c r="B686">
        <v>2</v>
      </c>
      <c r="C686">
        <v>29</v>
      </c>
      <c r="D686">
        <v>6</v>
      </c>
      <c r="E686" t="str">
        <f>"2-29-6"</f>
        <v>2-29-6</v>
      </c>
      <c r="F686" t="s">
        <v>71</v>
      </c>
      <c r="G686" t="s">
        <v>73</v>
      </c>
      <c r="H686">
        <v>1</v>
      </c>
      <c r="I686">
        <v>0</v>
      </c>
      <c r="J686">
        <v>0</v>
      </c>
      <c r="K686">
        <v>1</v>
      </c>
      <c r="L686">
        <v>1</v>
      </c>
      <c r="M686">
        <v>1</v>
      </c>
      <c r="N686">
        <v>1</v>
      </c>
      <c r="O686">
        <v>1</v>
      </c>
      <c r="P686">
        <v>1</v>
      </c>
      <c r="Q686">
        <v>1</v>
      </c>
      <c r="R686">
        <v>1</v>
      </c>
      <c r="S686">
        <v>1</v>
      </c>
    </row>
    <row r="687" spans="1:44" x14ac:dyDescent="0.3">
      <c r="A687">
        <v>683</v>
      </c>
      <c r="B687">
        <v>2</v>
      </c>
      <c r="C687">
        <v>29</v>
      </c>
      <c r="D687">
        <v>3</v>
      </c>
      <c r="E687" t="str">
        <f>"2-29-3"</f>
        <v>2-29-3</v>
      </c>
      <c r="F687" t="s">
        <v>71</v>
      </c>
      <c r="G687" t="s">
        <v>73</v>
      </c>
      <c r="H687">
        <v>1</v>
      </c>
      <c r="I687">
        <v>1</v>
      </c>
      <c r="J687">
        <v>0</v>
      </c>
      <c r="K687">
        <v>0</v>
      </c>
      <c r="L687">
        <v>1</v>
      </c>
      <c r="M687">
        <v>1</v>
      </c>
      <c r="N687">
        <v>1</v>
      </c>
      <c r="O687">
        <v>1</v>
      </c>
      <c r="P687">
        <v>1</v>
      </c>
      <c r="Q687">
        <v>1</v>
      </c>
      <c r="R687">
        <v>1</v>
      </c>
      <c r="S687">
        <v>1</v>
      </c>
    </row>
    <row r="688" spans="1:44" x14ac:dyDescent="0.3">
      <c r="A688">
        <v>684</v>
      </c>
      <c r="B688">
        <v>2</v>
      </c>
      <c r="C688">
        <v>29</v>
      </c>
      <c r="D688">
        <v>25</v>
      </c>
      <c r="E688" t="str">
        <f>"2-29-25"</f>
        <v>2-29-25</v>
      </c>
      <c r="F688" t="s">
        <v>71</v>
      </c>
      <c r="G688" t="s">
        <v>72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1</v>
      </c>
      <c r="Z688">
        <v>1</v>
      </c>
      <c r="AA688">
        <v>0</v>
      </c>
      <c r="AB688">
        <v>1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1</v>
      </c>
      <c r="AJ688">
        <v>0</v>
      </c>
      <c r="AK688">
        <v>1</v>
      </c>
      <c r="AL688">
        <v>0</v>
      </c>
      <c r="AM688">
        <v>0</v>
      </c>
      <c r="AN688">
        <v>1</v>
      </c>
      <c r="AO688">
        <v>0</v>
      </c>
      <c r="AP688">
        <v>0</v>
      </c>
      <c r="AQ688">
        <v>0</v>
      </c>
      <c r="AR688">
        <v>0</v>
      </c>
    </row>
    <row r="689" spans="1:44" x14ac:dyDescent="0.3">
      <c r="A689">
        <v>685</v>
      </c>
      <c r="B689">
        <v>2</v>
      </c>
      <c r="C689">
        <v>29</v>
      </c>
      <c r="D689">
        <v>18</v>
      </c>
      <c r="E689" t="str">
        <f>"2-29-18"</f>
        <v>2-29-18</v>
      </c>
      <c r="F689" t="s">
        <v>71</v>
      </c>
      <c r="G689" t="s">
        <v>72</v>
      </c>
      <c r="T689">
        <v>0</v>
      </c>
      <c r="U689">
        <v>1</v>
      </c>
      <c r="V689">
        <v>0</v>
      </c>
      <c r="W689">
        <v>0</v>
      </c>
      <c r="X689">
        <v>1</v>
      </c>
      <c r="Y689">
        <v>0</v>
      </c>
      <c r="Z689">
        <v>1</v>
      </c>
      <c r="AA689">
        <v>0</v>
      </c>
      <c r="AB689">
        <v>0</v>
      </c>
      <c r="AC689">
        <v>0</v>
      </c>
      <c r="AD689">
        <v>1</v>
      </c>
      <c r="AE689">
        <v>1</v>
      </c>
      <c r="AF689">
        <v>1</v>
      </c>
      <c r="AG689">
        <v>1</v>
      </c>
      <c r="AH689">
        <v>0</v>
      </c>
      <c r="AI689">
        <v>1</v>
      </c>
      <c r="AJ689">
        <v>1</v>
      </c>
      <c r="AK689">
        <v>0</v>
      </c>
      <c r="AL689">
        <v>1</v>
      </c>
      <c r="AM689">
        <v>1</v>
      </c>
      <c r="AN689">
        <v>1</v>
      </c>
      <c r="AO689">
        <v>1</v>
      </c>
      <c r="AP689">
        <v>0</v>
      </c>
      <c r="AQ689">
        <v>0</v>
      </c>
      <c r="AR689">
        <v>0</v>
      </c>
    </row>
    <row r="690" spans="1:44" x14ac:dyDescent="0.3">
      <c r="A690">
        <v>686</v>
      </c>
      <c r="B690">
        <v>2</v>
      </c>
      <c r="C690">
        <v>29</v>
      </c>
      <c r="D690">
        <v>17</v>
      </c>
      <c r="E690" t="str">
        <f>"2-29-17"</f>
        <v>2-29-17</v>
      </c>
      <c r="F690" t="s">
        <v>71</v>
      </c>
      <c r="G690" t="s">
        <v>73</v>
      </c>
      <c r="H690">
        <v>1</v>
      </c>
      <c r="I690">
        <v>1</v>
      </c>
      <c r="J690">
        <v>0</v>
      </c>
      <c r="K690">
        <v>0</v>
      </c>
      <c r="L690">
        <v>1</v>
      </c>
      <c r="M690">
        <v>1</v>
      </c>
      <c r="N690">
        <v>1</v>
      </c>
      <c r="O690">
        <v>1</v>
      </c>
      <c r="P690">
        <v>1</v>
      </c>
      <c r="Q690">
        <v>1</v>
      </c>
      <c r="R690">
        <v>1</v>
      </c>
      <c r="S690">
        <v>1</v>
      </c>
    </row>
    <row r="691" spans="1:44" x14ac:dyDescent="0.3">
      <c r="A691">
        <v>687</v>
      </c>
      <c r="B691">
        <v>2</v>
      </c>
      <c r="C691">
        <v>29</v>
      </c>
      <c r="D691">
        <v>11</v>
      </c>
      <c r="E691" t="str">
        <f>"2-29-11"</f>
        <v>2-29-11</v>
      </c>
      <c r="F691" t="s">
        <v>71</v>
      </c>
      <c r="G691" t="s">
        <v>72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1</v>
      </c>
      <c r="Z691">
        <v>1</v>
      </c>
      <c r="AA691">
        <v>0</v>
      </c>
      <c r="AB691">
        <v>0</v>
      </c>
      <c r="AC691">
        <v>0</v>
      </c>
      <c r="AD691">
        <v>1</v>
      </c>
      <c r="AE691">
        <v>1</v>
      </c>
      <c r="AF691">
        <v>1</v>
      </c>
      <c r="AG691">
        <v>1</v>
      </c>
      <c r="AH691">
        <v>0</v>
      </c>
      <c r="AI691">
        <v>1</v>
      </c>
      <c r="AJ691">
        <v>1</v>
      </c>
      <c r="AK691">
        <v>0</v>
      </c>
      <c r="AL691">
        <v>1</v>
      </c>
      <c r="AM691">
        <v>1</v>
      </c>
      <c r="AN691">
        <v>1</v>
      </c>
      <c r="AO691">
        <v>1</v>
      </c>
      <c r="AP691">
        <v>0</v>
      </c>
      <c r="AQ691">
        <v>0</v>
      </c>
      <c r="AR691">
        <v>0</v>
      </c>
    </row>
    <row r="692" spans="1:44" x14ac:dyDescent="0.3">
      <c r="A692">
        <v>688</v>
      </c>
      <c r="B692">
        <v>2</v>
      </c>
      <c r="C692">
        <v>29</v>
      </c>
      <c r="D692">
        <v>7</v>
      </c>
      <c r="E692" t="str">
        <f>"2-29-7"</f>
        <v>2-29-7</v>
      </c>
      <c r="F692" t="s">
        <v>71</v>
      </c>
      <c r="G692" t="s">
        <v>73</v>
      </c>
      <c r="H692">
        <v>1</v>
      </c>
      <c r="I692">
        <v>0</v>
      </c>
      <c r="J692">
        <v>0</v>
      </c>
      <c r="K692">
        <v>1</v>
      </c>
      <c r="L692">
        <v>1</v>
      </c>
      <c r="M692">
        <v>1</v>
      </c>
      <c r="N692">
        <v>1</v>
      </c>
      <c r="O692">
        <v>1</v>
      </c>
      <c r="P692">
        <v>1</v>
      </c>
      <c r="Q692">
        <v>1</v>
      </c>
      <c r="R692">
        <v>1</v>
      </c>
      <c r="S692">
        <v>1</v>
      </c>
    </row>
    <row r="693" spans="1:44" x14ac:dyDescent="0.3">
      <c r="A693">
        <v>689</v>
      </c>
      <c r="B693">
        <v>2</v>
      </c>
      <c r="C693">
        <v>29</v>
      </c>
      <c r="D693">
        <v>1</v>
      </c>
      <c r="E693" t="str">
        <f>"2-29-1"</f>
        <v>2-29-1</v>
      </c>
      <c r="F693" t="s">
        <v>71</v>
      </c>
      <c r="G693" t="s">
        <v>72</v>
      </c>
      <c r="T693">
        <v>0</v>
      </c>
      <c r="U693">
        <v>0</v>
      </c>
      <c r="V693">
        <v>0</v>
      </c>
      <c r="W693">
        <v>0</v>
      </c>
      <c r="X693">
        <v>1</v>
      </c>
      <c r="Y693">
        <v>0</v>
      </c>
      <c r="Z693">
        <v>0</v>
      </c>
      <c r="AA693">
        <v>1</v>
      </c>
      <c r="AB693">
        <v>0</v>
      </c>
      <c r="AC693">
        <v>1</v>
      </c>
      <c r="AD693">
        <v>0</v>
      </c>
      <c r="AE693">
        <v>1</v>
      </c>
      <c r="AF693">
        <v>1</v>
      </c>
      <c r="AG693">
        <v>1</v>
      </c>
      <c r="AH693">
        <v>1</v>
      </c>
      <c r="AI693">
        <v>0</v>
      </c>
      <c r="AJ693">
        <v>0</v>
      </c>
      <c r="AK693">
        <v>1</v>
      </c>
      <c r="AL693">
        <v>1</v>
      </c>
      <c r="AM693">
        <v>1</v>
      </c>
      <c r="AN693">
        <v>1</v>
      </c>
      <c r="AO693">
        <v>1</v>
      </c>
      <c r="AP693">
        <v>0</v>
      </c>
      <c r="AQ693">
        <v>0</v>
      </c>
      <c r="AR693">
        <v>0</v>
      </c>
    </row>
    <row r="694" spans="1:44" x14ac:dyDescent="0.3">
      <c r="A694">
        <v>690</v>
      </c>
      <c r="B694">
        <v>2</v>
      </c>
      <c r="C694">
        <v>29</v>
      </c>
      <c r="D694">
        <v>19</v>
      </c>
      <c r="E694" t="str">
        <f>"2-29-19"</f>
        <v>2-29-19</v>
      </c>
      <c r="F694" t="s">
        <v>71</v>
      </c>
      <c r="G694" t="s">
        <v>72</v>
      </c>
      <c r="T694">
        <v>0</v>
      </c>
      <c r="U694">
        <v>1</v>
      </c>
      <c r="V694">
        <v>0</v>
      </c>
      <c r="W694">
        <v>0</v>
      </c>
      <c r="X694">
        <v>1</v>
      </c>
      <c r="Y694">
        <v>0</v>
      </c>
      <c r="Z694">
        <v>1</v>
      </c>
      <c r="AA694">
        <v>0</v>
      </c>
      <c r="AB694">
        <v>0</v>
      </c>
      <c r="AC694">
        <v>0</v>
      </c>
      <c r="AD694">
        <v>1</v>
      </c>
      <c r="AE694">
        <v>1</v>
      </c>
      <c r="AF694">
        <v>1</v>
      </c>
      <c r="AG694">
        <v>1</v>
      </c>
      <c r="AH694">
        <v>0</v>
      </c>
      <c r="AI694">
        <v>1</v>
      </c>
      <c r="AJ694">
        <v>0</v>
      </c>
      <c r="AK694">
        <v>1</v>
      </c>
      <c r="AL694">
        <v>1</v>
      </c>
      <c r="AM694">
        <v>1</v>
      </c>
      <c r="AN694">
        <v>1</v>
      </c>
      <c r="AO694">
        <v>1</v>
      </c>
      <c r="AP694">
        <v>0</v>
      </c>
      <c r="AQ694">
        <v>0</v>
      </c>
      <c r="AR694">
        <v>0</v>
      </c>
    </row>
    <row r="695" spans="1:44" x14ac:dyDescent="0.3">
      <c r="A695">
        <v>691</v>
      </c>
      <c r="B695">
        <v>2</v>
      </c>
      <c r="C695">
        <v>29</v>
      </c>
      <c r="D695">
        <v>10</v>
      </c>
      <c r="E695" t="str">
        <f>"2-29-10"</f>
        <v>2-29-10</v>
      </c>
      <c r="F695" t="s">
        <v>71</v>
      </c>
      <c r="G695" t="s">
        <v>72</v>
      </c>
      <c r="T695">
        <v>0</v>
      </c>
      <c r="U695">
        <v>1</v>
      </c>
      <c r="V695">
        <v>0</v>
      </c>
      <c r="W695">
        <v>0</v>
      </c>
      <c r="X695">
        <v>1</v>
      </c>
      <c r="Y695">
        <v>0</v>
      </c>
      <c r="Z695">
        <v>0</v>
      </c>
      <c r="AA695">
        <v>1</v>
      </c>
      <c r="AB695">
        <v>0</v>
      </c>
      <c r="AC695">
        <v>1</v>
      </c>
      <c r="AD695">
        <v>0</v>
      </c>
      <c r="AE695">
        <v>1</v>
      </c>
      <c r="AF695">
        <v>1</v>
      </c>
      <c r="AG695">
        <v>1</v>
      </c>
      <c r="AH695">
        <v>0</v>
      </c>
      <c r="AI695">
        <v>1</v>
      </c>
      <c r="AJ695">
        <v>1</v>
      </c>
      <c r="AK695">
        <v>0</v>
      </c>
      <c r="AL695">
        <v>1</v>
      </c>
      <c r="AM695">
        <v>1</v>
      </c>
      <c r="AN695">
        <v>1</v>
      </c>
      <c r="AO695">
        <v>1</v>
      </c>
      <c r="AP695">
        <v>0</v>
      </c>
      <c r="AQ695">
        <v>0</v>
      </c>
      <c r="AR695">
        <v>0</v>
      </c>
    </row>
    <row r="696" spans="1:44" x14ac:dyDescent="0.3">
      <c r="A696">
        <v>692</v>
      </c>
      <c r="B696">
        <v>2</v>
      </c>
      <c r="C696">
        <v>29</v>
      </c>
      <c r="D696">
        <v>8</v>
      </c>
      <c r="E696" t="str">
        <f>"2-29-8"</f>
        <v>2-29-8</v>
      </c>
      <c r="F696" t="s">
        <v>71</v>
      </c>
      <c r="G696" t="s">
        <v>73</v>
      </c>
      <c r="H696">
        <v>1</v>
      </c>
      <c r="I696">
        <v>0</v>
      </c>
      <c r="J696">
        <v>0</v>
      </c>
      <c r="K696">
        <v>1</v>
      </c>
      <c r="L696">
        <v>1</v>
      </c>
      <c r="M696">
        <v>1</v>
      </c>
      <c r="N696">
        <v>1</v>
      </c>
      <c r="O696">
        <v>1</v>
      </c>
      <c r="P696">
        <v>1</v>
      </c>
      <c r="Q696">
        <v>1</v>
      </c>
      <c r="R696">
        <v>1</v>
      </c>
      <c r="S696">
        <v>1</v>
      </c>
    </row>
    <row r="697" spans="1:44" x14ac:dyDescent="0.3">
      <c r="A697">
        <v>693</v>
      </c>
      <c r="B697">
        <v>2</v>
      </c>
      <c r="C697">
        <v>29</v>
      </c>
      <c r="D697">
        <v>2</v>
      </c>
      <c r="E697" t="str">
        <f>"2-29-2"</f>
        <v>2-29-2</v>
      </c>
      <c r="F697" t="s">
        <v>71</v>
      </c>
      <c r="G697" t="s">
        <v>72</v>
      </c>
      <c r="T697">
        <v>1</v>
      </c>
      <c r="U697">
        <v>0</v>
      </c>
      <c r="V697">
        <v>0</v>
      </c>
      <c r="W697">
        <v>0</v>
      </c>
      <c r="X697">
        <v>1</v>
      </c>
      <c r="Y697">
        <v>0</v>
      </c>
      <c r="Z697">
        <v>0</v>
      </c>
      <c r="AA697">
        <v>1</v>
      </c>
      <c r="AB697">
        <v>0</v>
      </c>
      <c r="AC697">
        <v>1</v>
      </c>
      <c r="AD697">
        <v>0</v>
      </c>
      <c r="AE697">
        <v>1</v>
      </c>
      <c r="AF697">
        <v>1</v>
      </c>
      <c r="AG697">
        <v>1</v>
      </c>
      <c r="AH697">
        <v>0</v>
      </c>
      <c r="AI697">
        <v>1</v>
      </c>
      <c r="AJ697">
        <v>1</v>
      </c>
      <c r="AK697">
        <v>0</v>
      </c>
      <c r="AL697">
        <v>1</v>
      </c>
      <c r="AM697">
        <v>1</v>
      </c>
      <c r="AN697">
        <v>1</v>
      </c>
      <c r="AO697">
        <v>1</v>
      </c>
      <c r="AP697">
        <v>0</v>
      </c>
      <c r="AQ697">
        <v>0</v>
      </c>
      <c r="AR697">
        <v>0</v>
      </c>
    </row>
    <row r="698" spans="1:44" x14ac:dyDescent="0.3">
      <c r="A698">
        <v>694</v>
      </c>
      <c r="B698">
        <v>2</v>
      </c>
      <c r="C698">
        <v>29</v>
      </c>
      <c r="D698">
        <v>20</v>
      </c>
      <c r="E698" t="str">
        <f>"2-29-20"</f>
        <v>2-29-20</v>
      </c>
      <c r="F698" t="s">
        <v>71</v>
      </c>
      <c r="G698" t="s">
        <v>72</v>
      </c>
      <c r="T698">
        <v>1</v>
      </c>
      <c r="U698">
        <v>0</v>
      </c>
      <c r="V698">
        <v>0</v>
      </c>
      <c r="W698">
        <v>0</v>
      </c>
      <c r="X698">
        <v>1</v>
      </c>
      <c r="Y698">
        <v>0</v>
      </c>
      <c r="Z698">
        <v>1</v>
      </c>
      <c r="AA698">
        <v>0</v>
      </c>
      <c r="AB698">
        <v>0</v>
      </c>
      <c r="AC698">
        <v>0</v>
      </c>
      <c r="AD698">
        <v>1</v>
      </c>
      <c r="AE698">
        <v>1</v>
      </c>
      <c r="AF698">
        <v>1</v>
      </c>
      <c r="AG698">
        <v>0</v>
      </c>
      <c r="AH698">
        <v>0</v>
      </c>
      <c r="AI698">
        <v>1</v>
      </c>
      <c r="AJ698">
        <v>1</v>
      </c>
      <c r="AK698">
        <v>0</v>
      </c>
      <c r="AL698">
        <v>0</v>
      </c>
      <c r="AM698">
        <v>1</v>
      </c>
      <c r="AN698">
        <v>1</v>
      </c>
      <c r="AO698">
        <v>1</v>
      </c>
      <c r="AP698">
        <v>0</v>
      </c>
      <c r="AQ698">
        <v>0</v>
      </c>
      <c r="AR698">
        <v>0</v>
      </c>
    </row>
    <row r="699" spans="1:44" x14ac:dyDescent="0.3">
      <c r="A699">
        <v>695</v>
      </c>
      <c r="B699">
        <v>2</v>
      </c>
      <c r="C699">
        <v>30</v>
      </c>
      <c r="D699">
        <v>24</v>
      </c>
      <c r="E699" t="str">
        <f>"2-30-24"</f>
        <v>2-30-24</v>
      </c>
      <c r="F699" t="s">
        <v>71</v>
      </c>
      <c r="G699" t="s">
        <v>72</v>
      </c>
      <c r="T699">
        <v>1</v>
      </c>
      <c r="U699">
        <v>0</v>
      </c>
      <c r="V699">
        <v>0</v>
      </c>
      <c r="W699">
        <v>0</v>
      </c>
      <c r="X699">
        <v>1</v>
      </c>
      <c r="Y699">
        <v>0</v>
      </c>
      <c r="Z699">
        <v>1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1</v>
      </c>
      <c r="AI699">
        <v>0</v>
      </c>
      <c r="AJ699">
        <v>1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</row>
    <row r="700" spans="1:44" x14ac:dyDescent="0.3">
      <c r="A700">
        <v>696</v>
      </c>
      <c r="B700">
        <v>2</v>
      </c>
      <c r="C700">
        <v>30</v>
      </c>
      <c r="D700">
        <v>23</v>
      </c>
      <c r="E700" t="str">
        <f>"2-30-23"</f>
        <v>2-30-23</v>
      </c>
      <c r="F700" t="s">
        <v>71</v>
      </c>
      <c r="G700" t="s">
        <v>72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1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1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</row>
    <row r="701" spans="1:44" x14ac:dyDescent="0.3">
      <c r="A701">
        <v>697</v>
      </c>
      <c r="B701">
        <v>2</v>
      </c>
      <c r="C701">
        <v>30</v>
      </c>
      <c r="D701">
        <v>14</v>
      </c>
      <c r="E701" t="str">
        <f>"2-30-14"</f>
        <v>2-30-14</v>
      </c>
      <c r="F701" t="s">
        <v>71</v>
      </c>
      <c r="G701" t="s">
        <v>73</v>
      </c>
      <c r="H701">
        <v>1</v>
      </c>
      <c r="I701">
        <v>1</v>
      </c>
      <c r="J701">
        <v>0</v>
      </c>
      <c r="K701">
        <v>0</v>
      </c>
      <c r="L701">
        <v>1</v>
      </c>
      <c r="M701">
        <v>1</v>
      </c>
      <c r="N701">
        <v>1</v>
      </c>
      <c r="O701">
        <v>1</v>
      </c>
      <c r="P701">
        <v>1</v>
      </c>
      <c r="Q701">
        <v>1</v>
      </c>
      <c r="R701">
        <v>1</v>
      </c>
      <c r="S701">
        <v>1</v>
      </c>
    </row>
    <row r="702" spans="1:44" x14ac:dyDescent="0.3">
      <c r="A702">
        <v>698</v>
      </c>
      <c r="B702">
        <v>2</v>
      </c>
      <c r="C702">
        <v>30</v>
      </c>
      <c r="D702">
        <v>13</v>
      </c>
      <c r="E702" t="str">
        <f>"2-30-13"</f>
        <v>2-30-13</v>
      </c>
      <c r="F702" t="s">
        <v>71</v>
      </c>
      <c r="G702" t="s">
        <v>72</v>
      </c>
      <c r="T702">
        <v>0</v>
      </c>
      <c r="U702">
        <v>1</v>
      </c>
      <c r="V702">
        <v>0</v>
      </c>
      <c r="W702">
        <v>0</v>
      </c>
      <c r="X702">
        <v>1</v>
      </c>
      <c r="Y702">
        <v>0</v>
      </c>
      <c r="Z702">
        <v>0</v>
      </c>
      <c r="AA702">
        <v>1</v>
      </c>
      <c r="AB702">
        <v>0</v>
      </c>
      <c r="AC702">
        <v>0</v>
      </c>
      <c r="AD702">
        <v>1</v>
      </c>
      <c r="AE702">
        <v>0</v>
      </c>
      <c r="AF702">
        <v>0</v>
      </c>
      <c r="AG702">
        <v>0</v>
      </c>
      <c r="AH702">
        <v>0</v>
      </c>
      <c r="AI702">
        <v>1</v>
      </c>
      <c r="AJ702">
        <v>1</v>
      </c>
      <c r="AK702">
        <v>0</v>
      </c>
      <c r="AL702">
        <v>1</v>
      </c>
      <c r="AM702">
        <v>1</v>
      </c>
      <c r="AN702">
        <v>1</v>
      </c>
      <c r="AO702">
        <v>1</v>
      </c>
      <c r="AP702">
        <v>0</v>
      </c>
      <c r="AQ702">
        <v>0</v>
      </c>
      <c r="AR702">
        <v>0</v>
      </c>
    </row>
    <row r="703" spans="1:44" x14ac:dyDescent="0.3">
      <c r="A703">
        <v>699</v>
      </c>
      <c r="B703">
        <v>2</v>
      </c>
      <c r="C703">
        <v>30</v>
      </c>
      <c r="D703">
        <v>9</v>
      </c>
      <c r="E703" t="str">
        <f>"2-30-9"</f>
        <v>2-30-9</v>
      </c>
      <c r="F703" t="s">
        <v>71</v>
      </c>
      <c r="G703" t="s">
        <v>72</v>
      </c>
      <c r="T703">
        <v>0</v>
      </c>
      <c r="U703">
        <v>1</v>
      </c>
      <c r="V703">
        <v>0</v>
      </c>
      <c r="W703">
        <v>0</v>
      </c>
      <c r="X703">
        <v>0</v>
      </c>
      <c r="Y703">
        <v>1</v>
      </c>
      <c r="Z703">
        <v>1</v>
      </c>
      <c r="AA703">
        <v>0</v>
      </c>
      <c r="AB703">
        <v>0</v>
      </c>
      <c r="AC703">
        <v>0</v>
      </c>
      <c r="AD703">
        <v>1</v>
      </c>
      <c r="AE703">
        <v>0</v>
      </c>
      <c r="AF703">
        <v>0</v>
      </c>
      <c r="AG703">
        <v>0</v>
      </c>
      <c r="AH703">
        <v>1</v>
      </c>
      <c r="AI703">
        <v>0</v>
      </c>
      <c r="AJ703">
        <v>1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</row>
    <row r="704" spans="1:44" x14ac:dyDescent="0.3">
      <c r="A704">
        <v>700</v>
      </c>
      <c r="B704">
        <v>2</v>
      </c>
      <c r="C704">
        <v>30</v>
      </c>
      <c r="D704">
        <v>5</v>
      </c>
      <c r="E704" t="str">
        <f>"2-30-5"</f>
        <v>2-30-5</v>
      </c>
      <c r="F704" t="s">
        <v>71</v>
      </c>
      <c r="G704" t="s">
        <v>73</v>
      </c>
      <c r="H704">
        <v>1</v>
      </c>
      <c r="I704">
        <v>0</v>
      </c>
      <c r="J704">
        <v>1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1</v>
      </c>
    </row>
    <row r="705" spans="1:44" x14ac:dyDescent="0.3">
      <c r="A705">
        <v>701</v>
      </c>
      <c r="B705">
        <v>2</v>
      </c>
      <c r="C705">
        <v>30</v>
      </c>
      <c r="D705">
        <v>2</v>
      </c>
      <c r="E705" t="str">
        <f>"2-30-2"</f>
        <v>2-30-2</v>
      </c>
      <c r="F705" t="s">
        <v>71</v>
      </c>
      <c r="G705" t="s">
        <v>73</v>
      </c>
      <c r="H705">
        <v>1</v>
      </c>
      <c r="I705">
        <v>1</v>
      </c>
      <c r="J705">
        <v>0</v>
      </c>
      <c r="K705">
        <v>0</v>
      </c>
      <c r="L705">
        <v>1</v>
      </c>
      <c r="M705">
        <v>1</v>
      </c>
      <c r="N705">
        <v>1</v>
      </c>
      <c r="O705">
        <v>1</v>
      </c>
      <c r="P705">
        <v>1</v>
      </c>
      <c r="Q705">
        <v>1</v>
      </c>
      <c r="R705">
        <v>1</v>
      </c>
      <c r="S705">
        <v>1</v>
      </c>
    </row>
    <row r="706" spans="1:44" x14ac:dyDescent="0.3">
      <c r="A706">
        <v>702</v>
      </c>
      <c r="B706">
        <v>2</v>
      </c>
      <c r="C706">
        <v>30</v>
      </c>
      <c r="D706">
        <v>22</v>
      </c>
      <c r="E706" t="str">
        <f>"2-30-22"</f>
        <v>2-30-22</v>
      </c>
      <c r="F706" t="s">
        <v>71</v>
      </c>
      <c r="G706" t="s">
        <v>73</v>
      </c>
      <c r="H706">
        <v>1</v>
      </c>
      <c r="I706">
        <v>1</v>
      </c>
      <c r="J706">
        <v>0</v>
      </c>
      <c r="K706">
        <v>0</v>
      </c>
      <c r="L706">
        <v>1</v>
      </c>
      <c r="M706">
        <v>1</v>
      </c>
      <c r="N706">
        <v>1</v>
      </c>
      <c r="O706">
        <v>1</v>
      </c>
      <c r="P706">
        <v>1</v>
      </c>
      <c r="Q706">
        <v>1</v>
      </c>
      <c r="R706">
        <v>1</v>
      </c>
      <c r="S706">
        <v>1</v>
      </c>
    </row>
    <row r="707" spans="1:44" x14ac:dyDescent="0.3">
      <c r="A707">
        <v>703</v>
      </c>
      <c r="B707">
        <v>2</v>
      </c>
      <c r="C707">
        <v>30</v>
      </c>
      <c r="D707">
        <v>21</v>
      </c>
      <c r="E707" t="str">
        <f>"2-30-21"</f>
        <v>2-30-21</v>
      </c>
      <c r="F707" t="s">
        <v>71</v>
      </c>
      <c r="G707" t="s">
        <v>73</v>
      </c>
      <c r="H707">
        <v>1</v>
      </c>
      <c r="I707">
        <v>0</v>
      </c>
      <c r="J707">
        <v>0</v>
      </c>
      <c r="K707">
        <v>1</v>
      </c>
      <c r="L707">
        <v>1</v>
      </c>
      <c r="M707">
        <v>1</v>
      </c>
      <c r="N707">
        <v>1</v>
      </c>
      <c r="O707">
        <v>1</v>
      </c>
      <c r="P707">
        <v>1</v>
      </c>
      <c r="Q707">
        <v>1</v>
      </c>
      <c r="R707">
        <v>1</v>
      </c>
      <c r="S707">
        <v>1</v>
      </c>
    </row>
    <row r="708" spans="1:44" x14ac:dyDescent="0.3">
      <c r="A708">
        <v>704</v>
      </c>
      <c r="B708">
        <v>2</v>
      </c>
      <c r="C708">
        <v>30</v>
      </c>
      <c r="D708">
        <v>16</v>
      </c>
      <c r="E708" t="str">
        <f>"2-30-16"</f>
        <v>2-30-16</v>
      </c>
      <c r="F708" t="s">
        <v>71</v>
      </c>
      <c r="G708" t="s">
        <v>73</v>
      </c>
      <c r="H708">
        <v>1</v>
      </c>
      <c r="I708">
        <v>1</v>
      </c>
      <c r="J708">
        <v>0</v>
      </c>
      <c r="K708">
        <v>0</v>
      </c>
      <c r="L708">
        <v>1</v>
      </c>
      <c r="M708">
        <v>1</v>
      </c>
      <c r="N708">
        <v>1</v>
      </c>
      <c r="O708">
        <v>1</v>
      </c>
      <c r="P708">
        <v>1</v>
      </c>
      <c r="Q708">
        <v>1</v>
      </c>
      <c r="R708">
        <v>1</v>
      </c>
      <c r="S708">
        <v>1</v>
      </c>
    </row>
    <row r="709" spans="1:44" x14ac:dyDescent="0.3">
      <c r="A709">
        <v>705</v>
      </c>
      <c r="B709">
        <v>2</v>
      </c>
      <c r="C709">
        <v>30</v>
      </c>
      <c r="D709">
        <v>15</v>
      </c>
      <c r="E709" t="str">
        <f>"2-30-15"</f>
        <v>2-30-15</v>
      </c>
      <c r="F709" t="s">
        <v>71</v>
      </c>
      <c r="G709" t="s">
        <v>73</v>
      </c>
      <c r="H709">
        <v>1</v>
      </c>
      <c r="I709">
        <v>1</v>
      </c>
      <c r="J709">
        <v>0</v>
      </c>
      <c r="K709">
        <v>0</v>
      </c>
      <c r="L709">
        <v>1</v>
      </c>
      <c r="M709">
        <v>1</v>
      </c>
      <c r="N709">
        <v>1</v>
      </c>
      <c r="O709">
        <v>1</v>
      </c>
      <c r="P709">
        <v>1</v>
      </c>
      <c r="Q709">
        <v>1</v>
      </c>
      <c r="R709">
        <v>1</v>
      </c>
      <c r="S709">
        <v>1</v>
      </c>
    </row>
    <row r="710" spans="1:44" x14ac:dyDescent="0.3">
      <c r="A710">
        <v>706</v>
      </c>
      <c r="B710">
        <v>2</v>
      </c>
      <c r="C710">
        <v>30</v>
      </c>
      <c r="D710">
        <v>11</v>
      </c>
      <c r="E710" t="str">
        <f>"2-30-11"</f>
        <v>2-30-11</v>
      </c>
      <c r="F710" t="s">
        <v>71</v>
      </c>
      <c r="G710" t="s">
        <v>73</v>
      </c>
      <c r="H710">
        <v>1</v>
      </c>
      <c r="I710">
        <v>0</v>
      </c>
      <c r="J710">
        <v>0</v>
      </c>
      <c r="K710">
        <v>1</v>
      </c>
      <c r="L710">
        <v>1</v>
      </c>
      <c r="M710">
        <v>1</v>
      </c>
      <c r="N710">
        <v>1</v>
      </c>
      <c r="O710">
        <v>1</v>
      </c>
      <c r="P710">
        <v>1</v>
      </c>
      <c r="Q710">
        <v>1</v>
      </c>
      <c r="R710">
        <v>1</v>
      </c>
      <c r="S710">
        <v>1</v>
      </c>
    </row>
    <row r="711" spans="1:44" x14ac:dyDescent="0.3">
      <c r="A711">
        <v>707</v>
      </c>
      <c r="B711">
        <v>2</v>
      </c>
      <c r="C711">
        <v>30</v>
      </c>
      <c r="D711">
        <v>1</v>
      </c>
      <c r="E711" t="str">
        <f>"2-30-1"</f>
        <v>2-30-1</v>
      </c>
      <c r="F711" t="s">
        <v>71</v>
      </c>
      <c r="G711" t="s">
        <v>73</v>
      </c>
      <c r="H711">
        <v>1</v>
      </c>
      <c r="I711">
        <v>1</v>
      </c>
      <c r="J711">
        <v>0</v>
      </c>
      <c r="K711">
        <v>0</v>
      </c>
      <c r="L711">
        <v>1</v>
      </c>
      <c r="M711">
        <v>1</v>
      </c>
      <c r="N711">
        <v>1</v>
      </c>
      <c r="O711">
        <v>1</v>
      </c>
      <c r="P711">
        <v>1</v>
      </c>
      <c r="Q711">
        <v>1</v>
      </c>
      <c r="R711">
        <v>1</v>
      </c>
      <c r="S711">
        <v>1</v>
      </c>
    </row>
    <row r="712" spans="1:44" x14ac:dyDescent="0.3">
      <c r="A712">
        <v>708</v>
      </c>
      <c r="B712">
        <v>2</v>
      </c>
      <c r="C712">
        <v>30</v>
      </c>
      <c r="D712">
        <v>12</v>
      </c>
      <c r="E712" t="str">
        <f>"2-30-12"</f>
        <v>2-30-12</v>
      </c>
      <c r="F712" t="s">
        <v>71</v>
      </c>
      <c r="G712" t="s">
        <v>73</v>
      </c>
      <c r="H712">
        <v>1</v>
      </c>
      <c r="I712">
        <v>0</v>
      </c>
      <c r="J712">
        <v>0</v>
      </c>
      <c r="K712">
        <v>1</v>
      </c>
      <c r="L712">
        <v>1</v>
      </c>
      <c r="M712">
        <v>1</v>
      </c>
      <c r="N712">
        <v>1</v>
      </c>
      <c r="O712">
        <v>1</v>
      </c>
      <c r="P712">
        <v>1</v>
      </c>
      <c r="Q712">
        <v>1</v>
      </c>
      <c r="R712">
        <v>1</v>
      </c>
      <c r="S712">
        <v>1</v>
      </c>
    </row>
    <row r="713" spans="1:44" x14ac:dyDescent="0.3">
      <c r="A713">
        <v>709</v>
      </c>
      <c r="B713">
        <v>2</v>
      </c>
      <c r="C713">
        <v>30</v>
      </c>
      <c r="D713">
        <v>7</v>
      </c>
      <c r="E713" t="str">
        <f>"2-30-7"</f>
        <v>2-30-7</v>
      </c>
      <c r="F713" t="s">
        <v>71</v>
      </c>
      <c r="G713" t="s">
        <v>72</v>
      </c>
      <c r="T713">
        <v>1</v>
      </c>
      <c r="U713">
        <v>0</v>
      </c>
      <c r="V713">
        <v>0</v>
      </c>
      <c r="W713">
        <v>0</v>
      </c>
      <c r="X713">
        <v>1</v>
      </c>
      <c r="Y713">
        <v>0</v>
      </c>
      <c r="Z713">
        <v>1</v>
      </c>
      <c r="AA713">
        <v>0</v>
      </c>
      <c r="AB713">
        <v>0</v>
      </c>
      <c r="AC713">
        <v>1</v>
      </c>
      <c r="AD713">
        <v>0</v>
      </c>
      <c r="AE713">
        <v>1</v>
      </c>
      <c r="AF713">
        <v>1</v>
      </c>
      <c r="AG713">
        <v>1</v>
      </c>
      <c r="AH713">
        <v>0</v>
      </c>
      <c r="AI713">
        <v>1</v>
      </c>
      <c r="AJ713">
        <v>1</v>
      </c>
      <c r="AK713">
        <v>0</v>
      </c>
      <c r="AL713">
        <v>1</v>
      </c>
      <c r="AM713">
        <v>1</v>
      </c>
      <c r="AN713">
        <v>1</v>
      </c>
      <c r="AO713">
        <v>1</v>
      </c>
      <c r="AP713">
        <v>0</v>
      </c>
      <c r="AQ713">
        <v>0</v>
      </c>
      <c r="AR713">
        <v>0</v>
      </c>
    </row>
    <row r="714" spans="1:44" x14ac:dyDescent="0.3">
      <c r="A714">
        <v>710</v>
      </c>
      <c r="B714">
        <v>2</v>
      </c>
      <c r="C714">
        <v>30</v>
      </c>
      <c r="D714">
        <v>25</v>
      </c>
      <c r="E714" t="str">
        <f>"2-30-25"</f>
        <v>2-30-25</v>
      </c>
      <c r="F714" t="s">
        <v>71</v>
      </c>
      <c r="G714" t="s">
        <v>72</v>
      </c>
      <c r="T714">
        <v>1</v>
      </c>
      <c r="U714">
        <v>0</v>
      </c>
      <c r="V714">
        <v>0</v>
      </c>
      <c r="W714">
        <v>0</v>
      </c>
      <c r="X714">
        <v>1</v>
      </c>
      <c r="Y714">
        <v>0</v>
      </c>
      <c r="Z714">
        <v>0</v>
      </c>
      <c r="AA714">
        <v>1</v>
      </c>
      <c r="AB714">
        <v>0</v>
      </c>
      <c r="AC714">
        <v>0</v>
      </c>
      <c r="AD714">
        <v>1</v>
      </c>
      <c r="AE714">
        <v>1</v>
      </c>
      <c r="AF714">
        <v>1</v>
      </c>
      <c r="AG714">
        <v>1</v>
      </c>
      <c r="AH714">
        <v>0</v>
      </c>
      <c r="AI714">
        <v>1</v>
      </c>
      <c r="AJ714">
        <v>1</v>
      </c>
      <c r="AK714">
        <v>0</v>
      </c>
      <c r="AL714">
        <v>1</v>
      </c>
      <c r="AM714">
        <v>1</v>
      </c>
      <c r="AN714">
        <v>1</v>
      </c>
      <c r="AO714">
        <v>1</v>
      </c>
      <c r="AP714">
        <v>0</v>
      </c>
      <c r="AQ714">
        <v>0</v>
      </c>
      <c r="AR714">
        <v>0</v>
      </c>
    </row>
    <row r="715" spans="1:44" x14ac:dyDescent="0.3">
      <c r="A715">
        <v>711</v>
      </c>
      <c r="B715">
        <v>2</v>
      </c>
      <c r="C715">
        <v>30</v>
      </c>
      <c r="D715">
        <v>20</v>
      </c>
      <c r="E715" t="str">
        <f>"2-30-20"</f>
        <v>2-30-20</v>
      </c>
      <c r="F715" t="s">
        <v>71</v>
      </c>
      <c r="G715" t="s">
        <v>72</v>
      </c>
      <c r="T715">
        <v>0</v>
      </c>
      <c r="U715">
        <v>1</v>
      </c>
      <c r="V715">
        <v>0</v>
      </c>
      <c r="W715">
        <v>0</v>
      </c>
      <c r="X715">
        <v>1</v>
      </c>
      <c r="Y715">
        <v>0</v>
      </c>
      <c r="Z715">
        <v>1</v>
      </c>
      <c r="AA715">
        <v>0</v>
      </c>
      <c r="AB715">
        <v>0</v>
      </c>
      <c r="AC715">
        <v>0</v>
      </c>
      <c r="AD715">
        <v>1</v>
      </c>
      <c r="AE715">
        <v>1</v>
      </c>
      <c r="AF715">
        <v>1</v>
      </c>
      <c r="AG715">
        <v>1</v>
      </c>
      <c r="AH715">
        <v>0</v>
      </c>
      <c r="AI715">
        <v>1</v>
      </c>
      <c r="AJ715">
        <v>1</v>
      </c>
      <c r="AK715">
        <v>0</v>
      </c>
      <c r="AL715">
        <v>1</v>
      </c>
      <c r="AM715">
        <v>1</v>
      </c>
      <c r="AN715">
        <v>1</v>
      </c>
      <c r="AO715">
        <v>1</v>
      </c>
      <c r="AP715">
        <v>0</v>
      </c>
      <c r="AQ715">
        <v>0</v>
      </c>
      <c r="AR715">
        <v>0</v>
      </c>
    </row>
    <row r="716" spans="1:44" x14ac:dyDescent="0.3">
      <c r="A716">
        <v>712</v>
      </c>
      <c r="B716">
        <v>2</v>
      </c>
      <c r="C716">
        <v>30</v>
      </c>
      <c r="D716">
        <v>19</v>
      </c>
      <c r="E716" t="str">
        <f>"2-30-19"</f>
        <v>2-30-19</v>
      </c>
      <c r="F716" t="s">
        <v>71</v>
      </c>
      <c r="G716" t="s">
        <v>73</v>
      </c>
      <c r="H716">
        <v>0</v>
      </c>
      <c r="I716">
        <v>1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</row>
    <row r="717" spans="1:44" x14ac:dyDescent="0.3">
      <c r="A717">
        <v>713</v>
      </c>
      <c r="B717">
        <v>2</v>
      </c>
      <c r="C717">
        <v>30</v>
      </c>
      <c r="D717">
        <v>10</v>
      </c>
      <c r="E717" t="str">
        <f>"2-30-10"</f>
        <v>2-30-10</v>
      </c>
      <c r="F717" t="s">
        <v>71</v>
      </c>
      <c r="G717" t="s">
        <v>72</v>
      </c>
      <c r="T717">
        <v>1</v>
      </c>
      <c r="U717">
        <v>0</v>
      </c>
      <c r="V717">
        <v>0</v>
      </c>
      <c r="W717">
        <v>0</v>
      </c>
      <c r="X717">
        <v>1</v>
      </c>
      <c r="Y717">
        <v>0</v>
      </c>
      <c r="Z717">
        <v>1</v>
      </c>
      <c r="AA717">
        <v>0</v>
      </c>
      <c r="AB717">
        <v>0</v>
      </c>
      <c r="AC717">
        <v>0</v>
      </c>
      <c r="AD717">
        <v>1</v>
      </c>
      <c r="AE717">
        <v>1</v>
      </c>
      <c r="AF717">
        <v>1</v>
      </c>
      <c r="AG717">
        <v>1</v>
      </c>
      <c r="AH717">
        <v>0</v>
      </c>
      <c r="AI717">
        <v>1</v>
      </c>
      <c r="AJ717">
        <v>1</v>
      </c>
      <c r="AK717">
        <v>0</v>
      </c>
      <c r="AL717">
        <v>1</v>
      </c>
      <c r="AM717">
        <v>1</v>
      </c>
      <c r="AN717">
        <v>1</v>
      </c>
      <c r="AO717">
        <v>1</v>
      </c>
      <c r="AP717">
        <v>0</v>
      </c>
      <c r="AQ717">
        <v>0</v>
      </c>
      <c r="AR717">
        <v>0</v>
      </c>
    </row>
    <row r="718" spans="1:44" x14ac:dyDescent="0.3">
      <c r="A718">
        <v>714</v>
      </c>
      <c r="B718">
        <v>2</v>
      </c>
      <c r="C718">
        <v>30</v>
      </c>
      <c r="D718">
        <v>8</v>
      </c>
      <c r="E718" t="str">
        <f>"2-30-8"</f>
        <v>2-30-8</v>
      </c>
      <c r="F718" t="s">
        <v>71</v>
      </c>
      <c r="G718" t="s">
        <v>73</v>
      </c>
      <c r="H718">
        <v>1</v>
      </c>
      <c r="I718">
        <v>1</v>
      </c>
      <c r="J718">
        <v>0</v>
      </c>
      <c r="K718">
        <v>0</v>
      </c>
      <c r="L718">
        <v>1</v>
      </c>
      <c r="M718">
        <v>1</v>
      </c>
      <c r="N718">
        <v>1</v>
      </c>
      <c r="O718">
        <v>1</v>
      </c>
      <c r="P718">
        <v>1</v>
      </c>
      <c r="Q718">
        <v>1</v>
      </c>
      <c r="R718">
        <v>1</v>
      </c>
      <c r="S718">
        <v>1</v>
      </c>
    </row>
    <row r="719" spans="1:44" x14ac:dyDescent="0.3">
      <c r="A719">
        <v>715</v>
      </c>
      <c r="B719">
        <v>2</v>
      </c>
      <c r="C719">
        <v>30</v>
      </c>
      <c r="D719">
        <v>18</v>
      </c>
      <c r="E719" t="str">
        <f>"2-30-18"</f>
        <v>2-30-18</v>
      </c>
      <c r="F719" t="s">
        <v>71</v>
      </c>
      <c r="G719" t="s">
        <v>72</v>
      </c>
      <c r="T719">
        <v>1</v>
      </c>
      <c r="U719">
        <v>0</v>
      </c>
      <c r="V719">
        <v>0</v>
      </c>
      <c r="W719">
        <v>0</v>
      </c>
      <c r="X719">
        <v>1</v>
      </c>
      <c r="Y719">
        <v>0</v>
      </c>
      <c r="Z719">
        <v>0</v>
      </c>
      <c r="AA719">
        <v>1</v>
      </c>
      <c r="AB719">
        <v>0</v>
      </c>
      <c r="AC719">
        <v>1</v>
      </c>
      <c r="AD719">
        <v>0</v>
      </c>
      <c r="AE719">
        <v>1</v>
      </c>
      <c r="AF719">
        <v>1</v>
      </c>
      <c r="AG719">
        <v>1</v>
      </c>
      <c r="AH719">
        <v>1</v>
      </c>
      <c r="AI719">
        <v>0</v>
      </c>
      <c r="AJ719">
        <v>1</v>
      </c>
      <c r="AK719">
        <v>0</v>
      </c>
      <c r="AL719">
        <v>1</v>
      </c>
      <c r="AM719">
        <v>1</v>
      </c>
      <c r="AN719">
        <v>1</v>
      </c>
      <c r="AO719">
        <v>1</v>
      </c>
      <c r="AP719">
        <v>0</v>
      </c>
      <c r="AQ719">
        <v>0</v>
      </c>
      <c r="AR719">
        <v>0</v>
      </c>
    </row>
    <row r="720" spans="1:44" x14ac:dyDescent="0.3">
      <c r="A720">
        <v>716</v>
      </c>
      <c r="B720">
        <v>2</v>
      </c>
      <c r="C720">
        <v>30</v>
      </c>
      <c r="D720">
        <v>17</v>
      </c>
      <c r="E720" t="str">
        <f>"2-30-17"</f>
        <v>2-30-17</v>
      </c>
      <c r="F720" t="s">
        <v>71</v>
      </c>
      <c r="G720" t="s">
        <v>72</v>
      </c>
      <c r="T720">
        <v>1</v>
      </c>
      <c r="U720">
        <v>0</v>
      </c>
      <c r="V720">
        <v>0</v>
      </c>
      <c r="W720">
        <v>0</v>
      </c>
      <c r="X720">
        <v>1</v>
      </c>
      <c r="Y720">
        <v>0</v>
      </c>
      <c r="Z720">
        <v>0</v>
      </c>
      <c r="AA720">
        <v>1</v>
      </c>
      <c r="AB720">
        <v>0</v>
      </c>
      <c r="AC720">
        <v>1</v>
      </c>
      <c r="AD720">
        <v>0</v>
      </c>
      <c r="AE720">
        <v>1</v>
      </c>
      <c r="AF720">
        <v>1</v>
      </c>
      <c r="AG720">
        <v>1</v>
      </c>
      <c r="AH720">
        <v>1</v>
      </c>
      <c r="AI720">
        <v>0</v>
      </c>
      <c r="AJ720">
        <v>1</v>
      </c>
      <c r="AK720">
        <v>0</v>
      </c>
      <c r="AL720">
        <v>1</v>
      </c>
      <c r="AM720">
        <v>1</v>
      </c>
      <c r="AN720">
        <v>1</v>
      </c>
      <c r="AO720">
        <v>1</v>
      </c>
      <c r="AP720">
        <v>0</v>
      </c>
      <c r="AQ720">
        <v>0</v>
      </c>
      <c r="AR720">
        <v>0</v>
      </c>
    </row>
    <row r="721" spans="1:44" x14ac:dyDescent="0.3">
      <c r="A721">
        <v>717</v>
      </c>
      <c r="B721">
        <v>2</v>
      </c>
      <c r="C721">
        <v>30</v>
      </c>
      <c r="D721">
        <v>3</v>
      </c>
      <c r="E721" t="str">
        <f>"2-30-3"</f>
        <v>2-30-3</v>
      </c>
      <c r="F721" t="s">
        <v>71</v>
      </c>
      <c r="G721" t="s">
        <v>72</v>
      </c>
      <c r="T721">
        <v>0</v>
      </c>
      <c r="U721">
        <v>1</v>
      </c>
      <c r="V721">
        <v>0</v>
      </c>
      <c r="W721">
        <v>0</v>
      </c>
      <c r="X721">
        <v>1</v>
      </c>
      <c r="Y721">
        <v>0</v>
      </c>
      <c r="Z721">
        <v>1</v>
      </c>
      <c r="AA721">
        <v>0</v>
      </c>
      <c r="AB721">
        <v>0</v>
      </c>
      <c r="AC721">
        <v>1</v>
      </c>
      <c r="AD721">
        <v>0</v>
      </c>
      <c r="AE721">
        <v>1</v>
      </c>
      <c r="AF721">
        <v>1</v>
      </c>
      <c r="AG721">
        <v>1</v>
      </c>
      <c r="AH721">
        <v>0</v>
      </c>
      <c r="AI721">
        <v>1</v>
      </c>
      <c r="AJ721">
        <v>1</v>
      </c>
      <c r="AK721">
        <v>0</v>
      </c>
      <c r="AL721">
        <v>1</v>
      </c>
      <c r="AM721">
        <v>1</v>
      </c>
      <c r="AN721">
        <v>1</v>
      </c>
      <c r="AO721">
        <v>1</v>
      </c>
      <c r="AP721">
        <v>0</v>
      </c>
      <c r="AQ721">
        <v>0</v>
      </c>
      <c r="AR721">
        <v>1</v>
      </c>
    </row>
    <row r="722" spans="1:44" x14ac:dyDescent="0.3">
      <c r="A722">
        <v>718</v>
      </c>
      <c r="B722">
        <v>2</v>
      </c>
      <c r="C722">
        <v>30</v>
      </c>
      <c r="D722">
        <v>4</v>
      </c>
      <c r="E722" t="str">
        <f>"2-30-4"</f>
        <v>2-30-4</v>
      </c>
      <c r="F722" t="s">
        <v>71</v>
      </c>
      <c r="G722" t="s">
        <v>72</v>
      </c>
      <c r="T722">
        <v>1</v>
      </c>
      <c r="U722">
        <v>0</v>
      </c>
      <c r="V722">
        <v>0</v>
      </c>
      <c r="W722">
        <v>0</v>
      </c>
      <c r="X722">
        <v>1</v>
      </c>
      <c r="Y722">
        <v>0</v>
      </c>
      <c r="Z722">
        <v>0</v>
      </c>
      <c r="AA722">
        <v>1</v>
      </c>
      <c r="AB722">
        <v>0</v>
      </c>
      <c r="AC722">
        <v>1</v>
      </c>
      <c r="AD722">
        <v>0</v>
      </c>
      <c r="AE722">
        <v>1</v>
      </c>
      <c r="AF722">
        <v>1</v>
      </c>
      <c r="AG722">
        <v>1</v>
      </c>
      <c r="AH722">
        <v>0</v>
      </c>
      <c r="AI722">
        <v>1</v>
      </c>
      <c r="AJ722">
        <v>0</v>
      </c>
      <c r="AK722">
        <v>1</v>
      </c>
      <c r="AL722">
        <v>1</v>
      </c>
      <c r="AM722">
        <v>1</v>
      </c>
      <c r="AN722">
        <v>1</v>
      </c>
      <c r="AO722">
        <v>1</v>
      </c>
      <c r="AP722">
        <v>0</v>
      </c>
      <c r="AQ722">
        <v>0</v>
      </c>
      <c r="AR722">
        <v>0</v>
      </c>
    </row>
    <row r="723" spans="1:44" x14ac:dyDescent="0.3">
      <c r="A723">
        <v>719</v>
      </c>
      <c r="B723">
        <v>2</v>
      </c>
      <c r="C723">
        <v>30</v>
      </c>
      <c r="D723">
        <v>6</v>
      </c>
      <c r="E723" t="str">
        <f>"2-30-6"</f>
        <v>2-30-6</v>
      </c>
      <c r="F723" t="s">
        <v>71</v>
      </c>
      <c r="G723" t="s">
        <v>72</v>
      </c>
      <c r="T723">
        <v>0</v>
      </c>
      <c r="U723">
        <v>1</v>
      </c>
      <c r="V723">
        <v>0</v>
      </c>
      <c r="W723">
        <v>0</v>
      </c>
      <c r="X723">
        <v>1</v>
      </c>
      <c r="Y723">
        <v>0</v>
      </c>
      <c r="Z723">
        <v>1</v>
      </c>
      <c r="AA723">
        <v>0</v>
      </c>
      <c r="AB723">
        <v>0</v>
      </c>
      <c r="AC723">
        <v>1</v>
      </c>
      <c r="AD723">
        <v>0</v>
      </c>
      <c r="AE723">
        <v>1</v>
      </c>
      <c r="AF723">
        <v>1</v>
      </c>
      <c r="AG723">
        <v>1</v>
      </c>
      <c r="AH723">
        <v>0</v>
      </c>
      <c r="AI723">
        <v>1</v>
      </c>
      <c r="AJ723">
        <v>1</v>
      </c>
      <c r="AK723">
        <v>0</v>
      </c>
      <c r="AL723">
        <v>1</v>
      </c>
      <c r="AM723">
        <v>1</v>
      </c>
      <c r="AN723">
        <v>1</v>
      </c>
      <c r="AO723">
        <v>1</v>
      </c>
      <c r="AP723">
        <v>0</v>
      </c>
      <c r="AQ723">
        <v>0</v>
      </c>
      <c r="AR723">
        <v>1</v>
      </c>
    </row>
    <row r="724" spans="1:44" x14ac:dyDescent="0.3">
      <c r="A724">
        <v>720</v>
      </c>
      <c r="B724">
        <v>2</v>
      </c>
      <c r="C724">
        <v>31</v>
      </c>
      <c r="D724">
        <v>25</v>
      </c>
      <c r="E724" t="str">
        <f>"2-31-25"</f>
        <v>2-31-25</v>
      </c>
      <c r="F724" t="s">
        <v>71</v>
      </c>
      <c r="G724" t="s">
        <v>73</v>
      </c>
      <c r="H724">
        <v>1</v>
      </c>
      <c r="I724">
        <v>0</v>
      </c>
      <c r="J724">
        <v>0</v>
      </c>
      <c r="K724">
        <v>1</v>
      </c>
      <c r="L724">
        <v>1</v>
      </c>
      <c r="M724">
        <v>1</v>
      </c>
      <c r="N724">
        <v>1</v>
      </c>
      <c r="O724">
        <v>1</v>
      </c>
      <c r="P724">
        <v>1</v>
      </c>
      <c r="Q724">
        <v>1</v>
      </c>
      <c r="R724">
        <v>1</v>
      </c>
      <c r="S724">
        <v>1</v>
      </c>
    </row>
    <row r="725" spans="1:44" x14ac:dyDescent="0.3">
      <c r="A725">
        <v>721</v>
      </c>
      <c r="B725">
        <v>2</v>
      </c>
      <c r="C725">
        <v>31</v>
      </c>
      <c r="D725">
        <v>14</v>
      </c>
      <c r="E725" t="str">
        <f>"2-31-14"</f>
        <v>2-31-14</v>
      </c>
      <c r="F725" t="s">
        <v>71</v>
      </c>
      <c r="G725" t="s">
        <v>72</v>
      </c>
      <c r="T725">
        <v>1</v>
      </c>
      <c r="U725">
        <v>0</v>
      </c>
      <c r="V725">
        <v>0</v>
      </c>
      <c r="W725">
        <v>0</v>
      </c>
      <c r="X725">
        <v>1</v>
      </c>
      <c r="Y725">
        <v>0</v>
      </c>
      <c r="Z725">
        <v>0</v>
      </c>
      <c r="AA725">
        <v>1</v>
      </c>
      <c r="AB725">
        <v>0</v>
      </c>
      <c r="AC725">
        <v>0</v>
      </c>
      <c r="AD725">
        <v>1</v>
      </c>
      <c r="AE725">
        <v>1</v>
      </c>
      <c r="AF725">
        <v>1</v>
      </c>
      <c r="AG725">
        <v>1</v>
      </c>
      <c r="AH725">
        <v>0</v>
      </c>
      <c r="AI725">
        <v>1</v>
      </c>
      <c r="AJ725">
        <v>0</v>
      </c>
      <c r="AK725">
        <v>1</v>
      </c>
      <c r="AL725">
        <v>1</v>
      </c>
      <c r="AM725">
        <v>1</v>
      </c>
      <c r="AN725">
        <v>1</v>
      </c>
      <c r="AO725">
        <v>1</v>
      </c>
      <c r="AP725">
        <v>0</v>
      </c>
      <c r="AQ725">
        <v>0</v>
      </c>
      <c r="AR725">
        <v>0</v>
      </c>
    </row>
    <row r="726" spans="1:44" x14ac:dyDescent="0.3">
      <c r="A726">
        <v>722</v>
      </c>
      <c r="B726">
        <v>2</v>
      </c>
      <c r="C726">
        <v>31</v>
      </c>
      <c r="D726">
        <v>13</v>
      </c>
      <c r="E726" t="str">
        <f>"2-31-13"</f>
        <v>2-31-13</v>
      </c>
      <c r="F726" t="s">
        <v>71</v>
      </c>
      <c r="G726" t="s">
        <v>72</v>
      </c>
      <c r="T726">
        <v>1</v>
      </c>
      <c r="U726">
        <v>0</v>
      </c>
      <c r="V726">
        <v>0</v>
      </c>
      <c r="W726">
        <v>0</v>
      </c>
      <c r="X726">
        <v>1</v>
      </c>
      <c r="Y726">
        <v>0</v>
      </c>
      <c r="Z726">
        <v>1</v>
      </c>
      <c r="AA726">
        <v>0</v>
      </c>
      <c r="AB726">
        <v>1</v>
      </c>
      <c r="AC726">
        <v>0</v>
      </c>
      <c r="AD726">
        <v>0</v>
      </c>
      <c r="AE726">
        <v>1</v>
      </c>
      <c r="AF726">
        <v>1</v>
      </c>
      <c r="AG726">
        <v>1</v>
      </c>
      <c r="AH726">
        <v>1</v>
      </c>
      <c r="AI726">
        <v>0</v>
      </c>
      <c r="AJ726">
        <v>1</v>
      </c>
      <c r="AK726">
        <v>0</v>
      </c>
      <c r="AL726">
        <v>1</v>
      </c>
      <c r="AM726">
        <v>1</v>
      </c>
      <c r="AN726">
        <v>1</v>
      </c>
      <c r="AO726">
        <v>1</v>
      </c>
      <c r="AP726">
        <v>0</v>
      </c>
      <c r="AQ726">
        <v>0</v>
      </c>
      <c r="AR726">
        <v>0</v>
      </c>
    </row>
    <row r="727" spans="1:44" x14ac:dyDescent="0.3">
      <c r="A727">
        <v>723</v>
      </c>
      <c r="B727">
        <v>2</v>
      </c>
      <c r="C727">
        <v>31</v>
      </c>
      <c r="D727">
        <v>10</v>
      </c>
      <c r="E727" t="str">
        <f>"2-31-10"</f>
        <v>2-31-10</v>
      </c>
      <c r="F727" t="s">
        <v>71</v>
      </c>
      <c r="G727" t="s">
        <v>73</v>
      </c>
      <c r="H727">
        <v>1</v>
      </c>
      <c r="I727">
        <v>1</v>
      </c>
      <c r="J727">
        <v>0</v>
      </c>
      <c r="K727">
        <v>0</v>
      </c>
      <c r="L727">
        <v>1</v>
      </c>
      <c r="M727">
        <v>1</v>
      </c>
      <c r="N727">
        <v>1</v>
      </c>
      <c r="O727">
        <v>1</v>
      </c>
      <c r="P727">
        <v>1</v>
      </c>
      <c r="Q727">
        <v>1</v>
      </c>
      <c r="R727">
        <v>1</v>
      </c>
      <c r="S727">
        <v>1</v>
      </c>
    </row>
    <row r="728" spans="1:44" x14ac:dyDescent="0.3">
      <c r="A728">
        <v>724</v>
      </c>
      <c r="B728">
        <v>2</v>
      </c>
      <c r="C728">
        <v>31</v>
      </c>
      <c r="D728">
        <v>5</v>
      </c>
      <c r="E728" t="str">
        <f>"2-31-5"</f>
        <v>2-31-5</v>
      </c>
      <c r="F728" t="s">
        <v>71</v>
      </c>
      <c r="G728" t="s">
        <v>72</v>
      </c>
      <c r="T728">
        <v>0</v>
      </c>
      <c r="U728">
        <v>1</v>
      </c>
      <c r="V728">
        <v>0</v>
      </c>
      <c r="W728">
        <v>0</v>
      </c>
      <c r="X728">
        <v>0</v>
      </c>
      <c r="Y728">
        <v>1</v>
      </c>
      <c r="Z728">
        <v>0</v>
      </c>
      <c r="AA728">
        <v>0</v>
      </c>
      <c r="AB728">
        <v>0</v>
      </c>
      <c r="AC728">
        <v>0</v>
      </c>
      <c r="AD728">
        <v>1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1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</row>
    <row r="729" spans="1:44" x14ac:dyDescent="0.3">
      <c r="A729">
        <v>725</v>
      </c>
      <c r="B729">
        <v>2</v>
      </c>
      <c r="C729">
        <v>31</v>
      </c>
      <c r="D729">
        <v>4</v>
      </c>
      <c r="E729" t="str">
        <f>"2-31-4"</f>
        <v>2-31-4</v>
      </c>
      <c r="F729" t="s">
        <v>71</v>
      </c>
      <c r="G729" t="s">
        <v>72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1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1</v>
      </c>
      <c r="AL729">
        <v>0</v>
      </c>
      <c r="AM729">
        <v>0</v>
      </c>
      <c r="AN729">
        <v>1</v>
      </c>
      <c r="AO729">
        <v>0</v>
      </c>
      <c r="AP729">
        <v>0</v>
      </c>
      <c r="AQ729">
        <v>0</v>
      </c>
      <c r="AR729">
        <v>0</v>
      </c>
    </row>
    <row r="730" spans="1:44" x14ac:dyDescent="0.3">
      <c r="A730">
        <v>726</v>
      </c>
      <c r="B730">
        <v>2</v>
      </c>
      <c r="C730">
        <v>31</v>
      </c>
      <c r="D730">
        <v>24</v>
      </c>
      <c r="E730" t="str">
        <f>"2-31-24"</f>
        <v>2-31-24</v>
      </c>
      <c r="F730" t="s">
        <v>71</v>
      </c>
      <c r="G730" t="s">
        <v>73</v>
      </c>
      <c r="H730">
        <v>0</v>
      </c>
      <c r="I730">
        <v>1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1</v>
      </c>
      <c r="S730">
        <v>1</v>
      </c>
    </row>
    <row r="731" spans="1:44" x14ac:dyDescent="0.3">
      <c r="A731">
        <v>727</v>
      </c>
      <c r="B731">
        <v>2</v>
      </c>
      <c r="C731">
        <v>31</v>
      </c>
      <c r="D731">
        <v>23</v>
      </c>
      <c r="E731" t="str">
        <f>"2-31-23"</f>
        <v>2-31-23</v>
      </c>
      <c r="F731" t="s">
        <v>71</v>
      </c>
      <c r="G731" t="s">
        <v>73</v>
      </c>
      <c r="H731">
        <v>1</v>
      </c>
      <c r="I731">
        <v>0</v>
      </c>
      <c r="J731">
        <v>0</v>
      </c>
      <c r="K731">
        <v>1</v>
      </c>
      <c r="L731">
        <v>1</v>
      </c>
      <c r="M731">
        <v>1</v>
      </c>
      <c r="N731">
        <v>1</v>
      </c>
      <c r="O731">
        <v>1</v>
      </c>
      <c r="P731">
        <v>1</v>
      </c>
      <c r="Q731">
        <v>1</v>
      </c>
      <c r="R731">
        <v>1</v>
      </c>
      <c r="S731">
        <v>1</v>
      </c>
    </row>
    <row r="732" spans="1:44" x14ac:dyDescent="0.3">
      <c r="A732">
        <v>728</v>
      </c>
      <c r="B732">
        <v>2</v>
      </c>
      <c r="C732">
        <v>31</v>
      </c>
      <c r="D732">
        <v>18</v>
      </c>
      <c r="E732" t="str">
        <f>"2-31-18"</f>
        <v>2-31-18</v>
      </c>
      <c r="F732" t="s">
        <v>71</v>
      </c>
      <c r="G732" t="s">
        <v>73</v>
      </c>
      <c r="H732">
        <v>1</v>
      </c>
      <c r="I732">
        <v>0</v>
      </c>
      <c r="J732">
        <v>0</v>
      </c>
      <c r="K732">
        <v>1</v>
      </c>
      <c r="L732">
        <v>1</v>
      </c>
      <c r="M732">
        <v>1</v>
      </c>
      <c r="N732">
        <v>1</v>
      </c>
      <c r="O732">
        <v>1</v>
      </c>
      <c r="P732">
        <v>1</v>
      </c>
      <c r="Q732">
        <v>1</v>
      </c>
      <c r="R732">
        <v>1</v>
      </c>
      <c r="S732">
        <v>0</v>
      </c>
    </row>
    <row r="733" spans="1:44" x14ac:dyDescent="0.3">
      <c r="A733">
        <v>729</v>
      </c>
      <c r="B733">
        <v>2</v>
      </c>
      <c r="C733">
        <v>31</v>
      </c>
      <c r="D733">
        <v>17</v>
      </c>
      <c r="E733" t="str">
        <f>"2-31-17"</f>
        <v>2-31-17</v>
      </c>
      <c r="F733" t="s">
        <v>71</v>
      </c>
      <c r="G733" t="s">
        <v>73</v>
      </c>
      <c r="H733">
        <v>1</v>
      </c>
      <c r="I733">
        <v>0</v>
      </c>
      <c r="J733">
        <v>0</v>
      </c>
      <c r="K733">
        <v>1</v>
      </c>
      <c r="L733">
        <v>1</v>
      </c>
      <c r="M733">
        <v>1</v>
      </c>
      <c r="N733">
        <v>1</v>
      </c>
      <c r="O733">
        <v>1</v>
      </c>
      <c r="P733">
        <v>1</v>
      </c>
      <c r="Q733">
        <v>1</v>
      </c>
      <c r="R733">
        <v>1</v>
      </c>
      <c r="S733">
        <v>0</v>
      </c>
    </row>
    <row r="734" spans="1:44" x14ac:dyDescent="0.3">
      <c r="A734">
        <v>730</v>
      </c>
      <c r="B734">
        <v>2</v>
      </c>
      <c r="C734">
        <v>31</v>
      </c>
      <c r="D734">
        <v>11</v>
      </c>
      <c r="E734" t="str">
        <f>"2-31-11"</f>
        <v>2-31-11</v>
      </c>
      <c r="F734" t="s">
        <v>71</v>
      </c>
      <c r="G734" t="s">
        <v>72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1</v>
      </c>
      <c r="AA734">
        <v>0</v>
      </c>
      <c r="AB734">
        <v>0</v>
      </c>
      <c r="AC734">
        <v>0</v>
      </c>
      <c r="AD734">
        <v>1</v>
      </c>
      <c r="AE734">
        <v>1</v>
      </c>
      <c r="AF734">
        <v>1</v>
      </c>
      <c r="AG734">
        <v>1</v>
      </c>
      <c r="AH734">
        <v>1</v>
      </c>
      <c r="AI734">
        <v>0</v>
      </c>
      <c r="AJ734">
        <v>0</v>
      </c>
      <c r="AK734">
        <v>0</v>
      </c>
      <c r="AL734">
        <v>1</v>
      </c>
      <c r="AM734">
        <v>1</v>
      </c>
      <c r="AN734">
        <v>1</v>
      </c>
      <c r="AO734">
        <v>1</v>
      </c>
      <c r="AP734">
        <v>0</v>
      </c>
      <c r="AQ734">
        <v>0</v>
      </c>
      <c r="AR734">
        <v>0</v>
      </c>
    </row>
    <row r="735" spans="1:44" x14ac:dyDescent="0.3">
      <c r="A735">
        <v>731</v>
      </c>
      <c r="B735">
        <v>2</v>
      </c>
      <c r="C735">
        <v>31</v>
      </c>
      <c r="D735">
        <v>6</v>
      </c>
      <c r="E735" t="str">
        <f>"2-31-6"</f>
        <v>2-31-6</v>
      </c>
      <c r="F735" t="s">
        <v>71</v>
      </c>
      <c r="G735" t="s">
        <v>72</v>
      </c>
      <c r="T735">
        <v>0</v>
      </c>
      <c r="U735">
        <v>1</v>
      </c>
      <c r="V735">
        <v>0</v>
      </c>
      <c r="W735">
        <v>0</v>
      </c>
      <c r="X735">
        <v>0</v>
      </c>
      <c r="Y735">
        <v>1</v>
      </c>
      <c r="Z735">
        <v>1</v>
      </c>
      <c r="AA735">
        <v>0</v>
      </c>
      <c r="AB735">
        <v>0</v>
      </c>
      <c r="AC735">
        <v>0</v>
      </c>
      <c r="AD735">
        <v>1</v>
      </c>
      <c r="AE735">
        <v>0</v>
      </c>
      <c r="AF735">
        <v>0</v>
      </c>
      <c r="AG735">
        <v>0</v>
      </c>
      <c r="AH735">
        <v>0</v>
      </c>
      <c r="AI735">
        <v>1</v>
      </c>
      <c r="AJ735">
        <v>1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</row>
    <row r="736" spans="1:44" x14ac:dyDescent="0.3">
      <c r="A736">
        <v>732</v>
      </c>
      <c r="B736">
        <v>2</v>
      </c>
      <c r="C736">
        <v>31</v>
      </c>
      <c r="D736">
        <v>22</v>
      </c>
      <c r="E736" t="str">
        <f>"2-31-22"</f>
        <v>2-31-22</v>
      </c>
      <c r="F736" t="s">
        <v>71</v>
      </c>
      <c r="G736" t="s">
        <v>72</v>
      </c>
      <c r="T736">
        <v>0</v>
      </c>
      <c r="U736">
        <v>1</v>
      </c>
      <c r="V736">
        <v>0</v>
      </c>
      <c r="W736">
        <v>0</v>
      </c>
      <c r="X736">
        <v>1</v>
      </c>
      <c r="Y736">
        <v>0</v>
      </c>
      <c r="Z736">
        <v>0</v>
      </c>
      <c r="AA736">
        <v>1</v>
      </c>
      <c r="AB736">
        <v>1</v>
      </c>
      <c r="AC736">
        <v>0</v>
      </c>
      <c r="AD736">
        <v>0</v>
      </c>
      <c r="AE736">
        <v>1</v>
      </c>
      <c r="AF736">
        <v>1</v>
      </c>
      <c r="AG736">
        <v>1</v>
      </c>
      <c r="AH736">
        <v>0</v>
      </c>
      <c r="AI736">
        <v>1</v>
      </c>
      <c r="AJ736">
        <v>0</v>
      </c>
      <c r="AK736">
        <v>0</v>
      </c>
      <c r="AL736">
        <v>1</v>
      </c>
      <c r="AM736">
        <v>1</v>
      </c>
      <c r="AN736">
        <v>1</v>
      </c>
      <c r="AO736">
        <v>1</v>
      </c>
      <c r="AP736">
        <v>0</v>
      </c>
      <c r="AQ736">
        <v>0</v>
      </c>
      <c r="AR736">
        <v>0</v>
      </c>
    </row>
    <row r="737" spans="1:44" x14ac:dyDescent="0.3">
      <c r="A737">
        <v>733</v>
      </c>
      <c r="B737">
        <v>2</v>
      </c>
      <c r="C737">
        <v>31</v>
      </c>
      <c r="D737">
        <v>21</v>
      </c>
      <c r="E737" t="str">
        <f>"2-31-21"</f>
        <v>2-31-21</v>
      </c>
      <c r="F737" t="s">
        <v>71</v>
      </c>
      <c r="G737" t="s">
        <v>73</v>
      </c>
      <c r="H737">
        <v>0</v>
      </c>
      <c r="I737">
        <v>1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1</v>
      </c>
      <c r="S737">
        <v>1</v>
      </c>
    </row>
    <row r="738" spans="1:44" x14ac:dyDescent="0.3">
      <c r="A738">
        <v>734</v>
      </c>
      <c r="B738">
        <v>2</v>
      </c>
      <c r="C738">
        <v>31</v>
      </c>
      <c r="D738">
        <v>16</v>
      </c>
      <c r="E738" t="str">
        <f>"2-31-16"</f>
        <v>2-31-16</v>
      </c>
      <c r="F738" t="s">
        <v>71</v>
      </c>
      <c r="G738" t="s">
        <v>73</v>
      </c>
      <c r="H738">
        <v>1</v>
      </c>
      <c r="I738">
        <v>0</v>
      </c>
      <c r="J738">
        <v>0</v>
      </c>
      <c r="K738">
        <v>1</v>
      </c>
      <c r="L738">
        <v>1</v>
      </c>
      <c r="M738">
        <v>1</v>
      </c>
      <c r="N738">
        <v>1</v>
      </c>
      <c r="O738">
        <v>1</v>
      </c>
      <c r="P738">
        <v>1</v>
      </c>
      <c r="Q738">
        <v>1</v>
      </c>
      <c r="R738">
        <v>1</v>
      </c>
      <c r="S738">
        <v>1</v>
      </c>
    </row>
    <row r="739" spans="1:44" x14ac:dyDescent="0.3">
      <c r="A739">
        <v>735</v>
      </c>
      <c r="B739">
        <v>2</v>
      </c>
      <c r="C739">
        <v>31</v>
      </c>
      <c r="D739">
        <v>15</v>
      </c>
      <c r="E739" t="str">
        <f>"2-31-15"</f>
        <v>2-31-15</v>
      </c>
      <c r="F739" t="s">
        <v>71</v>
      </c>
      <c r="G739" t="s">
        <v>73</v>
      </c>
      <c r="H739">
        <v>1</v>
      </c>
      <c r="I739">
        <v>1</v>
      </c>
      <c r="J739">
        <v>0</v>
      </c>
      <c r="K739">
        <v>0</v>
      </c>
      <c r="L739">
        <v>1</v>
      </c>
      <c r="M739">
        <v>1</v>
      </c>
      <c r="N739">
        <v>1</v>
      </c>
      <c r="O739">
        <v>1</v>
      </c>
      <c r="P739">
        <v>1</v>
      </c>
      <c r="Q739">
        <v>1</v>
      </c>
      <c r="R739">
        <v>0</v>
      </c>
      <c r="S739">
        <v>1</v>
      </c>
    </row>
    <row r="740" spans="1:44" x14ac:dyDescent="0.3">
      <c r="A740">
        <v>736</v>
      </c>
      <c r="B740">
        <v>2</v>
      </c>
      <c r="C740">
        <v>31</v>
      </c>
      <c r="D740">
        <v>9</v>
      </c>
      <c r="E740" t="str">
        <f>"2-31-9"</f>
        <v>2-31-9</v>
      </c>
      <c r="F740" t="s">
        <v>71</v>
      </c>
      <c r="G740" t="s">
        <v>72</v>
      </c>
      <c r="T740">
        <v>0</v>
      </c>
      <c r="U740">
        <v>1</v>
      </c>
      <c r="V740">
        <v>0</v>
      </c>
      <c r="W740">
        <v>0</v>
      </c>
      <c r="X740">
        <v>0</v>
      </c>
      <c r="Y740">
        <v>1</v>
      </c>
      <c r="Z740">
        <v>1</v>
      </c>
      <c r="AA740">
        <v>0</v>
      </c>
      <c r="AB740">
        <v>0</v>
      </c>
      <c r="AC740">
        <v>1</v>
      </c>
      <c r="AD740">
        <v>0</v>
      </c>
      <c r="AE740">
        <v>1</v>
      </c>
      <c r="AF740">
        <v>1</v>
      </c>
      <c r="AG740">
        <v>1</v>
      </c>
      <c r="AH740">
        <v>0</v>
      </c>
      <c r="AI740">
        <v>1</v>
      </c>
      <c r="AJ740">
        <v>1</v>
      </c>
      <c r="AK740">
        <v>0</v>
      </c>
      <c r="AL740">
        <v>1</v>
      </c>
      <c r="AM740">
        <v>1</v>
      </c>
      <c r="AN740">
        <v>1</v>
      </c>
      <c r="AO740">
        <v>1</v>
      </c>
      <c r="AP740">
        <v>0</v>
      </c>
      <c r="AQ740">
        <v>0</v>
      </c>
      <c r="AR740">
        <v>0</v>
      </c>
    </row>
    <row r="741" spans="1:44" x14ac:dyDescent="0.3">
      <c r="A741">
        <v>737</v>
      </c>
      <c r="B741">
        <v>2</v>
      </c>
      <c r="C741">
        <v>31</v>
      </c>
      <c r="D741">
        <v>7</v>
      </c>
      <c r="E741" t="str">
        <f>"2-31-7"</f>
        <v>2-31-7</v>
      </c>
      <c r="F741" t="s">
        <v>71</v>
      </c>
      <c r="G741" t="s">
        <v>73</v>
      </c>
      <c r="H741">
        <v>1</v>
      </c>
      <c r="I741">
        <v>1</v>
      </c>
      <c r="J741">
        <v>0</v>
      </c>
      <c r="K741">
        <v>0</v>
      </c>
      <c r="L741">
        <v>1</v>
      </c>
      <c r="M741">
        <v>1</v>
      </c>
      <c r="N741">
        <v>1</v>
      </c>
      <c r="O741">
        <v>1</v>
      </c>
      <c r="P741">
        <v>1</v>
      </c>
      <c r="Q741">
        <v>1</v>
      </c>
      <c r="R741">
        <v>1</v>
      </c>
      <c r="S741">
        <v>1</v>
      </c>
    </row>
    <row r="742" spans="1:44" x14ac:dyDescent="0.3">
      <c r="A742">
        <v>738</v>
      </c>
      <c r="B742">
        <v>2</v>
      </c>
      <c r="C742">
        <v>31</v>
      </c>
      <c r="D742">
        <v>3</v>
      </c>
      <c r="E742" t="str">
        <f>"2-31-3"</f>
        <v>2-31-3</v>
      </c>
      <c r="F742" t="s">
        <v>71</v>
      </c>
      <c r="G742" t="s">
        <v>72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1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1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</row>
    <row r="743" spans="1:44" x14ac:dyDescent="0.3">
      <c r="A743">
        <v>739</v>
      </c>
      <c r="B743">
        <v>2</v>
      </c>
      <c r="C743">
        <v>31</v>
      </c>
      <c r="D743">
        <v>20</v>
      </c>
      <c r="E743" t="str">
        <f>"2-31-20"</f>
        <v>2-31-20</v>
      </c>
      <c r="F743" t="s">
        <v>71</v>
      </c>
      <c r="G743" t="s">
        <v>73</v>
      </c>
      <c r="H743">
        <v>1</v>
      </c>
      <c r="I743">
        <v>1</v>
      </c>
      <c r="J743">
        <v>0</v>
      </c>
      <c r="K743">
        <v>0</v>
      </c>
      <c r="L743">
        <v>1</v>
      </c>
      <c r="M743">
        <v>1</v>
      </c>
      <c r="N743">
        <v>1</v>
      </c>
      <c r="O743">
        <v>1</v>
      </c>
      <c r="P743">
        <v>1</v>
      </c>
      <c r="Q743">
        <v>1</v>
      </c>
      <c r="R743">
        <v>0</v>
      </c>
      <c r="S743">
        <v>1</v>
      </c>
    </row>
    <row r="744" spans="1:44" x14ac:dyDescent="0.3">
      <c r="A744">
        <v>740</v>
      </c>
      <c r="B744">
        <v>2</v>
      </c>
      <c r="C744">
        <v>31</v>
      </c>
      <c r="D744">
        <v>19</v>
      </c>
      <c r="E744" t="str">
        <f>"2-31-19"</f>
        <v>2-31-19</v>
      </c>
      <c r="F744" t="s">
        <v>71</v>
      </c>
      <c r="G744" t="s">
        <v>72</v>
      </c>
      <c r="T744">
        <v>1</v>
      </c>
      <c r="U744">
        <v>0</v>
      </c>
      <c r="V744">
        <v>0</v>
      </c>
      <c r="W744">
        <v>0</v>
      </c>
      <c r="X744">
        <v>1</v>
      </c>
      <c r="Y744">
        <v>0</v>
      </c>
      <c r="Z744">
        <v>1</v>
      </c>
      <c r="AA744">
        <v>0</v>
      </c>
      <c r="AB744">
        <v>1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1</v>
      </c>
      <c r="AJ744">
        <v>1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</row>
    <row r="745" spans="1:44" x14ac:dyDescent="0.3">
      <c r="A745">
        <v>741</v>
      </c>
      <c r="B745">
        <v>2</v>
      </c>
      <c r="C745">
        <v>31</v>
      </c>
      <c r="D745">
        <v>12</v>
      </c>
      <c r="E745" t="str">
        <f>"2-31-12"</f>
        <v>2-31-12</v>
      </c>
      <c r="F745" t="s">
        <v>71</v>
      </c>
      <c r="G745" t="s">
        <v>73</v>
      </c>
      <c r="H745">
        <v>1</v>
      </c>
      <c r="I745">
        <v>0</v>
      </c>
      <c r="J745">
        <v>1</v>
      </c>
      <c r="K745">
        <v>0</v>
      </c>
      <c r="L745">
        <v>1</v>
      </c>
      <c r="M745">
        <v>1</v>
      </c>
      <c r="N745">
        <v>1</v>
      </c>
      <c r="O745">
        <v>1</v>
      </c>
      <c r="P745">
        <v>1</v>
      </c>
      <c r="Q745">
        <v>1</v>
      </c>
      <c r="R745">
        <v>1</v>
      </c>
      <c r="S745">
        <v>1</v>
      </c>
    </row>
    <row r="746" spans="1:44" x14ac:dyDescent="0.3">
      <c r="A746">
        <v>742</v>
      </c>
      <c r="B746">
        <v>2</v>
      </c>
      <c r="C746">
        <v>31</v>
      </c>
      <c r="D746">
        <v>8</v>
      </c>
      <c r="E746" t="str">
        <f>"2-31-8"</f>
        <v>2-31-8</v>
      </c>
      <c r="F746" t="s">
        <v>71</v>
      </c>
      <c r="G746" t="s">
        <v>72</v>
      </c>
      <c r="T746">
        <v>0</v>
      </c>
      <c r="U746">
        <v>1</v>
      </c>
      <c r="V746">
        <v>0</v>
      </c>
      <c r="W746">
        <v>0</v>
      </c>
      <c r="X746">
        <v>1</v>
      </c>
      <c r="Y746">
        <v>0</v>
      </c>
      <c r="Z746">
        <v>0</v>
      </c>
      <c r="AA746">
        <v>1</v>
      </c>
      <c r="AB746">
        <v>0</v>
      </c>
      <c r="AC746">
        <v>0</v>
      </c>
      <c r="AD746">
        <v>1</v>
      </c>
      <c r="AE746">
        <v>1</v>
      </c>
      <c r="AF746">
        <v>1</v>
      </c>
      <c r="AG746">
        <v>1</v>
      </c>
      <c r="AH746">
        <v>0</v>
      </c>
      <c r="AI746">
        <v>0</v>
      </c>
      <c r="AJ746">
        <v>0</v>
      </c>
      <c r="AK746">
        <v>0</v>
      </c>
      <c r="AL746">
        <v>1</v>
      </c>
      <c r="AM746">
        <v>1</v>
      </c>
      <c r="AN746">
        <v>1</v>
      </c>
      <c r="AO746">
        <v>1</v>
      </c>
      <c r="AP746">
        <v>0</v>
      </c>
      <c r="AQ746">
        <v>0</v>
      </c>
      <c r="AR746">
        <v>0</v>
      </c>
    </row>
    <row r="747" spans="1:44" x14ac:dyDescent="0.3">
      <c r="A747">
        <v>743</v>
      </c>
      <c r="B747">
        <v>2</v>
      </c>
      <c r="C747">
        <v>31</v>
      </c>
      <c r="D747">
        <v>1</v>
      </c>
      <c r="E747" t="str">
        <f>"2-31-1"</f>
        <v>2-31-1</v>
      </c>
      <c r="F747" t="s">
        <v>71</v>
      </c>
      <c r="G747" t="s">
        <v>72</v>
      </c>
      <c r="T747">
        <v>0</v>
      </c>
      <c r="U747">
        <v>0</v>
      </c>
      <c r="V747">
        <v>0</v>
      </c>
      <c r="W747">
        <v>0</v>
      </c>
      <c r="X747">
        <v>1</v>
      </c>
      <c r="Y747">
        <v>0</v>
      </c>
      <c r="Z747">
        <v>1</v>
      </c>
      <c r="AA747">
        <v>0</v>
      </c>
      <c r="AB747">
        <v>0</v>
      </c>
      <c r="AC747">
        <v>0</v>
      </c>
      <c r="AD747">
        <v>1</v>
      </c>
      <c r="AE747">
        <v>1</v>
      </c>
      <c r="AF747">
        <v>1</v>
      </c>
      <c r="AG747">
        <v>1</v>
      </c>
      <c r="AH747">
        <v>1</v>
      </c>
      <c r="AI747">
        <v>0</v>
      </c>
      <c r="AJ747">
        <v>0</v>
      </c>
      <c r="AK747">
        <v>1</v>
      </c>
      <c r="AL747">
        <v>1</v>
      </c>
      <c r="AM747">
        <v>1</v>
      </c>
      <c r="AN747">
        <v>1</v>
      </c>
      <c r="AO747">
        <v>1</v>
      </c>
      <c r="AP747">
        <v>0</v>
      </c>
      <c r="AQ747">
        <v>0</v>
      </c>
      <c r="AR747">
        <v>0</v>
      </c>
    </row>
    <row r="748" spans="1:44" x14ac:dyDescent="0.3">
      <c r="A748">
        <v>744</v>
      </c>
      <c r="B748">
        <v>2</v>
      </c>
      <c r="C748">
        <v>31</v>
      </c>
      <c r="D748">
        <v>2</v>
      </c>
      <c r="E748" t="str">
        <f>"2-31-2"</f>
        <v>2-31-2</v>
      </c>
      <c r="F748" t="s">
        <v>71</v>
      </c>
      <c r="G748" t="s">
        <v>72</v>
      </c>
      <c r="T748">
        <v>0</v>
      </c>
      <c r="U748">
        <v>0</v>
      </c>
      <c r="V748">
        <v>0</v>
      </c>
      <c r="W748">
        <v>0</v>
      </c>
      <c r="X748">
        <v>1</v>
      </c>
      <c r="Y748">
        <v>0</v>
      </c>
      <c r="Z748">
        <v>1</v>
      </c>
      <c r="AA748">
        <v>0</v>
      </c>
      <c r="AB748">
        <v>0</v>
      </c>
      <c r="AC748">
        <v>0</v>
      </c>
      <c r="AD748">
        <v>1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1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</row>
    <row r="749" spans="1:44" x14ac:dyDescent="0.3">
      <c r="A749">
        <v>745</v>
      </c>
      <c r="B749">
        <v>2</v>
      </c>
      <c r="C749">
        <v>32</v>
      </c>
      <c r="D749">
        <v>25</v>
      </c>
      <c r="E749" t="str">
        <f>"2-32-25"</f>
        <v>2-32-25</v>
      </c>
      <c r="F749" t="s">
        <v>71</v>
      </c>
      <c r="G749" t="s">
        <v>72</v>
      </c>
      <c r="T749">
        <v>1</v>
      </c>
      <c r="U749">
        <v>0</v>
      </c>
      <c r="V749">
        <v>0</v>
      </c>
      <c r="W749">
        <v>0</v>
      </c>
      <c r="X749">
        <v>1</v>
      </c>
      <c r="Y749">
        <v>0</v>
      </c>
      <c r="Z749">
        <v>0</v>
      </c>
      <c r="AA749">
        <v>1</v>
      </c>
      <c r="AB749">
        <v>0</v>
      </c>
      <c r="AC749">
        <v>0</v>
      </c>
      <c r="AD749">
        <v>1</v>
      </c>
      <c r="AE749">
        <v>0</v>
      </c>
      <c r="AF749">
        <v>0</v>
      </c>
      <c r="AG749">
        <v>0</v>
      </c>
      <c r="AH749">
        <v>0</v>
      </c>
      <c r="AI749">
        <v>1</v>
      </c>
      <c r="AJ749">
        <v>0</v>
      </c>
      <c r="AK749">
        <v>1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</row>
    <row r="750" spans="1:44" x14ac:dyDescent="0.3">
      <c r="A750">
        <v>746</v>
      </c>
      <c r="B750">
        <v>2</v>
      </c>
      <c r="C750">
        <v>32</v>
      </c>
      <c r="D750">
        <v>14</v>
      </c>
      <c r="E750" t="str">
        <f>"2-32-14"</f>
        <v>2-32-14</v>
      </c>
      <c r="F750" t="s">
        <v>71</v>
      </c>
      <c r="G750" t="s">
        <v>72</v>
      </c>
      <c r="T750">
        <v>1</v>
      </c>
      <c r="U750">
        <v>0</v>
      </c>
      <c r="V750">
        <v>0</v>
      </c>
      <c r="W750">
        <v>0</v>
      </c>
      <c r="X750">
        <v>1</v>
      </c>
      <c r="Y750">
        <v>0</v>
      </c>
      <c r="Z750">
        <v>1</v>
      </c>
      <c r="AA750">
        <v>0</v>
      </c>
      <c r="AB750">
        <v>0</v>
      </c>
      <c r="AC750">
        <v>1</v>
      </c>
      <c r="AD750">
        <v>0</v>
      </c>
      <c r="AE750">
        <v>1</v>
      </c>
      <c r="AF750">
        <v>1</v>
      </c>
      <c r="AG750">
        <v>1</v>
      </c>
      <c r="AH750">
        <v>0</v>
      </c>
      <c r="AI750">
        <v>1</v>
      </c>
      <c r="AJ750">
        <v>0</v>
      </c>
      <c r="AK750">
        <v>1</v>
      </c>
      <c r="AL750">
        <v>1</v>
      </c>
      <c r="AM750">
        <v>1</v>
      </c>
      <c r="AN750">
        <v>1</v>
      </c>
      <c r="AO750">
        <v>1</v>
      </c>
      <c r="AP750">
        <v>0</v>
      </c>
      <c r="AQ750">
        <v>0</v>
      </c>
      <c r="AR750">
        <v>0</v>
      </c>
    </row>
    <row r="751" spans="1:44" x14ac:dyDescent="0.3">
      <c r="A751">
        <v>747</v>
      </c>
      <c r="B751">
        <v>2</v>
      </c>
      <c r="C751">
        <v>32</v>
      </c>
      <c r="D751">
        <v>13</v>
      </c>
      <c r="E751" t="str">
        <f>"2-32-13"</f>
        <v>2-32-13</v>
      </c>
      <c r="F751" t="s">
        <v>71</v>
      </c>
      <c r="G751" t="s">
        <v>72</v>
      </c>
      <c r="T751">
        <v>1</v>
      </c>
      <c r="U751">
        <v>0</v>
      </c>
      <c r="V751">
        <v>0</v>
      </c>
      <c r="W751">
        <v>0</v>
      </c>
      <c r="X751">
        <v>1</v>
      </c>
      <c r="Y751">
        <v>0</v>
      </c>
      <c r="Z751">
        <v>1</v>
      </c>
      <c r="AA751">
        <v>0</v>
      </c>
      <c r="AB751">
        <v>0</v>
      </c>
      <c r="AC751">
        <v>0</v>
      </c>
      <c r="AD751">
        <v>1</v>
      </c>
      <c r="AE751">
        <v>1</v>
      </c>
      <c r="AF751">
        <v>1</v>
      </c>
      <c r="AG751">
        <v>1</v>
      </c>
      <c r="AH751">
        <v>0</v>
      </c>
      <c r="AI751">
        <v>1</v>
      </c>
      <c r="AJ751">
        <v>1</v>
      </c>
      <c r="AK751">
        <v>0</v>
      </c>
      <c r="AL751">
        <v>1</v>
      </c>
      <c r="AM751">
        <v>1</v>
      </c>
      <c r="AN751">
        <v>1</v>
      </c>
      <c r="AO751">
        <v>1</v>
      </c>
      <c r="AP751">
        <v>0</v>
      </c>
      <c r="AQ751">
        <v>0</v>
      </c>
      <c r="AR751">
        <v>0</v>
      </c>
    </row>
    <row r="752" spans="1:44" x14ac:dyDescent="0.3">
      <c r="A752">
        <v>748</v>
      </c>
      <c r="B752">
        <v>2</v>
      </c>
      <c r="C752">
        <v>32</v>
      </c>
      <c r="D752">
        <v>9</v>
      </c>
      <c r="E752" t="str">
        <f>"2-32-9"</f>
        <v>2-32-9</v>
      </c>
      <c r="F752" t="s">
        <v>71</v>
      </c>
      <c r="G752" t="s">
        <v>72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1</v>
      </c>
      <c r="Z752">
        <v>0</v>
      </c>
      <c r="AA752">
        <v>1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1</v>
      </c>
      <c r="AI752">
        <v>0</v>
      </c>
      <c r="AJ752">
        <v>1</v>
      </c>
      <c r="AK752">
        <v>0</v>
      </c>
      <c r="AL752">
        <v>0</v>
      </c>
      <c r="AM752">
        <v>0</v>
      </c>
      <c r="AN752">
        <v>1</v>
      </c>
      <c r="AO752">
        <v>0</v>
      </c>
      <c r="AP752">
        <v>0</v>
      </c>
      <c r="AQ752">
        <v>0</v>
      </c>
      <c r="AR752">
        <v>0</v>
      </c>
    </row>
    <row r="753" spans="1:44" x14ac:dyDescent="0.3">
      <c r="A753">
        <v>749</v>
      </c>
      <c r="B753">
        <v>2</v>
      </c>
      <c r="C753">
        <v>32</v>
      </c>
      <c r="D753">
        <v>5</v>
      </c>
      <c r="E753" t="str">
        <f>"2-32-5"</f>
        <v>2-32-5</v>
      </c>
      <c r="F753" t="s">
        <v>71</v>
      </c>
      <c r="G753" t="s">
        <v>72</v>
      </c>
      <c r="T753">
        <v>0</v>
      </c>
      <c r="U753">
        <v>1</v>
      </c>
      <c r="V753">
        <v>0</v>
      </c>
      <c r="W753">
        <v>0</v>
      </c>
      <c r="X753">
        <v>1</v>
      </c>
      <c r="Y753">
        <v>0</v>
      </c>
      <c r="Z753">
        <v>0</v>
      </c>
      <c r="AA753">
        <v>1</v>
      </c>
      <c r="AB753">
        <v>0</v>
      </c>
      <c r="AC753">
        <v>1</v>
      </c>
      <c r="AD753">
        <v>0</v>
      </c>
      <c r="AE753">
        <v>1</v>
      </c>
      <c r="AF753">
        <v>1</v>
      </c>
      <c r="AG753">
        <v>1</v>
      </c>
      <c r="AH753">
        <v>0</v>
      </c>
      <c r="AI753">
        <v>1</v>
      </c>
      <c r="AJ753">
        <v>0</v>
      </c>
      <c r="AK753">
        <v>1</v>
      </c>
      <c r="AL753">
        <v>1</v>
      </c>
      <c r="AM753">
        <v>1</v>
      </c>
      <c r="AN753">
        <v>1</v>
      </c>
      <c r="AO753">
        <v>1</v>
      </c>
      <c r="AP753">
        <v>0</v>
      </c>
      <c r="AQ753">
        <v>0</v>
      </c>
      <c r="AR753">
        <v>0</v>
      </c>
    </row>
    <row r="754" spans="1:44" x14ac:dyDescent="0.3">
      <c r="A754">
        <v>750</v>
      </c>
      <c r="B754">
        <v>2</v>
      </c>
      <c r="C754">
        <v>32</v>
      </c>
      <c r="D754">
        <v>3</v>
      </c>
      <c r="E754" t="str">
        <f>"2-32-3"</f>
        <v>2-32-3</v>
      </c>
      <c r="F754" t="s">
        <v>71</v>
      </c>
      <c r="G754" t="s">
        <v>73</v>
      </c>
      <c r="H754">
        <v>1</v>
      </c>
      <c r="I754">
        <v>0</v>
      </c>
      <c r="J754">
        <v>1</v>
      </c>
      <c r="K754">
        <v>0</v>
      </c>
      <c r="L754">
        <v>1</v>
      </c>
      <c r="M754">
        <v>1</v>
      </c>
      <c r="N754">
        <v>1</v>
      </c>
      <c r="O754">
        <v>1</v>
      </c>
      <c r="P754">
        <v>1</v>
      </c>
      <c r="Q754">
        <v>1</v>
      </c>
      <c r="R754">
        <v>1</v>
      </c>
      <c r="S754">
        <v>1</v>
      </c>
    </row>
    <row r="755" spans="1:44" x14ac:dyDescent="0.3">
      <c r="A755">
        <v>751</v>
      </c>
      <c r="B755">
        <v>2</v>
      </c>
      <c r="C755">
        <v>32</v>
      </c>
      <c r="D755">
        <v>22</v>
      </c>
      <c r="E755" t="str">
        <f>"2-32-22"</f>
        <v>2-32-22</v>
      </c>
      <c r="F755" t="s">
        <v>71</v>
      </c>
      <c r="G755" t="s">
        <v>72</v>
      </c>
      <c r="T755">
        <v>1</v>
      </c>
      <c r="U755">
        <v>0</v>
      </c>
      <c r="V755">
        <v>0</v>
      </c>
      <c r="W755">
        <v>0</v>
      </c>
      <c r="X755">
        <v>0</v>
      </c>
      <c r="Y755">
        <v>1</v>
      </c>
      <c r="Z755">
        <v>1</v>
      </c>
      <c r="AA755">
        <v>0</v>
      </c>
      <c r="AB755">
        <v>1</v>
      </c>
      <c r="AC755">
        <v>0</v>
      </c>
      <c r="AD755">
        <v>0</v>
      </c>
      <c r="AE755">
        <v>1</v>
      </c>
      <c r="AF755">
        <v>1</v>
      </c>
      <c r="AG755">
        <v>0</v>
      </c>
      <c r="AH755">
        <v>0</v>
      </c>
      <c r="AI755">
        <v>1</v>
      </c>
      <c r="AJ755">
        <v>1</v>
      </c>
      <c r="AK755">
        <v>0</v>
      </c>
      <c r="AL755">
        <v>1</v>
      </c>
      <c r="AM755">
        <v>1</v>
      </c>
      <c r="AN755">
        <v>1</v>
      </c>
      <c r="AO755">
        <v>1</v>
      </c>
      <c r="AP755">
        <v>0</v>
      </c>
      <c r="AQ755">
        <v>0</v>
      </c>
      <c r="AR755">
        <v>0</v>
      </c>
    </row>
    <row r="756" spans="1:44" x14ac:dyDescent="0.3">
      <c r="A756">
        <v>752</v>
      </c>
      <c r="B756">
        <v>2</v>
      </c>
      <c r="C756">
        <v>32</v>
      </c>
      <c r="D756">
        <v>21</v>
      </c>
      <c r="E756" t="str">
        <f>"2-32-21"</f>
        <v>2-32-21</v>
      </c>
      <c r="F756" t="s">
        <v>71</v>
      </c>
      <c r="G756" t="s">
        <v>73</v>
      </c>
      <c r="H756">
        <v>1</v>
      </c>
      <c r="I756">
        <v>0</v>
      </c>
      <c r="J756">
        <v>1</v>
      </c>
      <c r="K756">
        <v>0</v>
      </c>
      <c r="L756">
        <v>1</v>
      </c>
      <c r="M756">
        <v>1</v>
      </c>
      <c r="N756">
        <v>1</v>
      </c>
      <c r="O756">
        <v>1</v>
      </c>
      <c r="P756">
        <v>1</v>
      </c>
      <c r="Q756">
        <v>1</v>
      </c>
      <c r="R756">
        <v>1</v>
      </c>
      <c r="S756">
        <v>1</v>
      </c>
    </row>
    <row r="757" spans="1:44" x14ac:dyDescent="0.3">
      <c r="A757">
        <v>753</v>
      </c>
      <c r="B757">
        <v>2</v>
      </c>
      <c r="C757">
        <v>32</v>
      </c>
      <c r="D757">
        <v>18</v>
      </c>
      <c r="E757" t="str">
        <f>"2-32-18"</f>
        <v>2-32-18</v>
      </c>
      <c r="F757" t="s">
        <v>71</v>
      </c>
      <c r="G757" t="s">
        <v>73</v>
      </c>
      <c r="H757">
        <v>1</v>
      </c>
      <c r="I757">
        <v>0</v>
      </c>
      <c r="J757">
        <v>0</v>
      </c>
      <c r="K757">
        <v>1</v>
      </c>
      <c r="L757">
        <v>1</v>
      </c>
      <c r="M757">
        <v>1</v>
      </c>
      <c r="N757">
        <v>1</v>
      </c>
      <c r="O757">
        <v>1</v>
      </c>
      <c r="P757">
        <v>1</v>
      </c>
      <c r="Q757">
        <v>1</v>
      </c>
      <c r="R757">
        <v>1</v>
      </c>
      <c r="S757">
        <v>1</v>
      </c>
    </row>
    <row r="758" spans="1:44" x14ac:dyDescent="0.3">
      <c r="A758">
        <v>754</v>
      </c>
      <c r="B758">
        <v>2</v>
      </c>
      <c r="C758">
        <v>32</v>
      </c>
      <c r="D758">
        <v>17</v>
      </c>
      <c r="E758" t="str">
        <f>"2-32-17"</f>
        <v>2-32-17</v>
      </c>
      <c r="F758" t="s">
        <v>71</v>
      </c>
      <c r="G758" t="s">
        <v>73</v>
      </c>
      <c r="H758">
        <v>1</v>
      </c>
      <c r="I758">
        <v>0</v>
      </c>
      <c r="J758">
        <v>0</v>
      </c>
      <c r="K758">
        <v>1</v>
      </c>
      <c r="L758">
        <v>1</v>
      </c>
      <c r="M758">
        <v>1</v>
      </c>
      <c r="N758">
        <v>1</v>
      </c>
      <c r="O758">
        <v>1</v>
      </c>
      <c r="P758">
        <v>1</v>
      </c>
      <c r="Q758">
        <v>1</v>
      </c>
      <c r="R758">
        <v>1</v>
      </c>
      <c r="S758">
        <v>1</v>
      </c>
    </row>
    <row r="759" spans="1:44" x14ac:dyDescent="0.3">
      <c r="A759">
        <v>755</v>
      </c>
      <c r="B759">
        <v>2</v>
      </c>
      <c r="C759">
        <v>32</v>
      </c>
      <c r="D759">
        <v>10</v>
      </c>
      <c r="E759" t="str">
        <f>"2-32-10"</f>
        <v>2-32-10</v>
      </c>
      <c r="F759" t="s">
        <v>71</v>
      </c>
      <c r="G759" t="s">
        <v>73</v>
      </c>
      <c r="H759">
        <v>1</v>
      </c>
      <c r="I759">
        <v>1</v>
      </c>
      <c r="J759">
        <v>0</v>
      </c>
      <c r="K759">
        <v>0</v>
      </c>
      <c r="L759">
        <v>1</v>
      </c>
      <c r="M759">
        <v>1</v>
      </c>
      <c r="N759">
        <v>1</v>
      </c>
      <c r="O759">
        <v>1</v>
      </c>
      <c r="P759">
        <v>1</v>
      </c>
      <c r="Q759">
        <v>1</v>
      </c>
      <c r="R759">
        <v>1</v>
      </c>
      <c r="S759">
        <v>1</v>
      </c>
    </row>
    <row r="760" spans="1:44" x14ac:dyDescent="0.3">
      <c r="A760">
        <v>756</v>
      </c>
      <c r="B760">
        <v>2</v>
      </c>
      <c r="C760">
        <v>32</v>
      </c>
      <c r="D760">
        <v>6</v>
      </c>
      <c r="E760" t="str">
        <f>"2-32-6"</f>
        <v>2-32-6</v>
      </c>
      <c r="F760" t="s">
        <v>71</v>
      </c>
      <c r="G760" t="s">
        <v>72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1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</row>
    <row r="761" spans="1:44" x14ac:dyDescent="0.3">
      <c r="A761">
        <v>757</v>
      </c>
      <c r="B761">
        <v>2</v>
      </c>
      <c r="C761">
        <v>32</v>
      </c>
      <c r="D761">
        <v>4</v>
      </c>
      <c r="E761" t="str">
        <f>"2-32-4"</f>
        <v>2-32-4</v>
      </c>
      <c r="F761" t="s">
        <v>71</v>
      </c>
      <c r="G761" t="s">
        <v>73</v>
      </c>
      <c r="H761">
        <v>1</v>
      </c>
      <c r="I761">
        <v>1</v>
      </c>
      <c r="J761">
        <v>0</v>
      </c>
      <c r="K761">
        <v>0</v>
      </c>
      <c r="L761">
        <v>1</v>
      </c>
      <c r="M761">
        <v>1</v>
      </c>
      <c r="N761">
        <v>1</v>
      </c>
      <c r="O761">
        <v>1</v>
      </c>
      <c r="P761">
        <v>1</v>
      </c>
      <c r="Q761">
        <v>1</v>
      </c>
      <c r="R761">
        <v>1</v>
      </c>
      <c r="S761">
        <v>1</v>
      </c>
    </row>
    <row r="762" spans="1:44" x14ac:dyDescent="0.3">
      <c r="A762">
        <v>758</v>
      </c>
      <c r="B762">
        <v>2</v>
      </c>
      <c r="C762">
        <v>32</v>
      </c>
      <c r="D762">
        <v>24</v>
      </c>
      <c r="E762" t="str">
        <f>"2-32-24"</f>
        <v>2-32-24</v>
      </c>
      <c r="F762" t="s">
        <v>71</v>
      </c>
      <c r="G762" t="s">
        <v>72</v>
      </c>
      <c r="T762">
        <v>1</v>
      </c>
      <c r="U762">
        <v>0</v>
      </c>
      <c r="V762">
        <v>0</v>
      </c>
      <c r="W762">
        <v>0</v>
      </c>
      <c r="X762">
        <v>1</v>
      </c>
      <c r="Y762">
        <v>0</v>
      </c>
      <c r="Z762">
        <v>1</v>
      </c>
      <c r="AA762">
        <v>0</v>
      </c>
      <c r="AB762">
        <v>1</v>
      </c>
      <c r="AC762">
        <v>0</v>
      </c>
      <c r="AD762">
        <v>0</v>
      </c>
      <c r="AE762">
        <v>1</v>
      </c>
      <c r="AF762">
        <v>1</v>
      </c>
      <c r="AG762">
        <v>1</v>
      </c>
      <c r="AH762">
        <v>1</v>
      </c>
      <c r="AI762">
        <v>0</v>
      </c>
      <c r="AJ762">
        <v>1</v>
      </c>
      <c r="AK762">
        <v>0</v>
      </c>
      <c r="AL762">
        <v>1</v>
      </c>
      <c r="AM762">
        <v>1</v>
      </c>
      <c r="AN762">
        <v>1</v>
      </c>
      <c r="AO762">
        <v>1</v>
      </c>
      <c r="AP762">
        <v>0</v>
      </c>
      <c r="AQ762">
        <v>0</v>
      </c>
      <c r="AR762">
        <v>0</v>
      </c>
    </row>
    <row r="763" spans="1:44" x14ac:dyDescent="0.3">
      <c r="A763">
        <v>759</v>
      </c>
      <c r="B763">
        <v>2</v>
      </c>
      <c r="C763">
        <v>32</v>
      </c>
      <c r="D763">
        <v>16</v>
      </c>
      <c r="E763" t="str">
        <f>"2-32-16"</f>
        <v>2-32-16</v>
      </c>
      <c r="F763" t="s">
        <v>71</v>
      </c>
      <c r="G763" t="s">
        <v>73</v>
      </c>
      <c r="H763">
        <v>1</v>
      </c>
      <c r="I763">
        <v>1</v>
      </c>
      <c r="J763">
        <v>0</v>
      </c>
      <c r="K763">
        <v>0</v>
      </c>
      <c r="L763">
        <v>1</v>
      </c>
      <c r="M763">
        <v>1</v>
      </c>
      <c r="N763">
        <v>1</v>
      </c>
      <c r="O763">
        <v>1</v>
      </c>
      <c r="P763">
        <v>1</v>
      </c>
      <c r="Q763">
        <v>1</v>
      </c>
      <c r="R763">
        <v>1</v>
      </c>
      <c r="S763">
        <v>1</v>
      </c>
    </row>
    <row r="764" spans="1:44" x14ac:dyDescent="0.3">
      <c r="A764">
        <v>760</v>
      </c>
      <c r="B764">
        <v>2</v>
      </c>
      <c r="C764">
        <v>32</v>
      </c>
      <c r="D764">
        <v>15</v>
      </c>
      <c r="E764" t="str">
        <f>"2-32-15"</f>
        <v>2-32-15</v>
      </c>
      <c r="F764" t="s">
        <v>71</v>
      </c>
      <c r="G764" t="s">
        <v>73</v>
      </c>
      <c r="H764">
        <v>1</v>
      </c>
      <c r="I764">
        <v>0</v>
      </c>
      <c r="J764">
        <v>0</v>
      </c>
      <c r="K764">
        <v>1</v>
      </c>
      <c r="L764">
        <v>1</v>
      </c>
      <c r="M764">
        <v>1</v>
      </c>
      <c r="N764">
        <v>0</v>
      </c>
      <c r="O764">
        <v>1</v>
      </c>
      <c r="P764">
        <v>0</v>
      </c>
      <c r="Q764">
        <v>1</v>
      </c>
      <c r="R764">
        <v>1</v>
      </c>
      <c r="S764">
        <v>1</v>
      </c>
    </row>
    <row r="765" spans="1:44" x14ac:dyDescent="0.3">
      <c r="A765">
        <v>761</v>
      </c>
      <c r="B765">
        <v>2</v>
      </c>
      <c r="C765">
        <v>32</v>
      </c>
      <c r="D765">
        <v>11</v>
      </c>
      <c r="E765" t="str">
        <f>"2-32-11"</f>
        <v>2-32-11</v>
      </c>
      <c r="F765" t="s">
        <v>71</v>
      </c>
      <c r="G765" t="s">
        <v>72</v>
      </c>
      <c r="T765">
        <v>0</v>
      </c>
      <c r="U765">
        <v>1</v>
      </c>
      <c r="V765">
        <v>0</v>
      </c>
      <c r="W765">
        <v>0</v>
      </c>
      <c r="X765">
        <v>0</v>
      </c>
      <c r="Y765">
        <v>1</v>
      </c>
      <c r="Z765">
        <v>0</v>
      </c>
      <c r="AA765">
        <v>1</v>
      </c>
      <c r="AB765">
        <v>1</v>
      </c>
      <c r="AC765">
        <v>0</v>
      </c>
      <c r="AD765">
        <v>0</v>
      </c>
      <c r="AE765">
        <v>1</v>
      </c>
      <c r="AF765">
        <v>1</v>
      </c>
      <c r="AG765">
        <v>1</v>
      </c>
      <c r="AH765">
        <v>0</v>
      </c>
      <c r="AI765">
        <v>1</v>
      </c>
      <c r="AJ765">
        <v>1</v>
      </c>
      <c r="AK765">
        <v>0</v>
      </c>
      <c r="AL765">
        <v>1</v>
      </c>
      <c r="AM765">
        <v>1</v>
      </c>
      <c r="AN765">
        <v>1</v>
      </c>
      <c r="AO765">
        <v>1</v>
      </c>
      <c r="AP765">
        <v>0</v>
      </c>
      <c r="AQ765">
        <v>0</v>
      </c>
      <c r="AR765">
        <v>0</v>
      </c>
    </row>
    <row r="766" spans="1:44" x14ac:dyDescent="0.3">
      <c r="A766">
        <v>762</v>
      </c>
      <c r="B766">
        <v>2</v>
      </c>
      <c r="C766">
        <v>32</v>
      </c>
      <c r="D766">
        <v>7</v>
      </c>
      <c r="E766" t="str">
        <f>"2-32-7"</f>
        <v>2-32-7</v>
      </c>
      <c r="F766" t="s">
        <v>71</v>
      </c>
      <c r="G766" t="s">
        <v>72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1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</row>
    <row r="767" spans="1:44" x14ac:dyDescent="0.3">
      <c r="A767">
        <v>763</v>
      </c>
      <c r="B767">
        <v>2</v>
      </c>
      <c r="C767">
        <v>32</v>
      </c>
      <c r="D767">
        <v>2</v>
      </c>
      <c r="E767" t="str">
        <f>"2-32-2"</f>
        <v>2-32-2</v>
      </c>
      <c r="F767" t="s">
        <v>71</v>
      </c>
      <c r="G767" t="s">
        <v>72</v>
      </c>
      <c r="T767">
        <v>1</v>
      </c>
      <c r="U767">
        <v>0</v>
      </c>
      <c r="V767">
        <v>0</v>
      </c>
      <c r="W767">
        <v>0</v>
      </c>
      <c r="X767">
        <v>1</v>
      </c>
      <c r="Y767">
        <v>0</v>
      </c>
      <c r="Z767">
        <v>1</v>
      </c>
      <c r="AA767">
        <v>0</v>
      </c>
      <c r="AB767">
        <v>0</v>
      </c>
      <c r="AC767">
        <v>1</v>
      </c>
      <c r="AD767">
        <v>0</v>
      </c>
      <c r="AE767">
        <v>1</v>
      </c>
      <c r="AF767">
        <v>1</v>
      </c>
      <c r="AG767">
        <v>1</v>
      </c>
      <c r="AH767">
        <v>1</v>
      </c>
      <c r="AI767">
        <v>0</v>
      </c>
      <c r="AJ767">
        <v>1</v>
      </c>
      <c r="AK767">
        <v>0</v>
      </c>
      <c r="AL767">
        <v>1</v>
      </c>
      <c r="AM767">
        <v>1</v>
      </c>
      <c r="AN767">
        <v>1</v>
      </c>
      <c r="AO767">
        <v>1</v>
      </c>
      <c r="AP767">
        <v>0</v>
      </c>
      <c r="AQ767">
        <v>0</v>
      </c>
      <c r="AR767">
        <v>0</v>
      </c>
    </row>
    <row r="768" spans="1:44" x14ac:dyDescent="0.3">
      <c r="A768">
        <v>764</v>
      </c>
      <c r="B768">
        <v>2</v>
      </c>
      <c r="C768">
        <v>32</v>
      </c>
      <c r="D768">
        <v>12</v>
      </c>
      <c r="E768" t="str">
        <f>"2-32-12"</f>
        <v>2-32-12</v>
      </c>
      <c r="F768" t="s">
        <v>71</v>
      </c>
      <c r="G768" t="s">
        <v>73</v>
      </c>
      <c r="H768">
        <v>1</v>
      </c>
      <c r="I768">
        <v>0</v>
      </c>
      <c r="J768">
        <v>1</v>
      </c>
      <c r="K768">
        <v>0</v>
      </c>
      <c r="L768">
        <v>1</v>
      </c>
      <c r="M768">
        <v>1</v>
      </c>
      <c r="N768">
        <v>1</v>
      </c>
      <c r="O768">
        <v>1</v>
      </c>
      <c r="P768">
        <v>1</v>
      </c>
      <c r="Q768">
        <v>1</v>
      </c>
      <c r="R768">
        <v>0</v>
      </c>
      <c r="S768">
        <v>1</v>
      </c>
    </row>
    <row r="769" spans="1:44" x14ac:dyDescent="0.3">
      <c r="A769">
        <v>765</v>
      </c>
      <c r="B769">
        <v>2</v>
      </c>
      <c r="C769">
        <v>32</v>
      </c>
      <c r="D769">
        <v>8</v>
      </c>
      <c r="E769" t="str">
        <f>"2-32-8"</f>
        <v>2-32-8</v>
      </c>
      <c r="F769" t="s">
        <v>71</v>
      </c>
      <c r="G769" t="s">
        <v>72</v>
      </c>
      <c r="T769">
        <v>1</v>
      </c>
      <c r="U769">
        <v>0</v>
      </c>
      <c r="V769">
        <v>0</v>
      </c>
      <c r="W769">
        <v>0</v>
      </c>
      <c r="X769">
        <v>1</v>
      </c>
      <c r="Y769">
        <v>0</v>
      </c>
      <c r="Z769">
        <v>1</v>
      </c>
      <c r="AA769">
        <v>0</v>
      </c>
      <c r="AB769">
        <v>0</v>
      </c>
      <c r="AC769">
        <v>1</v>
      </c>
      <c r="AD769">
        <v>0</v>
      </c>
      <c r="AE769">
        <v>1</v>
      </c>
      <c r="AF769">
        <v>1</v>
      </c>
      <c r="AG769">
        <v>1</v>
      </c>
      <c r="AH769">
        <v>1</v>
      </c>
      <c r="AI769">
        <v>0</v>
      </c>
      <c r="AJ769">
        <v>1</v>
      </c>
      <c r="AK769">
        <v>0</v>
      </c>
      <c r="AL769">
        <v>1</v>
      </c>
      <c r="AM769">
        <v>1</v>
      </c>
      <c r="AN769">
        <v>1</v>
      </c>
      <c r="AO769">
        <v>1</v>
      </c>
      <c r="AP769">
        <v>0</v>
      </c>
      <c r="AQ769">
        <v>0</v>
      </c>
      <c r="AR769">
        <v>0</v>
      </c>
    </row>
    <row r="770" spans="1:44" x14ac:dyDescent="0.3">
      <c r="A770">
        <v>766</v>
      </c>
      <c r="B770">
        <v>2</v>
      </c>
      <c r="C770">
        <v>32</v>
      </c>
      <c r="D770">
        <v>20</v>
      </c>
      <c r="E770" t="str">
        <f>"2-32-20"</f>
        <v>2-32-20</v>
      </c>
      <c r="F770" t="s">
        <v>71</v>
      </c>
      <c r="G770" t="s">
        <v>72</v>
      </c>
      <c r="T770">
        <v>1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1</v>
      </c>
      <c r="AA770">
        <v>0</v>
      </c>
      <c r="AB770">
        <v>1</v>
      </c>
      <c r="AC770">
        <v>0</v>
      </c>
      <c r="AD770">
        <v>0</v>
      </c>
      <c r="AE770">
        <v>1</v>
      </c>
      <c r="AF770">
        <v>1</v>
      </c>
      <c r="AG770">
        <v>1</v>
      </c>
      <c r="AH770">
        <v>1</v>
      </c>
      <c r="AI770">
        <v>0</v>
      </c>
      <c r="AJ770">
        <v>0</v>
      </c>
      <c r="AK770">
        <v>1</v>
      </c>
      <c r="AL770">
        <v>1</v>
      </c>
      <c r="AM770">
        <v>1</v>
      </c>
      <c r="AN770">
        <v>1</v>
      </c>
      <c r="AO770">
        <v>1</v>
      </c>
      <c r="AP770">
        <v>0</v>
      </c>
      <c r="AQ770">
        <v>0</v>
      </c>
      <c r="AR770">
        <v>0</v>
      </c>
    </row>
    <row r="771" spans="1:44" x14ac:dyDescent="0.3">
      <c r="A771">
        <v>767</v>
      </c>
      <c r="B771">
        <v>2</v>
      </c>
      <c r="C771">
        <v>32</v>
      </c>
      <c r="D771">
        <v>23</v>
      </c>
      <c r="E771" t="str">
        <f>"2-32-23"</f>
        <v>2-32-23</v>
      </c>
      <c r="F771" t="s">
        <v>71</v>
      </c>
      <c r="G771" t="s">
        <v>72</v>
      </c>
      <c r="T771">
        <v>1</v>
      </c>
      <c r="U771">
        <v>0</v>
      </c>
      <c r="V771">
        <v>0</v>
      </c>
      <c r="W771">
        <v>0</v>
      </c>
      <c r="X771">
        <v>0</v>
      </c>
      <c r="Y771">
        <v>1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1</v>
      </c>
      <c r="AJ771">
        <v>1</v>
      </c>
      <c r="AK771">
        <v>0</v>
      </c>
      <c r="AL771">
        <v>1</v>
      </c>
      <c r="AM771">
        <v>1</v>
      </c>
      <c r="AN771">
        <v>1</v>
      </c>
      <c r="AO771">
        <v>1</v>
      </c>
      <c r="AP771">
        <v>0</v>
      </c>
      <c r="AQ771">
        <v>0</v>
      </c>
      <c r="AR771">
        <v>0</v>
      </c>
    </row>
    <row r="772" spans="1:44" x14ac:dyDescent="0.3">
      <c r="A772">
        <v>768</v>
      </c>
      <c r="B772">
        <v>2</v>
      </c>
      <c r="C772">
        <v>32</v>
      </c>
      <c r="D772">
        <v>19</v>
      </c>
      <c r="E772" t="str">
        <f>"2-32-19"</f>
        <v>2-32-19</v>
      </c>
      <c r="F772" t="s">
        <v>71</v>
      </c>
      <c r="G772" t="s">
        <v>72</v>
      </c>
      <c r="T772">
        <v>1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1</v>
      </c>
      <c r="AA772">
        <v>0</v>
      </c>
      <c r="AB772">
        <v>1</v>
      </c>
      <c r="AC772">
        <v>0</v>
      </c>
      <c r="AD772">
        <v>0</v>
      </c>
      <c r="AE772">
        <v>1</v>
      </c>
      <c r="AF772">
        <v>1</v>
      </c>
      <c r="AG772">
        <v>1</v>
      </c>
      <c r="AH772">
        <v>1</v>
      </c>
      <c r="AI772">
        <v>0</v>
      </c>
      <c r="AJ772">
        <v>0</v>
      </c>
      <c r="AK772">
        <v>1</v>
      </c>
      <c r="AL772">
        <v>1</v>
      </c>
      <c r="AM772">
        <v>1</v>
      </c>
      <c r="AN772">
        <v>1</v>
      </c>
      <c r="AO772">
        <v>1</v>
      </c>
      <c r="AP772">
        <v>0</v>
      </c>
      <c r="AQ772">
        <v>0</v>
      </c>
      <c r="AR772">
        <v>0</v>
      </c>
    </row>
    <row r="773" spans="1:44" x14ac:dyDescent="0.3">
      <c r="A773">
        <v>769</v>
      </c>
      <c r="B773">
        <v>2</v>
      </c>
      <c r="C773">
        <v>32</v>
      </c>
      <c r="D773">
        <v>1</v>
      </c>
      <c r="E773" t="str">
        <f>"2-32-1"</f>
        <v>2-32-1</v>
      </c>
      <c r="F773" t="s">
        <v>71</v>
      </c>
      <c r="G773" t="s">
        <v>72</v>
      </c>
      <c r="T773">
        <v>1</v>
      </c>
      <c r="U773">
        <v>0</v>
      </c>
      <c r="V773">
        <v>0</v>
      </c>
      <c r="W773">
        <v>0</v>
      </c>
      <c r="X773">
        <v>1</v>
      </c>
      <c r="Y773">
        <v>0</v>
      </c>
      <c r="Z773">
        <v>0</v>
      </c>
      <c r="AA773">
        <v>1</v>
      </c>
      <c r="AB773">
        <v>0</v>
      </c>
      <c r="AC773">
        <v>1</v>
      </c>
      <c r="AD773">
        <v>0</v>
      </c>
      <c r="AE773">
        <v>1</v>
      </c>
      <c r="AF773">
        <v>1</v>
      </c>
      <c r="AG773">
        <v>1</v>
      </c>
      <c r="AH773">
        <v>1</v>
      </c>
      <c r="AI773">
        <v>0</v>
      </c>
      <c r="AJ773">
        <v>1</v>
      </c>
      <c r="AK773">
        <v>0</v>
      </c>
      <c r="AL773">
        <v>1</v>
      </c>
      <c r="AM773">
        <v>1</v>
      </c>
      <c r="AN773">
        <v>1</v>
      </c>
      <c r="AO773">
        <v>1</v>
      </c>
      <c r="AP773">
        <v>0</v>
      </c>
      <c r="AQ773">
        <v>0</v>
      </c>
      <c r="AR773">
        <v>0</v>
      </c>
    </row>
    <row r="774" spans="1:44" x14ac:dyDescent="0.3">
      <c r="A774">
        <v>770</v>
      </c>
      <c r="B774">
        <v>2</v>
      </c>
      <c r="C774">
        <v>33</v>
      </c>
      <c r="D774">
        <v>24</v>
      </c>
      <c r="E774" t="str">
        <f>"2-33-24"</f>
        <v>2-33-24</v>
      </c>
      <c r="F774" t="s">
        <v>71</v>
      </c>
      <c r="G774" t="s">
        <v>73</v>
      </c>
      <c r="H774">
        <v>1</v>
      </c>
      <c r="I774">
        <v>0</v>
      </c>
      <c r="J774">
        <v>0</v>
      </c>
      <c r="K774">
        <v>1</v>
      </c>
      <c r="L774">
        <v>1</v>
      </c>
      <c r="M774">
        <v>1</v>
      </c>
      <c r="N774">
        <v>1</v>
      </c>
      <c r="O774">
        <v>1</v>
      </c>
      <c r="P774">
        <v>1</v>
      </c>
      <c r="Q774">
        <v>1</v>
      </c>
      <c r="R774">
        <v>1</v>
      </c>
      <c r="S774">
        <v>0</v>
      </c>
    </row>
    <row r="775" spans="1:44" x14ac:dyDescent="0.3">
      <c r="A775">
        <v>771</v>
      </c>
      <c r="B775">
        <v>2</v>
      </c>
      <c r="C775">
        <v>33</v>
      </c>
      <c r="D775">
        <v>23</v>
      </c>
      <c r="E775" t="str">
        <f>"2-33-23"</f>
        <v>2-33-23</v>
      </c>
      <c r="F775" t="s">
        <v>71</v>
      </c>
      <c r="G775" t="s">
        <v>72</v>
      </c>
      <c r="T775">
        <v>1</v>
      </c>
      <c r="U775">
        <v>0</v>
      </c>
      <c r="V775">
        <v>0</v>
      </c>
      <c r="W775">
        <v>0</v>
      </c>
      <c r="X775">
        <v>1</v>
      </c>
      <c r="Y775">
        <v>0</v>
      </c>
      <c r="Z775">
        <v>0</v>
      </c>
      <c r="AA775">
        <v>1</v>
      </c>
      <c r="AB775">
        <v>1</v>
      </c>
      <c r="AC775">
        <v>0</v>
      </c>
      <c r="AD775">
        <v>0</v>
      </c>
      <c r="AE775">
        <v>1</v>
      </c>
      <c r="AF775">
        <v>1</v>
      </c>
      <c r="AG775">
        <v>1</v>
      </c>
      <c r="AH775">
        <v>0</v>
      </c>
      <c r="AI775">
        <v>1</v>
      </c>
      <c r="AJ775">
        <v>1</v>
      </c>
      <c r="AK775">
        <v>0</v>
      </c>
      <c r="AL775">
        <v>1</v>
      </c>
      <c r="AM775">
        <v>1</v>
      </c>
      <c r="AN775">
        <v>1</v>
      </c>
      <c r="AO775">
        <v>1</v>
      </c>
      <c r="AP775">
        <v>0</v>
      </c>
      <c r="AQ775">
        <v>0</v>
      </c>
      <c r="AR775">
        <v>0</v>
      </c>
    </row>
    <row r="776" spans="1:44" x14ac:dyDescent="0.3">
      <c r="A776">
        <v>772</v>
      </c>
      <c r="B776">
        <v>2</v>
      </c>
      <c r="C776">
        <v>33</v>
      </c>
      <c r="D776">
        <v>18</v>
      </c>
      <c r="E776" t="str">
        <f>"2-33-18"</f>
        <v>2-33-18</v>
      </c>
      <c r="F776" t="s">
        <v>71</v>
      </c>
      <c r="G776" t="s">
        <v>73</v>
      </c>
      <c r="H776">
        <v>1</v>
      </c>
      <c r="I776">
        <v>1</v>
      </c>
      <c r="J776">
        <v>0</v>
      </c>
      <c r="K776">
        <v>0</v>
      </c>
      <c r="L776">
        <v>1</v>
      </c>
      <c r="M776">
        <v>1</v>
      </c>
      <c r="N776">
        <v>1</v>
      </c>
      <c r="O776">
        <v>1</v>
      </c>
      <c r="P776">
        <v>1</v>
      </c>
      <c r="Q776">
        <v>1</v>
      </c>
      <c r="R776">
        <v>1</v>
      </c>
      <c r="S776">
        <v>1</v>
      </c>
    </row>
    <row r="777" spans="1:44" x14ac:dyDescent="0.3">
      <c r="A777">
        <v>773</v>
      </c>
      <c r="B777">
        <v>2</v>
      </c>
      <c r="C777">
        <v>33</v>
      </c>
      <c r="D777">
        <v>17</v>
      </c>
      <c r="E777" t="str">
        <f>"2-33-17"</f>
        <v>2-33-17</v>
      </c>
      <c r="F777" t="s">
        <v>71</v>
      </c>
      <c r="G777" t="s">
        <v>73</v>
      </c>
      <c r="H777">
        <v>0</v>
      </c>
      <c r="I777">
        <v>1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</row>
    <row r="778" spans="1:44" x14ac:dyDescent="0.3">
      <c r="A778">
        <v>774</v>
      </c>
      <c r="B778">
        <v>2</v>
      </c>
      <c r="C778">
        <v>33</v>
      </c>
      <c r="D778">
        <v>11</v>
      </c>
      <c r="E778" t="str">
        <f>"2-33-11"</f>
        <v>2-33-11</v>
      </c>
      <c r="F778" t="s">
        <v>71</v>
      </c>
      <c r="G778" t="s">
        <v>72</v>
      </c>
      <c r="T778">
        <v>0</v>
      </c>
      <c r="U778">
        <v>1</v>
      </c>
      <c r="V778">
        <v>0</v>
      </c>
      <c r="W778">
        <v>0</v>
      </c>
      <c r="X778">
        <v>1</v>
      </c>
      <c r="Y778">
        <v>0</v>
      </c>
      <c r="Z778">
        <v>1</v>
      </c>
      <c r="AA778">
        <v>0</v>
      </c>
      <c r="AB778">
        <v>0</v>
      </c>
      <c r="AC778">
        <v>1</v>
      </c>
      <c r="AD778">
        <v>0</v>
      </c>
      <c r="AE778">
        <v>1</v>
      </c>
      <c r="AF778">
        <v>1</v>
      </c>
      <c r="AG778">
        <v>1</v>
      </c>
      <c r="AH778">
        <v>0</v>
      </c>
      <c r="AI778">
        <v>1</v>
      </c>
      <c r="AJ778">
        <v>1</v>
      </c>
      <c r="AK778">
        <v>0</v>
      </c>
      <c r="AL778">
        <v>1</v>
      </c>
      <c r="AM778">
        <v>1</v>
      </c>
      <c r="AN778">
        <v>1</v>
      </c>
      <c r="AO778">
        <v>1</v>
      </c>
      <c r="AP778">
        <v>0</v>
      </c>
      <c r="AQ778">
        <v>0</v>
      </c>
      <c r="AR778">
        <v>0</v>
      </c>
    </row>
    <row r="779" spans="1:44" x14ac:dyDescent="0.3">
      <c r="A779">
        <v>775</v>
      </c>
      <c r="B779">
        <v>2</v>
      </c>
      <c r="C779">
        <v>33</v>
      </c>
      <c r="D779">
        <v>5</v>
      </c>
      <c r="E779" t="str">
        <f>"2-33-5"</f>
        <v>2-33-5</v>
      </c>
      <c r="F779" t="s">
        <v>71</v>
      </c>
      <c r="G779" t="s">
        <v>72</v>
      </c>
      <c r="T779">
        <v>0</v>
      </c>
      <c r="U779">
        <v>1</v>
      </c>
      <c r="V779">
        <v>0</v>
      </c>
      <c r="W779">
        <v>0</v>
      </c>
      <c r="X779">
        <v>0</v>
      </c>
      <c r="Y779">
        <v>1</v>
      </c>
      <c r="Z779">
        <v>0</v>
      </c>
      <c r="AA779">
        <v>1</v>
      </c>
      <c r="AB779">
        <v>0</v>
      </c>
      <c r="AC779">
        <v>0</v>
      </c>
      <c r="AD779">
        <v>1</v>
      </c>
      <c r="AE779">
        <v>1</v>
      </c>
      <c r="AF779">
        <v>1</v>
      </c>
      <c r="AG779">
        <v>1</v>
      </c>
      <c r="AH779">
        <v>0</v>
      </c>
      <c r="AI779">
        <v>1</v>
      </c>
      <c r="AJ779">
        <v>0</v>
      </c>
      <c r="AK779">
        <v>1</v>
      </c>
      <c r="AL779">
        <v>1</v>
      </c>
      <c r="AM779">
        <v>1</v>
      </c>
      <c r="AN779">
        <v>1</v>
      </c>
      <c r="AO779">
        <v>1</v>
      </c>
      <c r="AP779">
        <v>0</v>
      </c>
      <c r="AQ779">
        <v>0</v>
      </c>
      <c r="AR779">
        <v>0</v>
      </c>
    </row>
    <row r="780" spans="1:44" x14ac:dyDescent="0.3">
      <c r="A780">
        <v>776</v>
      </c>
      <c r="B780">
        <v>2</v>
      </c>
      <c r="C780">
        <v>33</v>
      </c>
      <c r="D780">
        <v>3</v>
      </c>
      <c r="E780" t="str">
        <f>"2-33-3"</f>
        <v>2-33-3</v>
      </c>
      <c r="F780" t="s">
        <v>71</v>
      </c>
      <c r="G780" t="s">
        <v>73</v>
      </c>
      <c r="H780">
        <v>1</v>
      </c>
      <c r="I780">
        <v>0</v>
      </c>
      <c r="J780">
        <v>0</v>
      </c>
      <c r="K780">
        <v>1</v>
      </c>
      <c r="L780">
        <v>0</v>
      </c>
      <c r="M780">
        <v>1</v>
      </c>
      <c r="N780">
        <v>1</v>
      </c>
      <c r="O780">
        <v>1</v>
      </c>
      <c r="P780">
        <v>1</v>
      </c>
      <c r="Q780">
        <v>0</v>
      </c>
      <c r="R780">
        <v>1</v>
      </c>
      <c r="S780">
        <v>1</v>
      </c>
    </row>
    <row r="781" spans="1:44" x14ac:dyDescent="0.3">
      <c r="A781">
        <v>777</v>
      </c>
      <c r="B781">
        <v>2</v>
      </c>
      <c r="C781">
        <v>33</v>
      </c>
      <c r="D781">
        <v>25</v>
      </c>
      <c r="E781" t="str">
        <f>"2-33-25"</f>
        <v>2-33-25</v>
      </c>
      <c r="F781" t="s">
        <v>71</v>
      </c>
      <c r="G781" t="s">
        <v>72</v>
      </c>
      <c r="T781">
        <v>0</v>
      </c>
      <c r="U781">
        <v>1</v>
      </c>
      <c r="V781">
        <v>0</v>
      </c>
      <c r="W781">
        <v>0</v>
      </c>
      <c r="X781">
        <v>1</v>
      </c>
      <c r="Y781">
        <v>0</v>
      </c>
      <c r="Z781">
        <v>0</v>
      </c>
      <c r="AA781">
        <v>1</v>
      </c>
      <c r="AB781">
        <v>0</v>
      </c>
      <c r="AC781">
        <v>1</v>
      </c>
      <c r="AD781">
        <v>0</v>
      </c>
      <c r="AE781">
        <v>0</v>
      </c>
      <c r="AF781">
        <v>0</v>
      </c>
      <c r="AG781">
        <v>0</v>
      </c>
      <c r="AH781">
        <v>1</v>
      </c>
      <c r="AI781">
        <v>0</v>
      </c>
      <c r="AJ781">
        <v>1</v>
      </c>
      <c r="AK781">
        <v>0</v>
      </c>
      <c r="AL781">
        <v>1</v>
      </c>
      <c r="AM781">
        <v>1</v>
      </c>
      <c r="AN781">
        <v>1</v>
      </c>
      <c r="AO781">
        <v>1</v>
      </c>
      <c r="AP781">
        <v>0</v>
      </c>
      <c r="AQ781">
        <v>0</v>
      </c>
      <c r="AR781">
        <v>0</v>
      </c>
    </row>
    <row r="782" spans="1:44" x14ac:dyDescent="0.3">
      <c r="A782">
        <v>778</v>
      </c>
      <c r="B782">
        <v>2</v>
      </c>
      <c r="C782">
        <v>33</v>
      </c>
      <c r="D782">
        <v>16</v>
      </c>
      <c r="E782" t="str">
        <f>"2-33-16"</f>
        <v>2-33-16</v>
      </c>
      <c r="F782" t="s">
        <v>71</v>
      </c>
      <c r="G782" t="s">
        <v>73</v>
      </c>
      <c r="H782">
        <v>1</v>
      </c>
      <c r="I782">
        <v>0</v>
      </c>
      <c r="J782">
        <v>1</v>
      </c>
      <c r="K782">
        <v>0</v>
      </c>
      <c r="L782">
        <v>1</v>
      </c>
      <c r="M782">
        <v>1</v>
      </c>
      <c r="N782">
        <v>1</v>
      </c>
      <c r="O782">
        <v>1</v>
      </c>
      <c r="P782">
        <v>1</v>
      </c>
      <c r="Q782">
        <v>1</v>
      </c>
      <c r="R782">
        <v>0</v>
      </c>
      <c r="S782">
        <v>0</v>
      </c>
    </row>
    <row r="783" spans="1:44" x14ac:dyDescent="0.3">
      <c r="A783">
        <v>779</v>
      </c>
      <c r="B783">
        <v>2</v>
      </c>
      <c r="C783">
        <v>33</v>
      </c>
      <c r="D783">
        <v>15</v>
      </c>
      <c r="E783" t="str">
        <f>"2-33-15"</f>
        <v>2-33-15</v>
      </c>
      <c r="F783" t="s">
        <v>71</v>
      </c>
      <c r="G783" t="s">
        <v>72</v>
      </c>
      <c r="T783">
        <v>0</v>
      </c>
      <c r="U783">
        <v>1</v>
      </c>
      <c r="V783">
        <v>0</v>
      </c>
      <c r="W783">
        <v>0</v>
      </c>
      <c r="X783">
        <v>0</v>
      </c>
      <c r="Y783">
        <v>1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1</v>
      </c>
      <c r="AF783">
        <v>1</v>
      </c>
      <c r="AG783">
        <v>1</v>
      </c>
      <c r="AH783">
        <v>0</v>
      </c>
      <c r="AI783">
        <v>1</v>
      </c>
      <c r="AJ783">
        <v>1</v>
      </c>
      <c r="AK783">
        <v>0</v>
      </c>
      <c r="AL783">
        <v>1</v>
      </c>
      <c r="AM783">
        <v>1</v>
      </c>
      <c r="AN783">
        <v>1</v>
      </c>
      <c r="AO783">
        <v>1</v>
      </c>
      <c r="AP783">
        <v>0</v>
      </c>
      <c r="AQ783">
        <v>0</v>
      </c>
      <c r="AR783">
        <v>0</v>
      </c>
    </row>
    <row r="784" spans="1:44" x14ac:dyDescent="0.3">
      <c r="A784">
        <v>780</v>
      </c>
      <c r="B784">
        <v>2</v>
      </c>
      <c r="C784">
        <v>33</v>
      </c>
      <c r="D784">
        <v>10</v>
      </c>
      <c r="E784" t="str">
        <f>"2-33-10"</f>
        <v>2-33-10</v>
      </c>
      <c r="F784" t="s">
        <v>71</v>
      </c>
      <c r="G784" t="s">
        <v>72</v>
      </c>
      <c r="T784">
        <v>0</v>
      </c>
      <c r="U784">
        <v>1</v>
      </c>
      <c r="V784">
        <v>0</v>
      </c>
      <c r="W784">
        <v>0</v>
      </c>
      <c r="X784">
        <v>1</v>
      </c>
      <c r="Y784">
        <v>0</v>
      </c>
      <c r="Z784">
        <v>1</v>
      </c>
      <c r="AA784">
        <v>0</v>
      </c>
      <c r="AB784">
        <v>0</v>
      </c>
      <c r="AC784">
        <v>1</v>
      </c>
      <c r="AD784">
        <v>0</v>
      </c>
      <c r="AE784">
        <v>1</v>
      </c>
      <c r="AF784">
        <v>1</v>
      </c>
      <c r="AG784">
        <v>1</v>
      </c>
      <c r="AH784">
        <v>0</v>
      </c>
      <c r="AI784">
        <v>1</v>
      </c>
      <c r="AJ784">
        <v>1</v>
      </c>
      <c r="AK784">
        <v>0</v>
      </c>
      <c r="AL784">
        <v>1</v>
      </c>
      <c r="AM784">
        <v>1</v>
      </c>
      <c r="AN784">
        <v>1</v>
      </c>
      <c r="AO784">
        <v>1</v>
      </c>
      <c r="AP784">
        <v>0</v>
      </c>
      <c r="AQ784">
        <v>0</v>
      </c>
      <c r="AR784">
        <v>0</v>
      </c>
    </row>
    <row r="785" spans="1:44" x14ac:dyDescent="0.3">
      <c r="A785">
        <v>781</v>
      </c>
      <c r="B785">
        <v>2</v>
      </c>
      <c r="C785">
        <v>33</v>
      </c>
      <c r="D785">
        <v>6</v>
      </c>
      <c r="E785" t="str">
        <f>"2-33-6"</f>
        <v>2-33-6</v>
      </c>
      <c r="F785" t="s">
        <v>71</v>
      </c>
      <c r="G785" t="s">
        <v>72</v>
      </c>
      <c r="T785">
        <v>1</v>
      </c>
      <c r="U785">
        <v>0</v>
      </c>
      <c r="V785">
        <v>0</v>
      </c>
      <c r="W785">
        <v>0</v>
      </c>
      <c r="X785">
        <v>1</v>
      </c>
      <c r="Y785">
        <v>0</v>
      </c>
      <c r="Z785">
        <v>0</v>
      </c>
      <c r="AA785">
        <v>1</v>
      </c>
      <c r="AB785">
        <v>0</v>
      </c>
      <c r="AC785">
        <v>0</v>
      </c>
      <c r="AD785">
        <v>1</v>
      </c>
      <c r="AE785">
        <v>1</v>
      </c>
      <c r="AF785">
        <v>1</v>
      </c>
      <c r="AG785">
        <v>1</v>
      </c>
      <c r="AH785">
        <v>0</v>
      </c>
      <c r="AI785">
        <v>1</v>
      </c>
      <c r="AJ785">
        <v>1</v>
      </c>
      <c r="AK785">
        <v>0</v>
      </c>
      <c r="AL785">
        <v>1</v>
      </c>
      <c r="AM785">
        <v>1</v>
      </c>
      <c r="AN785">
        <v>1</v>
      </c>
      <c r="AO785">
        <v>1</v>
      </c>
      <c r="AP785">
        <v>0</v>
      </c>
      <c r="AQ785">
        <v>0</v>
      </c>
      <c r="AR785">
        <v>0</v>
      </c>
    </row>
    <row r="786" spans="1:44" x14ac:dyDescent="0.3">
      <c r="A786">
        <v>782</v>
      </c>
      <c r="B786">
        <v>2</v>
      </c>
      <c r="C786">
        <v>33</v>
      </c>
      <c r="D786">
        <v>2</v>
      </c>
      <c r="E786" t="str">
        <f>"2-33-2"</f>
        <v>2-33-2</v>
      </c>
      <c r="F786" t="s">
        <v>71</v>
      </c>
      <c r="G786" t="s">
        <v>73</v>
      </c>
      <c r="H786">
        <v>1</v>
      </c>
      <c r="I786">
        <v>1</v>
      </c>
      <c r="J786">
        <v>0</v>
      </c>
      <c r="K786">
        <v>0</v>
      </c>
      <c r="L786">
        <v>1</v>
      </c>
      <c r="M786">
        <v>1</v>
      </c>
      <c r="N786">
        <v>1</v>
      </c>
      <c r="O786">
        <v>1</v>
      </c>
      <c r="P786">
        <v>1</v>
      </c>
      <c r="Q786">
        <v>1</v>
      </c>
      <c r="R786">
        <v>1</v>
      </c>
      <c r="S786">
        <v>1</v>
      </c>
    </row>
    <row r="787" spans="1:44" x14ac:dyDescent="0.3">
      <c r="A787">
        <v>783</v>
      </c>
      <c r="B787">
        <v>2</v>
      </c>
      <c r="C787">
        <v>33</v>
      </c>
      <c r="D787">
        <v>14</v>
      </c>
      <c r="E787" t="str">
        <f>"2-33-14"</f>
        <v>2-33-14</v>
      </c>
      <c r="F787" t="s">
        <v>71</v>
      </c>
      <c r="G787" t="s">
        <v>72</v>
      </c>
      <c r="T787">
        <v>0</v>
      </c>
      <c r="U787">
        <v>1</v>
      </c>
      <c r="V787">
        <v>0</v>
      </c>
      <c r="W787">
        <v>0</v>
      </c>
      <c r="X787">
        <v>1</v>
      </c>
      <c r="Y787">
        <v>0</v>
      </c>
      <c r="Z787">
        <v>1</v>
      </c>
      <c r="AA787">
        <v>0</v>
      </c>
      <c r="AB787">
        <v>0</v>
      </c>
      <c r="AC787">
        <v>1</v>
      </c>
      <c r="AD787">
        <v>0</v>
      </c>
      <c r="AE787">
        <v>1</v>
      </c>
      <c r="AF787">
        <v>1</v>
      </c>
      <c r="AG787">
        <v>1</v>
      </c>
      <c r="AH787">
        <v>0</v>
      </c>
      <c r="AI787">
        <v>1</v>
      </c>
      <c r="AJ787">
        <v>1</v>
      </c>
      <c r="AK787">
        <v>0</v>
      </c>
      <c r="AL787">
        <v>1</v>
      </c>
      <c r="AM787">
        <v>1</v>
      </c>
      <c r="AN787">
        <v>1</v>
      </c>
      <c r="AO787">
        <v>1</v>
      </c>
      <c r="AP787">
        <v>0</v>
      </c>
      <c r="AQ787">
        <v>0</v>
      </c>
      <c r="AR787">
        <v>0</v>
      </c>
    </row>
    <row r="788" spans="1:44" x14ac:dyDescent="0.3">
      <c r="A788">
        <v>784</v>
      </c>
      <c r="B788">
        <v>2</v>
      </c>
      <c r="C788">
        <v>33</v>
      </c>
      <c r="D788">
        <v>13</v>
      </c>
      <c r="E788" t="str">
        <f>"2-33-13"</f>
        <v>2-33-13</v>
      </c>
      <c r="F788" t="s">
        <v>71</v>
      </c>
      <c r="G788" t="s">
        <v>72</v>
      </c>
      <c r="T788">
        <v>0</v>
      </c>
      <c r="U788">
        <v>1</v>
      </c>
      <c r="V788">
        <v>0</v>
      </c>
      <c r="W788">
        <v>0</v>
      </c>
      <c r="X788">
        <v>1</v>
      </c>
      <c r="Y788">
        <v>0</v>
      </c>
      <c r="Z788">
        <v>1</v>
      </c>
      <c r="AA788">
        <v>0</v>
      </c>
      <c r="AB788">
        <v>0</v>
      </c>
      <c r="AC788">
        <v>1</v>
      </c>
      <c r="AD788">
        <v>0</v>
      </c>
      <c r="AE788">
        <v>1</v>
      </c>
      <c r="AF788">
        <v>1</v>
      </c>
      <c r="AG788">
        <v>1</v>
      </c>
      <c r="AH788">
        <v>0</v>
      </c>
      <c r="AI788">
        <v>1</v>
      </c>
      <c r="AJ788">
        <v>1</v>
      </c>
      <c r="AK788">
        <v>0</v>
      </c>
      <c r="AL788">
        <v>1</v>
      </c>
      <c r="AM788">
        <v>1</v>
      </c>
      <c r="AN788">
        <v>1</v>
      </c>
      <c r="AO788">
        <v>1</v>
      </c>
      <c r="AP788">
        <v>0</v>
      </c>
      <c r="AQ788">
        <v>0</v>
      </c>
      <c r="AR788">
        <v>0</v>
      </c>
    </row>
    <row r="789" spans="1:44" x14ac:dyDescent="0.3">
      <c r="A789">
        <v>785</v>
      </c>
      <c r="B789">
        <v>2</v>
      </c>
      <c r="C789">
        <v>33</v>
      </c>
      <c r="D789">
        <v>7</v>
      </c>
      <c r="E789" t="str">
        <f>"2-33-7"</f>
        <v>2-33-7</v>
      </c>
      <c r="F789" t="s">
        <v>71</v>
      </c>
      <c r="G789" t="s">
        <v>73</v>
      </c>
      <c r="H789">
        <v>1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1</v>
      </c>
      <c r="Q789">
        <v>0</v>
      </c>
      <c r="R789">
        <v>1</v>
      </c>
      <c r="S789">
        <v>1</v>
      </c>
    </row>
    <row r="790" spans="1:44" x14ac:dyDescent="0.3">
      <c r="A790">
        <v>786</v>
      </c>
      <c r="B790">
        <v>2</v>
      </c>
      <c r="C790">
        <v>33</v>
      </c>
      <c r="D790">
        <v>4</v>
      </c>
      <c r="E790" t="str">
        <f>"2-33-4"</f>
        <v>2-33-4</v>
      </c>
      <c r="F790" t="s">
        <v>71</v>
      </c>
      <c r="G790" t="s">
        <v>72</v>
      </c>
      <c r="T790">
        <v>0</v>
      </c>
      <c r="U790">
        <v>1</v>
      </c>
      <c r="V790">
        <v>0</v>
      </c>
      <c r="W790">
        <v>0</v>
      </c>
      <c r="X790">
        <v>0</v>
      </c>
      <c r="Y790">
        <v>1</v>
      </c>
      <c r="Z790">
        <v>1</v>
      </c>
      <c r="AA790">
        <v>0</v>
      </c>
      <c r="AB790">
        <v>0</v>
      </c>
      <c r="AC790">
        <v>0</v>
      </c>
      <c r="AD790">
        <v>1</v>
      </c>
      <c r="AE790">
        <v>1</v>
      </c>
      <c r="AF790">
        <v>1</v>
      </c>
      <c r="AG790">
        <v>1</v>
      </c>
      <c r="AH790">
        <v>0</v>
      </c>
      <c r="AI790">
        <v>1</v>
      </c>
      <c r="AJ790">
        <v>1</v>
      </c>
      <c r="AK790">
        <v>0</v>
      </c>
      <c r="AL790">
        <v>1</v>
      </c>
      <c r="AM790">
        <v>1</v>
      </c>
      <c r="AN790">
        <v>1</v>
      </c>
      <c r="AO790">
        <v>1</v>
      </c>
      <c r="AP790">
        <v>0</v>
      </c>
      <c r="AQ790">
        <v>0</v>
      </c>
      <c r="AR790">
        <v>0</v>
      </c>
    </row>
    <row r="791" spans="1:44" x14ac:dyDescent="0.3">
      <c r="A791">
        <v>787</v>
      </c>
      <c r="B791">
        <v>2</v>
      </c>
      <c r="C791">
        <v>33</v>
      </c>
      <c r="D791">
        <v>22</v>
      </c>
      <c r="E791" t="str">
        <f>"2-33-22"</f>
        <v>2-33-22</v>
      </c>
      <c r="F791" t="s">
        <v>71</v>
      </c>
      <c r="G791" t="s">
        <v>73</v>
      </c>
      <c r="H791">
        <v>1</v>
      </c>
      <c r="I791">
        <v>1</v>
      </c>
      <c r="J791">
        <v>0</v>
      </c>
      <c r="K791">
        <v>0</v>
      </c>
      <c r="L791">
        <v>1</v>
      </c>
      <c r="M791">
        <v>1</v>
      </c>
      <c r="N791">
        <v>1</v>
      </c>
      <c r="O791">
        <v>1</v>
      </c>
      <c r="P791">
        <v>1</v>
      </c>
      <c r="Q791">
        <v>1</v>
      </c>
      <c r="R791">
        <v>1</v>
      </c>
      <c r="S791">
        <v>1</v>
      </c>
    </row>
    <row r="792" spans="1:44" x14ac:dyDescent="0.3">
      <c r="A792">
        <v>788</v>
      </c>
      <c r="B792">
        <v>2</v>
      </c>
      <c r="C792">
        <v>33</v>
      </c>
      <c r="D792">
        <v>21</v>
      </c>
      <c r="E792" t="str">
        <f>"2-33-21"</f>
        <v>2-33-21</v>
      </c>
      <c r="F792" t="s">
        <v>71</v>
      </c>
      <c r="G792" t="s">
        <v>72</v>
      </c>
      <c r="T792">
        <v>0</v>
      </c>
      <c r="U792">
        <v>1</v>
      </c>
      <c r="V792">
        <v>0</v>
      </c>
      <c r="W792">
        <v>0</v>
      </c>
      <c r="X792">
        <v>0</v>
      </c>
      <c r="Y792">
        <v>1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1</v>
      </c>
      <c r="AJ792">
        <v>0</v>
      </c>
      <c r="AK792">
        <v>0</v>
      </c>
      <c r="AL792">
        <v>0</v>
      </c>
      <c r="AM792">
        <v>1</v>
      </c>
      <c r="AN792">
        <v>1</v>
      </c>
      <c r="AO792">
        <v>1</v>
      </c>
      <c r="AP792">
        <v>0</v>
      </c>
      <c r="AQ792">
        <v>0</v>
      </c>
      <c r="AR792">
        <v>0</v>
      </c>
    </row>
    <row r="793" spans="1:44" x14ac:dyDescent="0.3">
      <c r="A793">
        <v>789</v>
      </c>
      <c r="B793">
        <v>2</v>
      </c>
      <c r="C793">
        <v>33</v>
      </c>
      <c r="D793">
        <v>20</v>
      </c>
      <c r="E793" t="str">
        <f>"2-33-20"</f>
        <v>2-33-20</v>
      </c>
      <c r="F793" t="s">
        <v>71</v>
      </c>
      <c r="G793" t="s">
        <v>73</v>
      </c>
      <c r="H793">
        <v>1</v>
      </c>
      <c r="I793">
        <v>1</v>
      </c>
      <c r="J793">
        <v>0</v>
      </c>
      <c r="K793">
        <v>0</v>
      </c>
      <c r="L793">
        <v>1</v>
      </c>
      <c r="M793">
        <v>1</v>
      </c>
      <c r="N793">
        <v>1</v>
      </c>
      <c r="O793">
        <v>1</v>
      </c>
      <c r="P793">
        <v>1</v>
      </c>
      <c r="Q793">
        <v>1</v>
      </c>
      <c r="R793">
        <v>1</v>
      </c>
      <c r="S793">
        <v>1</v>
      </c>
    </row>
    <row r="794" spans="1:44" x14ac:dyDescent="0.3">
      <c r="A794">
        <v>790</v>
      </c>
      <c r="B794">
        <v>2</v>
      </c>
      <c r="C794">
        <v>33</v>
      </c>
      <c r="D794">
        <v>19</v>
      </c>
      <c r="E794" t="str">
        <f>"2-33-19"</f>
        <v>2-33-19</v>
      </c>
      <c r="F794" t="s">
        <v>71</v>
      </c>
      <c r="G794" t="s">
        <v>73</v>
      </c>
      <c r="H794">
        <v>1</v>
      </c>
      <c r="I794">
        <v>1</v>
      </c>
      <c r="J794">
        <v>0</v>
      </c>
      <c r="K794">
        <v>0</v>
      </c>
      <c r="L794">
        <v>1</v>
      </c>
      <c r="M794">
        <v>1</v>
      </c>
      <c r="N794">
        <v>1</v>
      </c>
      <c r="O794">
        <v>1</v>
      </c>
      <c r="P794">
        <v>1</v>
      </c>
      <c r="Q794">
        <v>1</v>
      </c>
      <c r="R794">
        <v>1</v>
      </c>
      <c r="S794">
        <v>1</v>
      </c>
    </row>
    <row r="795" spans="1:44" x14ac:dyDescent="0.3">
      <c r="A795">
        <v>791</v>
      </c>
      <c r="B795">
        <v>2</v>
      </c>
      <c r="C795">
        <v>33</v>
      </c>
      <c r="D795">
        <v>12</v>
      </c>
      <c r="E795" t="str">
        <f>"2-33-12"</f>
        <v>2-33-12</v>
      </c>
      <c r="F795" t="s">
        <v>71</v>
      </c>
      <c r="G795" t="s">
        <v>72</v>
      </c>
      <c r="T795">
        <v>1</v>
      </c>
      <c r="U795">
        <v>0</v>
      </c>
      <c r="V795">
        <v>0</v>
      </c>
      <c r="W795">
        <v>0</v>
      </c>
      <c r="X795">
        <v>1</v>
      </c>
      <c r="Y795">
        <v>0</v>
      </c>
      <c r="Z795">
        <v>1</v>
      </c>
      <c r="AA795">
        <v>0</v>
      </c>
      <c r="AB795">
        <v>0</v>
      </c>
      <c r="AC795">
        <v>1</v>
      </c>
      <c r="AD795">
        <v>0</v>
      </c>
      <c r="AE795">
        <v>1</v>
      </c>
      <c r="AF795">
        <v>1</v>
      </c>
      <c r="AG795">
        <v>1</v>
      </c>
      <c r="AH795">
        <v>1</v>
      </c>
      <c r="AI795">
        <v>0</v>
      </c>
      <c r="AJ795">
        <v>1</v>
      </c>
      <c r="AK795">
        <v>0</v>
      </c>
      <c r="AL795">
        <v>1</v>
      </c>
      <c r="AM795">
        <v>1</v>
      </c>
      <c r="AN795">
        <v>1</v>
      </c>
      <c r="AO795">
        <v>1</v>
      </c>
      <c r="AP795">
        <v>0</v>
      </c>
      <c r="AQ795">
        <v>0</v>
      </c>
      <c r="AR795">
        <v>0</v>
      </c>
    </row>
    <row r="796" spans="1:44" x14ac:dyDescent="0.3">
      <c r="A796">
        <v>792</v>
      </c>
      <c r="B796">
        <v>2</v>
      </c>
      <c r="C796">
        <v>33</v>
      </c>
      <c r="D796">
        <v>1</v>
      </c>
      <c r="E796" t="str">
        <f>"2-33-1"</f>
        <v>2-33-1</v>
      </c>
      <c r="F796" t="s">
        <v>71</v>
      </c>
      <c r="G796" t="s">
        <v>72</v>
      </c>
      <c r="T796">
        <v>1</v>
      </c>
      <c r="U796">
        <v>0</v>
      </c>
      <c r="V796">
        <v>0</v>
      </c>
      <c r="W796">
        <v>0</v>
      </c>
      <c r="X796">
        <v>1</v>
      </c>
      <c r="Y796">
        <v>0</v>
      </c>
      <c r="Z796">
        <v>0</v>
      </c>
      <c r="AA796">
        <v>1</v>
      </c>
      <c r="AB796">
        <v>0</v>
      </c>
      <c r="AC796">
        <v>1</v>
      </c>
      <c r="AD796">
        <v>0</v>
      </c>
      <c r="AE796">
        <v>1</v>
      </c>
      <c r="AF796">
        <v>1</v>
      </c>
      <c r="AG796">
        <v>1</v>
      </c>
      <c r="AH796">
        <v>1</v>
      </c>
      <c r="AI796">
        <v>0</v>
      </c>
      <c r="AJ796">
        <v>1</v>
      </c>
      <c r="AK796">
        <v>0</v>
      </c>
      <c r="AL796">
        <v>1</v>
      </c>
      <c r="AM796">
        <v>1</v>
      </c>
      <c r="AN796">
        <v>1</v>
      </c>
      <c r="AO796">
        <v>1</v>
      </c>
      <c r="AP796">
        <v>0</v>
      </c>
      <c r="AQ796">
        <v>0</v>
      </c>
      <c r="AR796">
        <v>0</v>
      </c>
    </row>
    <row r="797" spans="1:44" x14ac:dyDescent="0.3">
      <c r="A797">
        <v>793</v>
      </c>
      <c r="B797">
        <v>2</v>
      </c>
      <c r="C797">
        <v>33</v>
      </c>
      <c r="D797">
        <v>9</v>
      </c>
      <c r="E797" t="str">
        <f>"2-33-9"</f>
        <v>2-33-9</v>
      </c>
      <c r="F797" t="s">
        <v>71</v>
      </c>
      <c r="G797" t="s">
        <v>72</v>
      </c>
      <c r="T797">
        <v>1</v>
      </c>
      <c r="U797">
        <v>0</v>
      </c>
      <c r="V797">
        <v>0</v>
      </c>
      <c r="W797">
        <v>0</v>
      </c>
      <c r="X797">
        <v>1</v>
      </c>
      <c r="Y797">
        <v>0</v>
      </c>
      <c r="Z797">
        <v>0</v>
      </c>
      <c r="AA797">
        <v>1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1</v>
      </c>
      <c r="AJ797">
        <v>1</v>
      </c>
      <c r="AK797">
        <v>0</v>
      </c>
      <c r="AL797">
        <v>0</v>
      </c>
      <c r="AM797">
        <v>1</v>
      </c>
      <c r="AN797">
        <v>0</v>
      </c>
      <c r="AO797">
        <v>1</v>
      </c>
      <c r="AP797">
        <v>0</v>
      </c>
      <c r="AQ797">
        <v>0</v>
      </c>
      <c r="AR797">
        <v>1</v>
      </c>
    </row>
    <row r="798" spans="1:44" x14ac:dyDescent="0.3">
      <c r="A798">
        <v>794</v>
      </c>
      <c r="B798">
        <v>2</v>
      </c>
      <c r="C798">
        <v>33</v>
      </c>
      <c r="D798">
        <v>8</v>
      </c>
      <c r="E798" t="str">
        <f>"2-33-8"</f>
        <v>2-33-8</v>
      </c>
      <c r="F798" t="s">
        <v>71</v>
      </c>
      <c r="G798" t="s">
        <v>72</v>
      </c>
      <c r="T798">
        <v>1</v>
      </c>
      <c r="U798">
        <v>0</v>
      </c>
      <c r="V798">
        <v>0</v>
      </c>
      <c r="W798">
        <v>0</v>
      </c>
      <c r="X798">
        <v>1</v>
      </c>
      <c r="Y798">
        <v>0</v>
      </c>
      <c r="Z798">
        <v>0</v>
      </c>
      <c r="AA798">
        <v>1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1</v>
      </c>
      <c r="AJ798">
        <v>1</v>
      </c>
      <c r="AK798">
        <v>0</v>
      </c>
      <c r="AL798">
        <v>0</v>
      </c>
      <c r="AM798">
        <v>1</v>
      </c>
      <c r="AN798">
        <v>0</v>
      </c>
      <c r="AO798">
        <v>1</v>
      </c>
      <c r="AP798">
        <v>0</v>
      </c>
      <c r="AQ798">
        <v>0</v>
      </c>
      <c r="AR798">
        <v>1</v>
      </c>
    </row>
    <row r="799" spans="1:44" x14ac:dyDescent="0.3">
      <c r="A799">
        <v>795</v>
      </c>
      <c r="B799">
        <v>2</v>
      </c>
      <c r="C799">
        <v>34</v>
      </c>
      <c r="D799">
        <v>22</v>
      </c>
      <c r="E799" t="str">
        <f>"2-34-22"</f>
        <v>2-34-22</v>
      </c>
      <c r="F799" t="s">
        <v>71</v>
      </c>
      <c r="G799" t="s">
        <v>73</v>
      </c>
      <c r="H799">
        <v>1</v>
      </c>
      <c r="I799">
        <v>0</v>
      </c>
      <c r="J799">
        <v>0</v>
      </c>
      <c r="K799">
        <v>1</v>
      </c>
      <c r="L799">
        <v>1</v>
      </c>
      <c r="M799">
        <v>1</v>
      </c>
      <c r="N799">
        <v>1</v>
      </c>
      <c r="O799">
        <v>1</v>
      </c>
      <c r="P799">
        <v>1</v>
      </c>
      <c r="Q799">
        <v>1</v>
      </c>
      <c r="R799">
        <v>1</v>
      </c>
      <c r="S799">
        <v>1</v>
      </c>
    </row>
    <row r="800" spans="1:44" x14ac:dyDescent="0.3">
      <c r="A800">
        <v>796</v>
      </c>
      <c r="B800">
        <v>2</v>
      </c>
      <c r="C800">
        <v>34</v>
      </c>
      <c r="D800">
        <v>21</v>
      </c>
      <c r="E800" t="str">
        <f>"2-34-21"</f>
        <v>2-34-21</v>
      </c>
      <c r="F800" t="s">
        <v>71</v>
      </c>
      <c r="G800" t="s">
        <v>73</v>
      </c>
      <c r="H800">
        <v>1</v>
      </c>
      <c r="I800">
        <v>0</v>
      </c>
      <c r="J800">
        <v>0</v>
      </c>
      <c r="K800">
        <v>1</v>
      </c>
      <c r="L800">
        <v>1</v>
      </c>
      <c r="M800">
        <v>1</v>
      </c>
      <c r="N800">
        <v>1</v>
      </c>
      <c r="O800">
        <v>1</v>
      </c>
      <c r="P800">
        <v>1</v>
      </c>
      <c r="Q800">
        <v>1</v>
      </c>
      <c r="R800">
        <v>1</v>
      </c>
      <c r="S800">
        <v>1</v>
      </c>
    </row>
    <row r="801" spans="1:44" x14ac:dyDescent="0.3">
      <c r="A801">
        <v>797</v>
      </c>
      <c r="B801">
        <v>2</v>
      </c>
      <c r="C801">
        <v>34</v>
      </c>
      <c r="D801">
        <v>14</v>
      </c>
      <c r="E801" t="str">
        <f>"2-34-14"</f>
        <v>2-34-14</v>
      </c>
      <c r="F801" t="s">
        <v>71</v>
      </c>
      <c r="G801" t="s">
        <v>73</v>
      </c>
      <c r="H801">
        <v>1</v>
      </c>
      <c r="I801">
        <v>1</v>
      </c>
      <c r="J801">
        <v>0</v>
      </c>
      <c r="K801">
        <v>0</v>
      </c>
      <c r="L801">
        <v>1</v>
      </c>
      <c r="M801">
        <v>1</v>
      </c>
      <c r="N801">
        <v>1</v>
      </c>
      <c r="O801">
        <v>1</v>
      </c>
      <c r="P801">
        <v>1</v>
      </c>
      <c r="Q801">
        <v>1</v>
      </c>
      <c r="R801">
        <v>1</v>
      </c>
      <c r="S801">
        <v>1</v>
      </c>
    </row>
    <row r="802" spans="1:44" x14ac:dyDescent="0.3">
      <c r="A802">
        <v>798</v>
      </c>
      <c r="B802">
        <v>2</v>
      </c>
      <c r="C802">
        <v>34</v>
      </c>
      <c r="D802">
        <v>13</v>
      </c>
      <c r="E802" t="str">
        <f>"2-34-13"</f>
        <v>2-34-13</v>
      </c>
      <c r="F802" t="s">
        <v>71</v>
      </c>
      <c r="G802" t="s">
        <v>72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1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v>1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</v>
      </c>
      <c r="AR802">
        <v>0</v>
      </c>
    </row>
    <row r="803" spans="1:44" x14ac:dyDescent="0.3">
      <c r="A803">
        <v>799</v>
      </c>
      <c r="B803">
        <v>2</v>
      </c>
      <c r="C803">
        <v>34</v>
      </c>
      <c r="D803">
        <v>5</v>
      </c>
      <c r="E803" t="str">
        <f>"2-34-5"</f>
        <v>2-34-5</v>
      </c>
      <c r="F803" t="s">
        <v>71</v>
      </c>
      <c r="G803" t="s">
        <v>73</v>
      </c>
      <c r="H803">
        <v>1</v>
      </c>
      <c r="I803">
        <v>0</v>
      </c>
      <c r="J803">
        <v>0</v>
      </c>
      <c r="K803">
        <v>1</v>
      </c>
      <c r="L803">
        <v>1</v>
      </c>
      <c r="M803">
        <v>1</v>
      </c>
      <c r="N803">
        <v>1</v>
      </c>
      <c r="O803">
        <v>1</v>
      </c>
      <c r="P803">
        <v>1</v>
      </c>
      <c r="Q803">
        <v>1</v>
      </c>
      <c r="R803">
        <v>1</v>
      </c>
      <c r="S803">
        <v>1</v>
      </c>
    </row>
    <row r="804" spans="1:44" x14ac:dyDescent="0.3">
      <c r="A804">
        <v>800</v>
      </c>
      <c r="B804">
        <v>2</v>
      </c>
      <c r="C804">
        <v>34</v>
      </c>
      <c r="D804">
        <v>2</v>
      </c>
      <c r="E804" t="str">
        <f>"2-34-2"</f>
        <v>2-34-2</v>
      </c>
      <c r="F804" t="s">
        <v>71</v>
      </c>
      <c r="G804" t="s">
        <v>73</v>
      </c>
      <c r="H804">
        <v>1</v>
      </c>
      <c r="I804">
        <v>1</v>
      </c>
      <c r="J804">
        <v>0</v>
      </c>
      <c r="K804">
        <v>0</v>
      </c>
      <c r="L804">
        <v>1</v>
      </c>
      <c r="M804">
        <v>1</v>
      </c>
      <c r="N804">
        <v>1</v>
      </c>
      <c r="O804">
        <v>1</v>
      </c>
      <c r="P804">
        <v>1</v>
      </c>
      <c r="Q804">
        <v>1</v>
      </c>
      <c r="R804">
        <v>1</v>
      </c>
      <c r="S804">
        <v>1</v>
      </c>
    </row>
    <row r="805" spans="1:44" x14ac:dyDescent="0.3">
      <c r="A805">
        <v>801</v>
      </c>
      <c r="B805">
        <v>2</v>
      </c>
      <c r="C805">
        <v>34</v>
      </c>
      <c r="D805">
        <v>25</v>
      </c>
      <c r="E805" t="str">
        <f>"2-34-25"</f>
        <v>2-34-25</v>
      </c>
      <c r="F805" t="s">
        <v>71</v>
      </c>
      <c r="G805" t="s">
        <v>72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1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</row>
    <row r="806" spans="1:44" x14ac:dyDescent="0.3">
      <c r="A806">
        <v>802</v>
      </c>
      <c r="B806">
        <v>2</v>
      </c>
      <c r="C806">
        <v>34</v>
      </c>
      <c r="D806">
        <v>17</v>
      </c>
      <c r="E806" t="str">
        <f>"2-34-17"</f>
        <v>2-34-17</v>
      </c>
      <c r="F806" t="s">
        <v>71</v>
      </c>
      <c r="G806" t="s">
        <v>73</v>
      </c>
      <c r="H806">
        <v>1</v>
      </c>
      <c r="I806">
        <v>1</v>
      </c>
      <c r="J806">
        <v>0</v>
      </c>
      <c r="K806">
        <v>0</v>
      </c>
      <c r="L806">
        <v>1</v>
      </c>
      <c r="M806">
        <v>1</v>
      </c>
      <c r="N806">
        <v>1</v>
      </c>
      <c r="O806">
        <v>1</v>
      </c>
      <c r="P806">
        <v>1</v>
      </c>
      <c r="Q806">
        <v>1</v>
      </c>
      <c r="R806">
        <v>1</v>
      </c>
      <c r="S806">
        <v>1</v>
      </c>
    </row>
    <row r="807" spans="1:44" x14ac:dyDescent="0.3">
      <c r="A807">
        <v>803</v>
      </c>
      <c r="B807">
        <v>2</v>
      </c>
      <c r="C807">
        <v>34</v>
      </c>
      <c r="D807">
        <v>11</v>
      </c>
      <c r="E807" t="str">
        <f>"2-34-11"</f>
        <v>2-34-11</v>
      </c>
      <c r="F807" t="s">
        <v>71</v>
      </c>
      <c r="G807" t="s">
        <v>73</v>
      </c>
      <c r="H807">
        <v>1</v>
      </c>
      <c r="I807">
        <v>1</v>
      </c>
      <c r="J807">
        <v>0</v>
      </c>
      <c r="K807">
        <v>0</v>
      </c>
      <c r="L807">
        <v>1</v>
      </c>
      <c r="M807">
        <v>1</v>
      </c>
      <c r="N807">
        <v>1</v>
      </c>
      <c r="O807">
        <v>1</v>
      </c>
      <c r="P807">
        <v>1</v>
      </c>
      <c r="Q807">
        <v>1</v>
      </c>
      <c r="R807">
        <v>1</v>
      </c>
      <c r="S807">
        <v>1</v>
      </c>
    </row>
    <row r="808" spans="1:44" x14ac:dyDescent="0.3">
      <c r="A808">
        <v>804</v>
      </c>
      <c r="B808">
        <v>2</v>
      </c>
      <c r="C808">
        <v>34</v>
      </c>
      <c r="D808">
        <v>6</v>
      </c>
      <c r="E808" t="str">
        <f>"2-34-6"</f>
        <v>2-34-6</v>
      </c>
      <c r="F808" t="s">
        <v>71</v>
      </c>
      <c r="G808" t="s">
        <v>72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1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  <c r="AI808">
        <v>0</v>
      </c>
      <c r="AJ808">
        <v>1</v>
      </c>
      <c r="AK808">
        <v>0</v>
      </c>
      <c r="AL808">
        <v>0</v>
      </c>
      <c r="AM808">
        <v>0</v>
      </c>
      <c r="AN808">
        <v>1</v>
      </c>
      <c r="AO808">
        <v>0</v>
      </c>
      <c r="AP808">
        <v>0</v>
      </c>
      <c r="AQ808">
        <v>0</v>
      </c>
      <c r="AR808">
        <v>0</v>
      </c>
    </row>
    <row r="809" spans="1:44" x14ac:dyDescent="0.3">
      <c r="A809">
        <v>805</v>
      </c>
      <c r="B809">
        <v>2</v>
      </c>
      <c r="C809">
        <v>34</v>
      </c>
      <c r="D809">
        <v>3</v>
      </c>
      <c r="E809" t="str">
        <f>"2-34-3"</f>
        <v>2-34-3</v>
      </c>
      <c r="F809" t="s">
        <v>71</v>
      </c>
      <c r="G809" t="s">
        <v>72</v>
      </c>
      <c r="T809">
        <v>0</v>
      </c>
      <c r="U809">
        <v>1</v>
      </c>
      <c r="V809">
        <v>0</v>
      </c>
      <c r="W809">
        <v>0</v>
      </c>
      <c r="X809">
        <v>1</v>
      </c>
      <c r="Y809">
        <v>0</v>
      </c>
      <c r="Z809">
        <v>1</v>
      </c>
      <c r="AA809">
        <v>0</v>
      </c>
      <c r="AB809">
        <v>0</v>
      </c>
      <c r="AC809">
        <v>1</v>
      </c>
      <c r="AD809">
        <v>0</v>
      </c>
      <c r="AE809">
        <v>1</v>
      </c>
      <c r="AF809">
        <v>1</v>
      </c>
      <c r="AG809">
        <v>1</v>
      </c>
      <c r="AH809">
        <v>1</v>
      </c>
      <c r="AI809">
        <v>0</v>
      </c>
      <c r="AJ809">
        <v>0</v>
      </c>
      <c r="AK809">
        <v>1</v>
      </c>
      <c r="AL809">
        <v>1</v>
      </c>
      <c r="AM809">
        <v>1</v>
      </c>
      <c r="AN809">
        <v>1</v>
      </c>
      <c r="AO809">
        <v>1</v>
      </c>
      <c r="AP809">
        <v>0</v>
      </c>
      <c r="AQ809">
        <v>0</v>
      </c>
      <c r="AR809">
        <v>0</v>
      </c>
    </row>
    <row r="810" spans="1:44" x14ac:dyDescent="0.3">
      <c r="A810">
        <v>806</v>
      </c>
      <c r="B810">
        <v>2</v>
      </c>
      <c r="C810">
        <v>34</v>
      </c>
      <c r="D810">
        <v>24</v>
      </c>
      <c r="E810" t="str">
        <f>"2-34-24"</f>
        <v>2-34-24</v>
      </c>
      <c r="F810" t="s">
        <v>71</v>
      </c>
      <c r="G810" t="s">
        <v>72</v>
      </c>
      <c r="T810">
        <v>1</v>
      </c>
      <c r="U810">
        <v>0</v>
      </c>
      <c r="V810">
        <v>0</v>
      </c>
      <c r="W810">
        <v>0</v>
      </c>
      <c r="X810">
        <v>1</v>
      </c>
      <c r="Y810">
        <v>0</v>
      </c>
      <c r="Z810">
        <v>0</v>
      </c>
      <c r="AA810">
        <v>1</v>
      </c>
      <c r="AB810">
        <v>0</v>
      </c>
      <c r="AC810">
        <v>0</v>
      </c>
      <c r="AD810">
        <v>1</v>
      </c>
      <c r="AE810">
        <v>0</v>
      </c>
      <c r="AF810">
        <v>0</v>
      </c>
      <c r="AG810">
        <v>0</v>
      </c>
      <c r="AH810">
        <v>0</v>
      </c>
      <c r="AI810">
        <v>1</v>
      </c>
      <c r="AJ810">
        <v>0</v>
      </c>
      <c r="AK810">
        <v>1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</row>
    <row r="811" spans="1:44" x14ac:dyDescent="0.3">
      <c r="A811">
        <v>807</v>
      </c>
      <c r="B811">
        <v>2</v>
      </c>
      <c r="C811">
        <v>34</v>
      </c>
      <c r="D811">
        <v>23</v>
      </c>
      <c r="E811" t="str">
        <f>"2-34-23"</f>
        <v>2-34-23</v>
      </c>
      <c r="F811" t="s">
        <v>71</v>
      </c>
      <c r="G811" t="s">
        <v>72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1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</row>
    <row r="812" spans="1:44" x14ac:dyDescent="0.3">
      <c r="A812">
        <v>808</v>
      </c>
      <c r="B812">
        <v>2</v>
      </c>
      <c r="C812">
        <v>34</v>
      </c>
      <c r="D812">
        <v>16</v>
      </c>
      <c r="E812" t="str">
        <f>"2-34-16"</f>
        <v>2-34-16</v>
      </c>
      <c r="F812" t="s">
        <v>71</v>
      </c>
      <c r="G812" t="s">
        <v>73</v>
      </c>
      <c r="H812">
        <v>1</v>
      </c>
      <c r="I812">
        <v>0</v>
      </c>
      <c r="J812">
        <v>0</v>
      </c>
      <c r="K812">
        <v>1</v>
      </c>
      <c r="L812">
        <v>1</v>
      </c>
      <c r="M812">
        <v>1</v>
      </c>
      <c r="N812">
        <v>1</v>
      </c>
      <c r="O812">
        <v>1</v>
      </c>
      <c r="P812">
        <v>1</v>
      </c>
      <c r="Q812">
        <v>1</v>
      </c>
      <c r="R812">
        <v>1</v>
      </c>
      <c r="S812">
        <v>1</v>
      </c>
    </row>
    <row r="813" spans="1:44" x14ac:dyDescent="0.3">
      <c r="A813">
        <v>809</v>
      </c>
      <c r="B813">
        <v>2</v>
      </c>
      <c r="C813">
        <v>34</v>
      </c>
      <c r="D813">
        <v>15</v>
      </c>
      <c r="E813" t="str">
        <f>"2-34-15"</f>
        <v>2-34-15</v>
      </c>
      <c r="F813" t="s">
        <v>71</v>
      </c>
      <c r="G813" t="s">
        <v>73</v>
      </c>
      <c r="H813">
        <v>1</v>
      </c>
      <c r="I813">
        <v>0</v>
      </c>
      <c r="J813">
        <v>0</v>
      </c>
      <c r="K813">
        <v>1</v>
      </c>
      <c r="L813">
        <v>1</v>
      </c>
      <c r="M813">
        <v>1</v>
      </c>
      <c r="N813">
        <v>1</v>
      </c>
      <c r="O813">
        <v>1</v>
      </c>
      <c r="P813">
        <v>1</v>
      </c>
      <c r="Q813">
        <v>1</v>
      </c>
      <c r="R813">
        <v>1</v>
      </c>
      <c r="S813">
        <v>1</v>
      </c>
    </row>
    <row r="814" spans="1:44" x14ac:dyDescent="0.3">
      <c r="A814">
        <v>810</v>
      </c>
      <c r="B814">
        <v>2</v>
      </c>
      <c r="C814">
        <v>34</v>
      </c>
      <c r="D814">
        <v>10</v>
      </c>
      <c r="E814" t="str">
        <f>"2-34-10"</f>
        <v>2-34-10</v>
      </c>
      <c r="F814" t="s">
        <v>71</v>
      </c>
      <c r="G814" t="s">
        <v>73</v>
      </c>
      <c r="H814">
        <v>1</v>
      </c>
      <c r="I814">
        <v>1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</row>
    <row r="815" spans="1:44" x14ac:dyDescent="0.3">
      <c r="A815">
        <v>811</v>
      </c>
      <c r="B815">
        <v>2</v>
      </c>
      <c r="C815">
        <v>34</v>
      </c>
      <c r="D815">
        <v>7</v>
      </c>
      <c r="E815" t="str">
        <f>"2-34-7"</f>
        <v>2-34-7</v>
      </c>
      <c r="F815" t="s">
        <v>71</v>
      </c>
      <c r="G815" t="s">
        <v>72</v>
      </c>
      <c r="T815">
        <v>1</v>
      </c>
      <c r="U815">
        <v>0</v>
      </c>
      <c r="V815">
        <v>0</v>
      </c>
      <c r="W815">
        <v>0</v>
      </c>
      <c r="X815">
        <v>1</v>
      </c>
      <c r="Y815">
        <v>0</v>
      </c>
      <c r="Z815">
        <v>1</v>
      </c>
      <c r="AA815">
        <v>0</v>
      </c>
      <c r="AB815">
        <v>0</v>
      </c>
      <c r="AC815">
        <v>1</v>
      </c>
      <c r="AD815">
        <v>0</v>
      </c>
      <c r="AE815">
        <v>1</v>
      </c>
      <c r="AF815">
        <v>0</v>
      </c>
      <c r="AG815">
        <v>1</v>
      </c>
      <c r="AH815">
        <v>0</v>
      </c>
      <c r="AI815">
        <v>1</v>
      </c>
      <c r="AJ815">
        <v>1</v>
      </c>
      <c r="AK815">
        <v>0</v>
      </c>
      <c r="AL815">
        <v>1</v>
      </c>
      <c r="AM815">
        <v>1</v>
      </c>
      <c r="AN815">
        <v>1</v>
      </c>
      <c r="AO815">
        <v>1</v>
      </c>
      <c r="AP815">
        <v>0</v>
      </c>
      <c r="AQ815">
        <v>0</v>
      </c>
      <c r="AR815">
        <v>0</v>
      </c>
    </row>
    <row r="816" spans="1:44" x14ac:dyDescent="0.3">
      <c r="A816">
        <v>812</v>
      </c>
      <c r="B816">
        <v>2</v>
      </c>
      <c r="C816">
        <v>34</v>
      </c>
      <c r="D816">
        <v>1</v>
      </c>
      <c r="E816" t="str">
        <f>"2-34-1"</f>
        <v>2-34-1</v>
      </c>
      <c r="F816" t="s">
        <v>71</v>
      </c>
      <c r="G816" t="s">
        <v>72</v>
      </c>
      <c r="T816">
        <v>0</v>
      </c>
      <c r="U816">
        <v>1</v>
      </c>
      <c r="V816">
        <v>0</v>
      </c>
      <c r="W816">
        <v>0</v>
      </c>
      <c r="X816">
        <v>1</v>
      </c>
      <c r="Y816">
        <v>0</v>
      </c>
      <c r="Z816">
        <v>0</v>
      </c>
      <c r="AA816">
        <v>1</v>
      </c>
      <c r="AB816">
        <v>0</v>
      </c>
      <c r="AC816">
        <v>0</v>
      </c>
      <c r="AD816">
        <v>1</v>
      </c>
      <c r="AE816">
        <v>1</v>
      </c>
      <c r="AF816">
        <v>1</v>
      </c>
      <c r="AG816">
        <v>1</v>
      </c>
      <c r="AH816">
        <v>0</v>
      </c>
      <c r="AI816">
        <v>1</v>
      </c>
      <c r="AJ816">
        <v>0</v>
      </c>
      <c r="AK816">
        <v>1</v>
      </c>
      <c r="AL816">
        <v>1</v>
      </c>
      <c r="AM816">
        <v>1</v>
      </c>
      <c r="AN816">
        <v>1</v>
      </c>
      <c r="AO816">
        <v>1</v>
      </c>
      <c r="AP816">
        <v>0</v>
      </c>
      <c r="AQ816">
        <v>0</v>
      </c>
      <c r="AR816">
        <v>0</v>
      </c>
    </row>
    <row r="817" spans="1:44" x14ac:dyDescent="0.3">
      <c r="A817">
        <v>813</v>
      </c>
      <c r="B817">
        <v>2</v>
      </c>
      <c r="C817">
        <v>34</v>
      </c>
      <c r="D817">
        <v>20</v>
      </c>
      <c r="E817" t="str">
        <f>"2-34-20"</f>
        <v>2-34-20</v>
      </c>
      <c r="F817" t="s">
        <v>71</v>
      </c>
      <c r="G817" t="s">
        <v>72</v>
      </c>
      <c r="T817">
        <v>1</v>
      </c>
      <c r="U817">
        <v>0</v>
      </c>
      <c r="V817">
        <v>0</v>
      </c>
      <c r="W817">
        <v>0</v>
      </c>
      <c r="X817">
        <v>1</v>
      </c>
      <c r="Y817">
        <v>0</v>
      </c>
      <c r="Z817">
        <v>1</v>
      </c>
      <c r="AA817">
        <v>0</v>
      </c>
      <c r="AB817">
        <v>1</v>
      </c>
      <c r="AC817">
        <v>0</v>
      </c>
      <c r="AD817">
        <v>0</v>
      </c>
      <c r="AE817">
        <v>0</v>
      </c>
      <c r="AF817">
        <v>1</v>
      </c>
      <c r="AG817">
        <v>1</v>
      </c>
      <c r="AH817">
        <v>0</v>
      </c>
      <c r="AI817">
        <v>1</v>
      </c>
      <c r="AJ817">
        <v>1</v>
      </c>
      <c r="AK817">
        <v>0</v>
      </c>
      <c r="AL817">
        <v>0</v>
      </c>
      <c r="AM817">
        <v>1</v>
      </c>
      <c r="AN817">
        <v>1</v>
      </c>
      <c r="AO817">
        <v>1</v>
      </c>
      <c r="AP817">
        <v>0</v>
      </c>
      <c r="AQ817">
        <v>0</v>
      </c>
      <c r="AR817">
        <v>0</v>
      </c>
    </row>
    <row r="818" spans="1:44" x14ac:dyDescent="0.3">
      <c r="A818">
        <v>814</v>
      </c>
      <c r="B818">
        <v>2</v>
      </c>
      <c r="C818">
        <v>34</v>
      </c>
      <c r="D818">
        <v>19</v>
      </c>
      <c r="E818" t="str">
        <f>"2-34-19"</f>
        <v>2-34-19</v>
      </c>
      <c r="F818" t="s">
        <v>71</v>
      </c>
      <c r="G818" t="s">
        <v>73</v>
      </c>
      <c r="H818">
        <v>1</v>
      </c>
      <c r="I818">
        <v>1</v>
      </c>
      <c r="J818">
        <v>0</v>
      </c>
      <c r="K818">
        <v>0</v>
      </c>
      <c r="L818">
        <v>1</v>
      </c>
      <c r="M818">
        <v>1</v>
      </c>
      <c r="N818">
        <v>1</v>
      </c>
      <c r="O818">
        <v>1</v>
      </c>
      <c r="P818">
        <v>1</v>
      </c>
      <c r="Q818">
        <v>1</v>
      </c>
      <c r="R818">
        <v>1</v>
      </c>
      <c r="S818">
        <v>1</v>
      </c>
    </row>
    <row r="819" spans="1:44" x14ac:dyDescent="0.3">
      <c r="A819">
        <v>815</v>
      </c>
      <c r="B819">
        <v>2</v>
      </c>
      <c r="C819">
        <v>34</v>
      </c>
      <c r="D819">
        <v>12</v>
      </c>
      <c r="E819" t="str">
        <f>"2-34-12"</f>
        <v>2-34-12</v>
      </c>
      <c r="F819" t="s">
        <v>71</v>
      </c>
      <c r="G819" t="s">
        <v>72</v>
      </c>
      <c r="T819">
        <v>1</v>
      </c>
      <c r="U819">
        <v>0</v>
      </c>
      <c r="V819">
        <v>0</v>
      </c>
      <c r="W819">
        <v>0</v>
      </c>
      <c r="X819">
        <v>1</v>
      </c>
      <c r="Y819">
        <v>0</v>
      </c>
      <c r="Z819">
        <v>0</v>
      </c>
      <c r="AA819">
        <v>1</v>
      </c>
      <c r="AB819">
        <v>0</v>
      </c>
      <c r="AC819">
        <v>0</v>
      </c>
      <c r="AD819">
        <v>1</v>
      </c>
      <c r="AE819">
        <v>1</v>
      </c>
      <c r="AF819">
        <v>1</v>
      </c>
      <c r="AG819">
        <v>1</v>
      </c>
      <c r="AH819">
        <v>0</v>
      </c>
      <c r="AI819">
        <v>1</v>
      </c>
      <c r="AJ819">
        <v>1</v>
      </c>
      <c r="AK819">
        <v>0</v>
      </c>
      <c r="AL819">
        <v>1</v>
      </c>
      <c r="AM819">
        <v>1</v>
      </c>
      <c r="AN819">
        <v>1</v>
      </c>
      <c r="AO819">
        <v>1</v>
      </c>
      <c r="AP819">
        <v>0</v>
      </c>
      <c r="AQ819">
        <v>0</v>
      </c>
      <c r="AR819">
        <v>0</v>
      </c>
    </row>
    <row r="820" spans="1:44" x14ac:dyDescent="0.3">
      <c r="A820">
        <v>816</v>
      </c>
      <c r="B820">
        <v>2</v>
      </c>
      <c r="C820">
        <v>34</v>
      </c>
      <c r="D820">
        <v>8</v>
      </c>
      <c r="E820" t="str">
        <f>"2-34-8"</f>
        <v>2-34-8</v>
      </c>
      <c r="F820" t="s">
        <v>71</v>
      </c>
      <c r="G820" t="s">
        <v>72</v>
      </c>
      <c r="T820">
        <v>1</v>
      </c>
      <c r="U820">
        <v>0</v>
      </c>
      <c r="V820">
        <v>0</v>
      </c>
      <c r="W820">
        <v>0</v>
      </c>
      <c r="X820">
        <v>0</v>
      </c>
      <c r="Y820">
        <v>1</v>
      </c>
      <c r="Z820">
        <v>1</v>
      </c>
      <c r="AA820">
        <v>0</v>
      </c>
      <c r="AB820">
        <v>1</v>
      </c>
      <c r="AC820">
        <v>0</v>
      </c>
      <c r="AD820">
        <v>0</v>
      </c>
      <c r="AE820">
        <v>1</v>
      </c>
      <c r="AF820">
        <v>1</v>
      </c>
      <c r="AG820">
        <v>1</v>
      </c>
      <c r="AH820">
        <v>0</v>
      </c>
      <c r="AI820">
        <v>1</v>
      </c>
      <c r="AJ820">
        <v>0</v>
      </c>
      <c r="AK820">
        <v>1</v>
      </c>
      <c r="AL820">
        <v>1</v>
      </c>
      <c r="AM820">
        <v>1</v>
      </c>
      <c r="AN820">
        <v>1</v>
      </c>
      <c r="AO820">
        <v>1</v>
      </c>
      <c r="AP820">
        <v>0</v>
      </c>
      <c r="AQ820">
        <v>0</v>
      </c>
      <c r="AR820">
        <v>0</v>
      </c>
    </row>
    <row r="821" spans="1:44" x14ac:dyDescent="0.3">
      <c r="A821">
        <v>817</v>
      </c>
      <c r="B821">
        <v>2</v>
      </c>
      <c r="C821">
        <v>34</v>
      </c>
      <c r="D821">
        <v>18</v>
      </c>
      <c r="E821" t="str">
        <f>"2-34-18"</f>
        <v>2-34-18</v>
      </c>
      <c r="F821" t="s">
        <v>71</v>
      </c>
      <c r="G821" t="s">
        <v>73</v>
      </c>
      <c r="H821">
        <v>1</v>
      </c>
      <c r="I821">
        <v>1</v>
      </c>
      <c r="J821">
        <v>0</v>
      </c>
      <c r="K821">
        <v>0</v>
      </c>
      <c r="L821">
        <v>1</v>
      </c>
      <c r="M821">
        <v>1</v>
      </c>
      <c r="N821">
        <v>0</v>
      </c>
      <c r="O821">
        <v>1</v>
      </c>
      <c r="P821">
        <v>1</v>
      </c>
      <c r="Q821">
        <v>1</v>
      </c>
      <c r="R821">
        <v>1</v>
      </c>
      <c r="S821">
        <v>1</v>
      </c>
    </row>
    <row r="822" spans="1:44" x14ac:dyDescent="0.3">
      <c r="A822">
        <v>818</v>
      </c>
      <c r="B822">
        <v>2</v>
      </c>
      <c r="C822">
        <v>34</v>
      </c>
      <c r="D822">
        <v>9</v>
      </c>
      <c r="E822" t="str">
        <f>"2-34-9"</f>
        <v>2-34-9</v>
      </c>
      <c r="F822" t="s">
        <v>71</v>
      </c>
      <c r="G822" t="s">
        <v>72</v>
      </c>
      <c r="T822">
        <v>0</v>
      </c>
      <c r="U822">
        <v>1</v>
      </c>
      <c r="V822">
        <v>0</v>
      </c>
      <c r="W822">
        <v>0</v>
      </c>
      <c r="X822">
        <v>1</v>
      </c>
      <c r="Y822">
        <v>0</v>
      </c>
      <c r="Z822">
        <v>0</v>
      </c>
      <c r="AA822">
        <v>1</v>
      </c>
      <c r="AB822">
        <v>0</v>
      </c>
      <c r="AC822">
        <v>0</v>
      </c>
      <c r="AD822">
        <v>1</v>
      </c>
      <c r="AE822">
        <v>0</v>
      </c>
      <c r="AF822">
        <v>0</v>
      </c>
      <c r="AG822">
        <v>0</v>
      </c>
      <c r="AH822">
        <v>0</v>
      </c>
      <c r="AI822">
        <v>1</v>
      </c>
      <c r="AJ822">
        <v>1</v>
      </c>
      <c r="AK822">
        <v>0</v>
      </c>
      <c r="AL822">
        <v>0</v>
      </c>
      <c r="AM822">
        <v>1</v>
      </c>
      <c r="AN822">
        <v>1</v>
      </c>
      <c r="AO822">
        <v>1</v>
      </c>
      <c r="AP822">
        <v>0</v>
      </c>
      <c r="AQ822">
        <v>0</v>
      </c>
      <c r="AR822">
        <v>1</v>
      </c>
    </row>
    <row r="823" spans="1:44" x14ac:dyDescent="0.3">
      <c r="A823">
        <v>819</v>
      </c>
      <c r="B823">
        <v>2</v>
      </c>
      <c r="C823">
        <v>34</v>
      </c>
      <c r="D823">
        <v>4</v>
      </c>
      <c r="E823" t="str">
        <f>"2-34-4"</f>
        <v>2-34-4</v>
      </c>
      <c r="F823" t="s">
        <v>71</v>
      </c>
      <c r="G823" t="s">
        <v>72</v>
      </c>
      <c r="T823">
        <v>0</v>
      </c>
      <c r="U823">
        <v>1</v>
      </c>
      <c r="V823">
        <v>0</v>
      </c>
      <c r="W823">
        <v>0</v>
      </c>
      <c r="X823">
        <v>1</v>
      </c>
      <c r="Y823">
        <v>0</v>
      </c>
      <c r="Z823">
        <v>1</v>
      </c>
      <c r="AA823">
        <v>0</v>
      </c>
      <c r="AB823">
        <v>0</v>
      </c>
      <c r="AC823">
        <v>1</v>
      </c>
      <c r="AD823">
        <v>0</v>
      </c>
      <c r="AE823">
        <v>1</v>
      </c>
      <c r="AF823">
        <v>1</v>
      </c>
      <c r="AG823">
        <v>1</v>
      </c>
      <c r="AH823">
        <v>1</v>
      </c>
      <c r="AI823">
        <v>0</v>
      </c>
      <c r="AJ823">
        <v>0</v>
      </c>
      <c r="AK823">
        <v>1</v>
      </c>
      <c r="AL823">
        <v>1</v>
      </c>
      <c r="AM823">
        <v>1</v>
      </c>
      <c r="AN823">
        <v>1</v>
      </c>
      <c r="AO823">
        <v>1</v>
      </c>
      <c r="AP823">
        <v>0</v>
      </c>
      <c r="AQ823">
        <v>0</v>
      </c>
      <c r="AR823">
        <v>0</v>
      </c>
    </row>
    <row r="824" spans="1:44" x14ac:dyDescent="0.3">
      <c r="A824">
        <v>820</v>
      </c>
      <c r="B824">
        <v>2</v>
      </c>
      <c r="C824">
        <v>35</v>
      </c>
      <c r="D824">
        <v>22</v>
      </c>
      <c r="E824" t="str">
        <f>"2-35-22"</f>
        <v>2-35-22</v>
      </c>
      <c r="F824" t="s">
        <v>71</v>
      </c>
      <c r="G824" t="s">
        <v>73</v>
      </c>
      <c r="H824">
        <v>1</v>
      </c>
      <c r="I824">
        <v>1</v>
      </c>
      <c r="J824">
        <v>0</v>
      </c>
      <c r="K824">
        <v>0</v>
      </c>
      <c r="L824">
        <v>1</v>
      </c>
      <c r="M824">
        <v>1</v>
      </c>
      <c r="N824">
        <v>1</v>
      </c>
      <c r="O824">
        <v>1</v>
      </c>
      <c r="P824">
        <v>1</v>
      </c>
      <c r="Q824">
        <v>1</v>
      </c>
      <c r="R824">
        <v>1</v>
      </c>
      <c r="S824">
        <v>1</v>
      </c>
    </row>
    <row r="825" spans="1:44" x14ac:dyDescent="0.3">
      <c r="A825">
        <v>821</v>
      </c>
      <c r="B825">
        <v>2</v>
      </c>
      <c r="C825">
        <v>35</v>
      </c>
      <c r="D825">
        <v>21</v>
      </c>
      <c r="E825" t="str">
        <f>"2-35-21"</f>
        <v>2-35-21</v>
      </c>
      <c r="F825" t="s">
        <v>71</v>
      </c>
      <c r="G825" t="s">
        <v>73</v>
      </c>
      <c r="H825">
        <v>1</v>
      </c>
      <c r="I825">
        <v>0</v>
      </c>
      <c r="J825">
        <v>0</v>
      </c>
      <c r="K825">
        <v>1</v>
      </c>
      <c r="L825">
        <v>1</v>
      </c>
      <c r="M825">
        <v>1</v>
      </c>
      <c r="N825">
        <v>1</v>
      </c>
      <c r="O825">
        <v>1</v>
      </c>
      <c r="P825">
        <v>1</v>
      </c>
      <c r="Q825">
        <v>1</v>
      </c>
      <c r="R825">
        <v>1</v>
      </c>
      <c r="S825">
        <v>1</v>
      </c>
    </row>
    <row r="826" spans="1:44" x14ac:dyDescent="0.3">
      <c r="A826">
        <v>822</v>
      </c>
      <c r="B826">
        <v>2</v>
      </c>
      <c r="C826">
        <v>35</v>
      </c>
      <c r="D826">
        <v>16</v>
      </c>
      <c r="E826" t="str">
        <f>"2-35-16"</f>
        <v>2-35-16</v>
      </c>
      <c r="F826" t="s">
        <v>71</v>
      </c>
      <c r="G826" t="s">
        <v>73</v>
      </c>
      <c r="H826">
        <v>1</v>
      </c>
      <c r="I826">
        <v>0</v>
      </c>
      <c r="J826">
        <v>0</v>
      </c>
      <c r="K826">
        <v>1</v>
      </c>
      <c r="L826">
        <v>1</v>
      </c>
      <c r="M826">
        <v>1</v>
      </c>
      <c r="N826">
        <v>1</v>
      </c>
      <c r="O826">
        <v>1</v>
      </c>
      <c r="P826">
        <v>1</v>
      </c>
      <c r="Q826">
        <v>1</v>
      </c>
      <c r="R826">
        <v>1</v>
      </c>
      <c r="S826">
        <v>0</v>
      </c>
    </row>
    <row r="827" spans="1:44" x14ac:dyDescent="0.3">
      <c r="A827">
        <v>823</v>
      </c>
      <c r="B827">
        <v>2</v>
      </c>
      <c r="C827">
        <v>35</v>
      </c>
      <c r="D827">
        <v>5</v>
      </c>
      <c r="E827" t="str">
        <f>"2-35-5"</f>
        <v>2-35-5</v>
      </c>
      <c r="F827" t="s">
        <v>71</v>
      </c>
      <c r="G827" t="s">
        <v>73</v>
      </c>
      <c r="H827">
        <v>1</v>
      </c>
      <c r="I827">
        <v>0</v>
      </c>
      <c r="J827">
        <v>0</v>
      </c>
      <c r="K827">
        <v>1</v>
      </c>
      <c r="L827">
        <v>1</v>
      </c>
      <c r="M827">
        <v>1</v>
      </c>
      <c r="N827">
        <v>1</v>
      </c>
      <c r="O827">
        <v>1</v>
      </c>
      <c r="P827">
        <v>1</v>
      </c>
      <c r="Q827">
        <v>1</v>
      </c>
      <c r="R827">
        <v>1</v>
      </c>
      <c r="S827">
        <v>1</v>
      </c>
    </row>
    <row r="828" spans="1:44" x14ac:dyDescent="0.3">
      <c r="A828">
        <v>824</v>
      </c>
      <c r="B828">
        <v>2</v>
      </c>
      <c r="C828">
        <v>35</v>
      </c>
      <c r="D828">
        <v>2</v>
      </c>
      <c r="E828" t="str">
        <f>"2-35-2"</f>
        <v>2-35-2</v>
      </c>
      <c r="F828" t="s">
        <v>71</v>
      </c>
      <c r="G828" t="s">
        <v>73</v>
      </c>
      <c r="H828">
        <v>1</v>
      </c>
      <c r="I828">
        <v>0</v>
      </c>
      <c r="J828">
        <v>0</v>
      </c>
      <c r="K828">
        <v>1</v>
      </c>
      <c r="L828">
        <v>1</v>
      </c>
      <c r="M828">
        <v>0</v>
      </c>
      <c r="N828">
        <v>1</v>
      </c>
      <c r="O828">
        <v>1</v>
      </c>
      <c r="P828">
        <v>1</v>
      </c>
      <c r="Q828">
        <v>1</v>
      </c>
      <c r="R828">
        <v>1</v>
      </c>
      <c r="S828">
        <v>1</v>
      </c>
    </row>
    <row r="829" spans="1:44" x14ac:dyDescent="0.3">
      <c r="A829">
        <v>825</v>
      </c>
      <c r="B829">
        <v>2</v>
      </c>
      <c r="C829">
        <v>35</v>
      </c>
      <c r="D829">
        <v>24</v>
      </c>
      <c r="E829" t="str">
        <f>"2-35-24"</f>
        <v>2-35-24</v>
      </c>
      <c r="F829" t="s">
        <v>71</v>
      </c>
      <c r="G829" t="s">
        <v>72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1</v>
      </c>
      <c r="Z829">
        <v>0</v>
      </c>
      <c r="AA829">
        <v>1</v>
      </c>
      <c r="AB829">
        <v>0</v>
      </c>
      <c r="AC829">
        <v>1</v>
      </c>
      <c r="AD829">
        <v>0</v>
      </c>
      <c r="AE829">
        <v>0</v>
      </c>
      <c r="AF829">
        <v>0</v>
      </c>
      <c r="AG829">
        <v>0</v>
      </c>
      <c r="AH829">
        <v>1</v>
      </c>
      <c r="AI829">
        <v>0</v>
      </c>
      <c r="AJ829">
        <v>1</v>
      </c>
      <c r="AK829">
        <v>0</v>
      </c>
      <c r="AL829">
        <v>0</v>
      </c>
      <c r="AM829">
        <v>0</v>
      </c>
      <c r="AN829">
        <v>1</v>
      </c>
      <c r="AO829">
        <v>0</v>
      </c>
      <c r="AP829">
        <v>0</v>
      </c>
      <c r="AQ829">
        <v>0</v>
      </c>
      <c r="AR829">
        <v>0</v>
      </c>
    </row>
    <row r="830" spans="1:44" x14ac:dyDescent="0.3">
      <c r="A830">
        <v>826</v>
      </c>
      <c r="B830">
        <v>2</v>
      </c>
      <c r="C830">
        <v>35</v>
      </c>
      <c r="D830">
        <v>23</v>
      </c>
      <c r="E830" t="str">
        <f>"2-35-23"</f>
        <v>2-35-23</v>
      </c>
      <c r="F830" t="s">
        <v>71</v>
      </c>
      <c r="G830" t="s">
        <v>73</v>
      </c>
      <c r="H830">
        <v>1</v>
      </c>
      <c r="I830">
        <v>1</v>
      </c>
      <c r="J830">
        <v>0</v>
      </c>
      <c r="K830">
        <v>0</v>
      </c>
      <c r="L830">
        <v>1</v>
      </c>
      <c r="M830">
        <v>1</v>
      </c>
      <c r="N830">
        <v>1</v>
      </c>
      <c r="O830">
        <v>1</v>
      </c>
      <c r="P830">
        <v>1</v>
      </c>
      <c r="Q830">
        <v>1</v>
      </c>
      <c r="R830">
        <v>1</v>
      </c>
      <c r="S830">
        <v>1</v>
      </c>
    </row>
    <row r="831" spans="1:44" x14ac:dyDescent="0.3">
      <c r="A831">
        <v>827</v>
      </c>
      <c r="B831">
        <v>2</v>
      </c>
      <c r="C831">
        <v>35</v>
      </c>
      <c r="D831">
        <v>14</v>
      </c>
      <c r="E831" t="str">
        <f>"2-35-14"</f>
        <v>2-35-14</v>
      </c>
      <c r="F831" t="s">
        <v>71</v>
      </c>
      <c r="G831" t="s">
        <v>72</v>
      </c>
      <c r="T831">
        <v>0</v>
      </c>
      <c r="U831">
        <v>1</v>
      </c>
      <c r="V831">
        <v>0</v>
      </c>
      <c r="W831">
        <v>0</v>
      </c>
      <c r="X831">
        <v>0</v>
      </c>
      <c r="Y831">
        <v>1</v>
      </c>
      <c r="Z831">
        <v>1</v>
      </c>
      <c r="AA831">
        <v>0</v>
      </c>
      <c r="AB831">
        <v>0</v>
      </c>
      <c r="AC831">
        <v>1</v>
      </c>
      <c r="AD831">
        <v>0</v>
      </c>
      <c r="AE831">
        <v>1</v>
      </c>
      <c r="AF831">
        <v>1</v>
      </c>
      <c r="AG831">
        <v>1</v>
      </c>
      <c r="AH831">
        <v>1</v>
      </c>
      <c r="AI831">
        <v>0</v>
      </c>
      <c r="AJ831">
        <v>0</v>
      </c>
      <c r="AK831">
        <v>1</v>
      </c>
      <c r="AL831">
        <v>1</v>
      </c>
      <c r="AM831">
        <v>1</v>
      </c>
      <c r="AN831">
        <v>1</v>
      </c>
      <c r="AO831">
        <v>0</v>
      </c>
      <c r="AP831">
        <v>0</v>
      </c>
      <c r="AQ831">
        <v>0</v>
      </c>
      <c r="AR831">
        <v>0</v>
      </c>
    </row>
    <row r="832" spans="1:44" x14ac:dyDescent="0.3">
      <c r="A832">
        <v>828</v>
      </c>
      <c r="B832">
        <v>2</v>
      </c>
      <c r="C832">
        <v>35</v>
      </c>
      <c r="D832">
        <v>13</v>
      </c>
      <c r="E832" t="str">
        <f>"2-35-13"</f>
        <v>2-35-13</v>
      </c>
      <c r="F832" t="s">
        <v>71</v>
      </c>
      <c r="G832" t="s">
        <v>72</v>
      </c>
      <c r="T832">
        <v>0</v>
      </c>
      <c r="U832">
        <v>0</v>
      </c>
      <c r="V832">
        <v>0</v>
      </c>
      <c r="W832">
        <v>0</v>
      </c>
      <c r="X832">
        <v>1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1</v>
      </c>
      <c r="AJ832">
        <v>0</v>
      </c>
      <c r="AK832">
        <v>1</v>
      </c>
      <c r="AL832">
        <v>0</v>
      </c>
      <c r="AM832">
        <v>0</v>
      </c>
      <c r="AN832">
        <v>1</v>
      </c>
      <c r="AO832">
        <v>1</v>
      </c>
      <c r="AP832">
        <v>0</v>
      </c>
      <c r="AQ832">
        <v>0</v>
      </c>
      <c r="AR832">
        <v>0</v>
      </c>
    </row>
    <row r="833" spans="1:44" x14ac:dyDescent="0.3">
      <c r="A833">
        <v>829</v>
      </c>
      <c r="B833">
        <v>2</v>
      </c>
      <c r="C833">
        <v>35</v>
      </c>
      <c r="D833">
        <v>9</v>
      </c>
      <c r="E833" t="str">
        <f>"2-35-9"</f>
        <v>2-35-9</v>
      </c>
      <c r="F833" t="s">
        <v>71</v>
      </c>
      <c r="G833" t="s">
        <v>72</v>
      </c>
      <c r="T833">
        <v>1</v>
      </c>
      <c r="U833">
        <v>0</v>
      </c>
      <c r="V833">
        <v>0</v>
      </c>
      <c r="W833">
        <v>0</v>
      </c>
      <c r="X833">
        <v>1</v>
      </c>
      <c r="Y833">
        <v>0</v>
      </c>
      <c r="Z833">
        <v>1</v>
      </c>
      <c r="AA833">
        <v>0</v>
      </c>
      <c r="AB833">
        <v>0</v>
      </c>
      <c r="AC833">
        <v>0</v>
      </c>
      <c r="AD833">
        <v>1</v>
      </c>
      <c r="AE833">
        <v>1</v>
      </c>
      <c r="AF833">
        <v>1</v>
      </c>
      <c r="AG833">
        <v>1</v>
      </c>
      <c r="AH833">
        <v>0</v>
      </c>
      <c r="AI833">
        <v>1</v>
      </c>
      <c r="AJ833">
        <v>1</v>
      </c>
      <c r="AK833">
        <v>0</v>
      </c>
      <c r="AL833">
        <v>1</v>
      </c>
      <c r="AM833">
        <v>1</v>
      </c>
      <c r="AN833">
        <v>1</v>
      </c>
      <c r="AO833">
        <v>1</v>
      </c>
      <c r="AP833">
        <v>0</v>
      </c>
      <c r="AQ833">
        <v>0</v>
      </c>
      <c r="AR833">
        <v>0</v>
      </c>
    </row>
    <row r="834" spans="1:44" x14ac:dyDescent="0.3">
      <c r="A834">
        <v>830</v>
      </c>
      <c r="B834">
        <v>2</v>
      </c>
      <c r="C834">
        <v>35</v>
      </c>
      <c r="D834">
        <v>6</v>
      </c>
      <c r="E834" t="str">
        <f>"2-35-6"</f>
        <v>2-35-6</v>
      </c>
      <c r="F834" t="s">
        <v>71</v>
      </c>
      <c r="G834" t="s">
        <v>73</v>
      </c>
      <c r="H834">
        <v>1</v>
      </c>
      <c r="I834">
        <v>1</v>
      </c>
      <c r="J834">
        <v>0</v>
      </c>
      <c r="K834">
        <v>0</v>
      </c>
      <c r="L834">
        <v>1</v>
      </c>
      <c r="M834">
        <v>1</v>
      </c>
      <c r="N834">
        <v>1</v>
      </c>
      <c r="O834">
        <v>1</v>
      </c>
      <c r="P834">
        <v>1</v>
      </c>
      <c r="Q834">
        <v>1</v>
      </c>
      <c r="R834">
        <v>1</v>
      </c>
      <c r="S834">
        <v>1</v>
      </c>
    </row>
    <row r="835" spans="1:44" x14ac:dyDescent="0.3">
      <c r="A835">
        <v>831</v>
      </c>
      <c r="B835">
        <v>2</v>
      </c>
      <c r="C835">
        <v>35</v>
      </c>
      <c r="D835">
        <v>4</v>
      </c>
      <c r="E835" t="str">
        <f>"2-35-4"</f>
        <v>2-35-4</v>
      </c>
      <c r="F835" t="s">
        <v>71</v>
      </c>
      <c r="G835" t="s">
        <v>73</v>
      </c>
      <c r="H835">
        <v>1</v>
      </c>
      <c r="I835">
        <v>1</v>
      </c>
      <c r="J835">
        <v>0</v>
      </c>
      <c r="K835">
        <v>0</v>
      </c>
      <c r="L835">
        <v>1</v>
      </c>
      <c r="M835">
        <v>1</v>
      </c>
      <c r="N835">
        <v>1</v>
      </c>
      <c r="O835">
        <v>1</v>
      </c>
      <c r="P835">
        <v>1</v>
      </c>
      <c r="Q835">
        <v>1</v>
      </c>
      <c r="R835">
        <v>1</v>
      </c>
      <c r="S835">
        <v>0</v>
      </c>
    </row>
    <row r="836" spans="1:44" x14ac:dyDescent="0.3">
      <c r="A836">
        <v>832</v>
      </c>
      <c r="B836">
        <v>2</v>
      </c>
      <c r="C836">
        <v>35</v>
      </c>
      <c r="D836">
        <v>20</v>
      </c>
      <c r="E836" t="str">
        <f>"2-35-20"</f>
        <v>2-35-20</v>
      </c>
      <c r="F836" t="s">
        <v>71</v>
      </c>
      <c r="G836" t="s">
        <v>72</v>
      </c>
      <c r="T836">
        <v>0</v>
      </c>
      <c r="U836">
        <v>1</v>
      </c>
      <c r="V836">
        <v>0</v>
      </c>
      <c r="W836">
        <v>0</v>
      </c>
      <c r="X836">
        <v>1</v>
      </c>
      <c r="Y836">
        <v>0</v>
      </c>
      <c r="Z836">
        <v>0</v>
      </c>
      <c r="AA836">
        <v>1</v>
      </c>
      <c r="AB836">
        <v>1</v>
      </c>
      <c r="AC836">
        <v>0</v>
      </c>
      <c r="AD836">
        <v>0</v>
      </c>
      <c r="AE836">
        <v>1</v>
      </c>
      <c r="AF836">
        <v>1</v>
      </c>
      <c r="AG836">
        <v>1</v>
      </c>
      <c r="AH836">
        <v>0</v>
      </c>
      <c r="AI836">
        <v>1</v>
      </c>
      <c r="AJ836">
        <v>1</v>
      </c>
      <c r="AK836">
        <v>0</v>
      </c>
      <c r="AL836">
        <v>1</v>
      </c>
      <c r="AM836">
        <v>1</v>
      </c>
      <c r="AN836">
        <v>1</v>
      </c>
      <c r="AO836">
        <v>1</v>
      </c>
      <c r="AP836">
        <v>0</v>
      </c>
      <c r="AQ836">
        <v>0</v>
      </c>
      <c r="AR836">
        <v>0</v>
      </c>
    </row>
    <row r="837" spans="1:44" x14ac:dyDescent="0.3">
      <c r="A837">
        <v>833</v>
      </c>
      <c r="B837">
        <v>2</v>
      </c>
      <c r="C837">
        <v>35</v>
      </c>
      <c r="D837">
        <v>19</v>
      </c>
      <c r="E837" t="str">
        <f>"2-35-19"</f>
        <v>2-35-19</v>
      </c>
      <c r="F837" t="s">
        <v>71</v>
      </c>
      <c r="G837" t="s">
        <v>73</v>
      </c>
      <c r="H837">
        <v>1</v>
      </c>
      <c r="I837">
        <v>1</v>
      </c>
      <c r="J837">
        <v>0</v>
      </c>
      <c r="K837">
        <v>0</v>
      </c>
      <c r="L837">
        <v>1</v>
      </c>
      <c r="M837">
        <v>1</v>
      </c>
      <c r="N837">
        <v>1</v>
      </c>
      <c r="O837">
        <v>1</v>
      </c>
      <c r="P837">
        <v>1</v>
      </c>
      <c r="Q837">
        <v>1</v>
      </c>
      <c r="R837">
        <v>1</v>
      </c>
      <c r="S837">
        <v>1</v>
      </c>
    </row>
    <row r="838" spans="1:44" x14ac:dyDescent="0.3">
      <c r="A838">
        <v>834</v>
      </c>
      <c r="B838">
        <v>2</v>
      </c>
      <c r="C838">
        <v>35</v>
      </c>
      <c r="D838">
        <v>12</v>
      </c>
      <c r="E838" t="str">
        <f>"2-35-12"</f>
        <v>2-35-12</v>
      </c>
      <c r="F838" t="s">
        <v>71</v>
      </c>
      <c r="G838" t="s">
        <v>72</v>
      </c>
      <c r="T838">
        <v>1</v>
      </c>
      <c r="U838">
        <v>0</v>
      </c>
      <c r="V838">
        <v>0</v>
      </c>
      <c r="W838">
        <v>0</v>
      </c>
      <c r="X838">
        <v>0</v>
      </c>
      <c r="Y838">
        <v>1</v>
      </c>
      <c r="Z838">
        <v>1</v>
      </c>
      <c r="AA838">
        <v>0</v>
      </c>
      <c r="AB838">
        <v>1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1</v>
      </c>
      <c r="AI838">
        <v>0</v>
      </c>
      <c r="AJ838">
        <v>1</v>
      </c>
      <c r="AK838">
        <v>0</v>
      </c>
      <c r="AL838">
        <v>0</v>
      </c>
      <c r="AM838">
        <v>1</v>
      </c>
      <c r="AN838">
        <v>1</v>
      </c>
      <c r="AO838">
        <v>1</v>
      </c>
      <c r="AP838">
        <v>0</v>
      </c>
      <c r="AQ838">
        <v>0</v>
      </c>
      <c r="AR838">
        <v>0</v>
      </c>
    </row>
    <row r="839" spans="1:44" x14ac:dyDescent="0.3">
      <c r="A839">
        <v>835</v>
      </c>
      <c r="B839">
        <v>2</v>
      </c>
      <c r="C839">
        <v>35</v>
      </c>
      <c r="D839">
        <v>7</v>
      </c>
      <c r="E839" t="str">
        <f>"2-35-7"</f>
        <v>2-35-7</v>
      </c>
      <c r="F839" t="s">
        <v>71</v>
      </c>
      <c r="G839" t="s">
        <v>72</v>
      </c>
      <c r="T839">
        <v>0</v>
      </c>
      <c r="U839">
        <v>1</v>
      </c>
      <c r="V839">
        <v>0</v>
      </c>
      <c r="W839">
        <v>0</v>
      </c>
      <c r="X839">
        <v>0</v>
      </c>
      <c r="Y839">
        <v>1</v>
      </c>
      <c r="Z839">
        <v>0</v>
      </c>
      <c r="AA839">
        <v>1</v>
      </c>
      <c r="AB839">
        <v>0</v>
      </c>
      <c r="AC839">
        <v>1</v>
      </c>
      <c r="AD839">
        <v>0</v>
      </c>
      <c r="AE839">
        <v>1</v>
      </c>
      <c r="AF839">
        <v>1</v>
      </c>
      <c r="AG839">
        <v>1</v>
      </c>
      <c r="AH839">
        <v>0</v>
      </c>
      <c r="AI839">
        <v>1</v>
      </c>
      <c r="AJ839">
        <v>1</v>
      </c>
      <c r="AK839">
        <v>0</v>
      </c>
      <c r="AL839">
        <v>1</v>
      </c>
      <c r="AM839">
        <v>1</v>
      </c>
      <c r="AN839">
        <v>1</v>
      </c>
      <c r="AO839">
        <v>1</v>
      </c>
      <c r="AP839">
        <v>0</v>
      </c>
      <c r="AQ839">
        <v>0</v>
      </c>
      <c r="AR839">
        <v>0</v>
      </c>
    </row>
    <row r="840" spans="1:44" x14ac:dyDescent="0.3">
      <c r="A840">
        <v>836</v>
      </c>
      <c r="B840">
        <v>2</v>
      </c>
      <c r="C840">
        <v>35</v>
      </c>
      <c r="D840">
        <v>1</v>
      </c>
      <c r="E840" t="str">
        <f>"2-35-1"</f>
        <v>2-35-1</v>
      </c>
      <c r="F840" t="s">
        <v>71</v>
      </c>
      <c r="G840" t="s">
        <v>72</v>
      </c>
      <c r="T840">
        <v>0</v>
      </c>
      <c r="U840">
        <v>1</v>
      </c>
      <c r="V840">
        <v>0</v>
      </c>
      <c r="W840">
        <v>0</v>
      </c>
      <c r="X840">
        <v>1</v>
      </c>
      <c r="Y840">
        <v>0</v>
      </c>
      <c r="Z840">
        <v>0</v>
      </c>
      <c r="AA840">
        <v>1</v>
      </c>
      <c r="AB840">
        <v>1</v>
      </c>
      <c r="AC840">
        <v>0</v>
      </c>
      <c r="AD840">
        <v>0</v>
      </c>
      <c r="AE840">
        <v>1</v>
      </c>
      <c r="AF840">
        <v>1</v>
      </c>
      <c r="AG840">
        <v>1</v>
      </c>
      <c r="AH840">
        <v>0</v>
      </c>
      <c r="AI840">
        <v>1</v>
      </c>
      <c r="AJ840">
        <v>1</v>
      </c>
      <c r="AK840">
        <v>0</v>
      </c>
      <c r="AL840">
        <v>1</v>
      </c>
      <c r="AM840">
        <v>1</v>
      </c>
      <c r="AN840">
        <v>1</v>
      </c>
      <c r="AO840">
        <v>1</v>
      </c>
      <c r="AP840">
        <v>0</v>
      </c>
      <c r="AQ840">
        <v>0</v>
      </c>
      <c r="AR840">
        <v>0</v>
      </c>
    </row>
    <row r="841" spans="1:44" x14ac:dyDescent="0.3">
      <c r="A841">
        <v>837</v>
      </c>
      <c r="B841">
        <v>2</v>
      </c>
      <c r="C841">
        <v>35</v>
      </c>
      <c r="D841">
        <v>25</v>
      </c>
      <c r="E841" t="str">
        <f>"2-35-25"</f>
        <v>2-35-25</v>
      </c>
      <c r="F841" t="s">
        <v>71</v>
      </c>
      <c r="G841" t="s">
        <v>73</v>
      </c>
      <c r="H841">
        <v>1</v>
      </c>
      <c r="I841">
        <v>0</v>
      </c>
      <c r="J841">
        <v>1</v>
      </c>
      <c r="K841">
        <v>0</v>
      </c>
      <c r="L841">
        <v>1</v>
      </c>
      <c r="M841">
        <v>1</v>
      </c>
      <c r="N841">
        <v>1</v>
      </c>
      <c r="O841">
        <v>1</v>
      </c>
      <c r="P841">
        <v>1</v>
      </c>
      <c r="Q841">
        <v>1</v>
      </c>
      <c r="R841">
        <v>1</v>
      </c>
      <c r="S841">
        <v>1</v>
      </c>
    </row>
    <row r="842" spans="1:44" x14ac:dyDescent="0.3">
      <c r="A842">
        <v>838</v>
      </c>
      <c r="B842">
        <v>2</v>
      </c>
      <c r="C842">
        <v>35</v>
      </c>
      <c r="D842">
        <v>18</v>
      </c>
      <c r="E842" t="str">
        <f>"2-35-18"</f>
        <v>2-35-18</v>
      </c>
      <c r="F842" t="s">
        <v>71</v>
      </c>
      <c r="G842" t="s">
        <v>72</v>
      </c>
      <c r="T842">
        <v>0</v>
      </c>
      <c r="U842">
        <v>1</v>
      </c>
      <c r="V842">
        <v>0</v>
      </c>
      <c r="W842">
        <v>0</v>
      </c>
      <c r="X842">
        <v>1</v>
      </c>
      <c r="Y842">
        <v>0</v>
      </c>
      <c r="Z842">
        <v>1</v>
      </c>
      <c r="AA842">
        <v>0</v>
      </c>
      <c r="AB842">
        <v>0</v>
      </c>
      <c r="AC842">
        <v>1</v>
      </c>
      <c r="AD842">
        <v>0</v>
      </c>
      <c r="AE842">
        <v>1</v>
      </c>
      <c r="AF842">
        <v>1</v>
      </c>
      <c r="AG842">
        <v>1</v>
      </c>
      <c r="AH842">
        <v>0</v>
      </c>
      <c r="AI842">
        <v>1</v>
      </c>
      <c r="AJ842">
        <v>0</v>
      </c>
      <c r="AK842">
        <v>1</v>
      </c>
      <c r="AL842">
        <v>1</v>
      </c>
      <c r="AM842">
        <v>1</v>
      </c>
      <c r="AN842">
        <v>1</v>
      </c>
      <c r="AO842">
        <v>1</v>
      </c>
      <c r="AP842">
        <v>0</v>
      </c>
      <c r="AQ842">
        <v>0</v>
      </c>
      <c r="AR842">
        <v>0</v>
      </c>
    </row>
    <row r="843" spans="1:44" x14ac:dyDescent="0.3">
      <c r="A843">
        <v>839</v>
      </c>
      <c r="B843">
        <v>2</v>
      </c>
      <c r="C843">
        <v>35</v>
      </c>
      <c r="D843">
        <v>17</v>
      </c>
      <c r="E843" t="str">
        <f>"2-35-17"</f>
        <v>2-35-17</v>
      </c>
      <c r="F843" t="s">
        <v>71</v>
      </c>
      <c r="G843" t="s">
        <v>73</v>
      </c>
      <c r="H843">
        <v>1</v>
      </c>
      <c r="I843">
        <v>1</v>
      </c>
      <c r="J843">
        <v>0</v>
      </c>
      <c r="K843">
        <v>0</v>
      </c>
      <c r="L843">
        <v>1</v>
      </c>
      <c r="M843">
        <v>1</v>
      </c>
      <c r="N843">
        <v>1</v>
      </c>
      <c r="O843">
        <v>1</v>
      </c>
      <c r="P843">
        <v>1</v>
      </c>
      <c r="Q843">
        <v>1</v>
      </c>
      <c r="R843">
        <v>1</v>
      </c>
      <c r="S843">
        <v>1</v>
      </c>
    </row>
    <row r="844" spans="1:44" x14ac:dyDescent="0.3">
      <c r="A844">
        <v>840</v>
      </c>
      <c r="B844">
        <v>2</v>
      </c>
      <c r="C844">
        <v>35</v>
      </c>
      <c r="D844">
        <v>11</v>
      </c>
      <c r="E844" t="str">
        <f>"2-35-11"</f>
        <v>2-35-11</v>
      </c>
      <c r="F844" t="s">
        <v>71</v>
      </c>
      <c r="G844" t="s">
        <v>72</v>
      </c>
      <c r="T844">
        <v>0</v>
      </c>
      <c r="U844">
        <v>1</v>
      </c>
      <c r="V844">
        <v>0</v>
      </c>
      <c r="W844">
        <v>0</v>
      </c>
      <c r="X844">
        <v>1</v>
      </c>
      <c r="Y844">
        <v>0</v>
      </c>
      <c r="Z844">
        <v>0</v>
      </c>
      <c r="AA844">
        <v>1</v>
      </c>
      <c r="AB844">
        <v>0</v>
      </c>
      <c r="AC844">
        <v>0</v>
      </c>
      <c r="AD844">
        <v>1</v>
      </c>
      <c r="AE844">
        <v>1</v>
      </c>
      <c r="AF844">
        <v>1</v>
      </c>
      <c r="AG844">
        <v>1</v>
      </c>
      <c r="AH844">
        <v>0</v>
      </c>
      <c r="AI844">
        <v>1</v>
      </c>
      <c r="AJ844">
        <v>1</v>
      </c>
      <c r="AK844">
        <v>0</v>
      </c>
      <c r="AL844">
        <v>1</v>
      </c>
      <c r="AM844">
        <v>1</v>
      </c>
      <c r="AN844">
        <v>1</v>
      </c>
      <c r="AO844">
        <v>1</v>
      </c>
      <c r="AP844">
        <v>0</v>
      </c>
      <c r="AQ844">
        <v>0</v>
      </c>
      <c r="AR844">
        <v>0</v>
      </c>
    </row>
    <row r="845" spans="1:44" x14ac:dyDescent="0.3">
      <c r="A845">
        <v>841</v>
      </c>
      <c r="B845">
        <v>2</v>
      </c>
      <c r="C845">
        <v>35</v>
      </c>
      <c r="D845">
        <v>8</v>
      </c>
      <c r="E845" t="str">
        <f>"2-35-8"</f>
        <v>2-35-8</v>
      </c>
      <c r="F845" t="s">
        <v>71</v>
      </c>
      <c r="G845" t="s">
        <v>73</v>
      </c>
      <c r="H845">
        <v>1</v>
      </c>
      <c r="I845">
        <v>0</v>
      </c>
      <c r="J845">
        <v>0</v>
      </c>
      <c r="K845">
        <v>1</v>
      </c>
      <c r="L845">
        <v>1</v>
      </c>
      <c r="M845">
        <v>1</v>
      </c>
      <c r="N845">
        <v>1</v>
      </c>
      <c r="O845">
        <v>0</v>
      </c>
      <c r="P845">
        <v>1</v>
      </c>
      <c r="Q845">
        <v>1</v>
      </c>
      <c r="R845">
        <v>1</v>
      </c>
      <c r="S845">
        <v>1</v>
      </c>
    </row>
    <row r="846" spans="1:44" x14ac:dyDescent="0.3">
      <c r="A846">
        <v>842</v>
      </c>
      <c r="B846">
        <v>2</v>
      </c>
      <c r="C846">
        <v>35</v>
      </c>
      <c r="D846">
        <v>3</v>
      </c>
      <c r="E846" t="str">
        <f>"2-35-3"</f>
        <v>2-35-3</v>
      </c>
      <c r="F846" t="s">
        <v>71</v>
      </c>
      <c r="G846" t="s">
        <v>72</v>
      </c>
      <c r="T846">
        <v>0</v>
      </c>
      <c r="U846">
        <v>1</v>
      </c>
      <c r="V846">
        <v>0</v>
      </c>
      <c r="W846">
        <v>0</v>
      </c>
      <c r="X846">
        <v>0</v>
      </c>
      <c r="Y846">
        <v>1</v>
      </c>
      <c r="Z846">
        <v>0</v>
      </c>
      <c r="AA846">
        <v>1</v>
      </c>
      <c r="AB846">
        <v>0</v>
      </c>
      <c r="AC846">
        <v>1</v>
      </c>
      <c r="AD846">
        <v>0</v>
      </c>
      <c r="AE846">
        <v>1</v>
      </c>
      <c r="AF846">
        <v>1</v>
      </c>
      <c r="AG846">
        <v>1</v>
      </c>
      <c r="AH846">
        <v>0</v>
      </c>
      <c r="AI846">
        <v>1</v>
      </c>
      <c r="AJ846">
        <v>1</v>
      </c>
      <c r="AK846">
        <v>0</v>
      </c>
      <c r="AL846">
        <v>1</v>
      </c>
      <c r="AM846">
        <v>1</v>
      </c>
      <c r="AN846">
        <v>1</v>
      </c>
      <c r="AO846">
        <v>1</v>
      </c>
      <c r="AP846">
        <v>0</v>
      </c>
      <c r="AQ846">
        <v>0</v>
      </c>
      <c r="AR846">
        <v>0</v>
      </c>
    </row>
    <row r="847" spans="1:44" x14ac:dyDescent="0.3">
      <c r="A847">
        <v>843</v>
      </c>
      <c r="B847">
        <v>2</v>
      </c>
      <c r="C847">
        <v>35</v>
      </c>
      <c r="D847">
        <v>10</v>
      </c>
      <c r="E847" t="str">
        <f>"2-35-10"</f>
        <v>2-35-10</v>
      </c>
      <c r="F847" t="s">
        <v>71</v>
      </c>
      <c r="G847" t="s">
        <v>72</v>
      </c>
      <c r="T847">
        <v>1</v>
      </c>
      <c r="U847">
        <v>0</v>
      </c>
      <c r="V847">
        <v>0</v>
      </c>
      <c r="W847">
        <v>0</v>
      </c>
      <c r="X847">
        <v>1</v>
      </c>
      <c r="Y847">
        <v>0</v>
      </c>
      <c r="Z847">
        <v>1</v>
      </c>
      <c r="AA847">
        <v>0</v>
      </c>
      <c r="AB847">
        <v>1</v>
      </c>
      <c r="AC847">
        <v>0</v>
      </c>
      <c r="AD847">
        <v>0</v>
      </c>
      <c r="AE847">
        <v>1</v>
      </c>
      <c r="AF847">
        <v>1</v>
      </c>
      <c r="AG847">
        <v>1</v>
      </c>
      <c r="AH847">
        <v>0</v>
      </c>
      <c r="AI847">
        <v>1</v>
      </c>
      <c r="AJ847">
        <v>1</v>
      </c>
      <c r="AK847">
        <v>0</v>
      </c>
      <c r="AL847">
        <v>1</v>
      </c>
      <c r="AM847">
        <v>1</v>
      </c>
      <c r="AN847">
        <v>1</v>
      </c>
      <c r="AO847">
        <v>1</v>
      </c>
      <c r="AP847">
        <v>0</v>
      </c>
      <c r="AQ847">
        <v>0</v>
      </c>
      <c r="AR847">
        <v>0</v>
      </c>
    </row>
    <row r="848" spans="1:44" x14ac:dyDescent="0.3">
      <c r="A848">
        <v>844</v>
      </c>
      <c r="B848">
        <v>2</v>
      </c>
      <c r="C848">
        <v>35</v>
      </c>
      <c r="D848">
        <v>15</v>
      </c>
      <c r="E848" t="str">
        <f>"2-35-15"</f>
        <v>2-35-15</v>
      </c>
      <c r="F848" t="s">
        <v>71</v>
      </c>
      <c r="G848" t="s">
        <v>72</v>
      </c>
      <c r="T848">
        <v>0</v>
      </c>
      <c r="U848">
        <v>1</v>
      </c>
      <c r="V848">
        <v>0</v>
      </c>
      <c r="W848">
        <v>0</v>
      </c>
      <c r="X848">
        <v>0</v>
      </c>
      <c r="Y848">
        <v>1</v>
      </c>
      <c r="Z848">
        <v>1</v>
      </c>
      <c r="AA848">
        <v>0</v>
      </c>
      <c r="AB848">
        <v>0</v>
      </c>
      <c r="AC848">
        <v>0</v>
      </c>
      <c r="AD848">
        <v>1</v>
      </c>
      <c r="AE848">
        <v>1</v>
      </c>
      <c r="AF848">
        <v>1</v>
      </c>
      <c r="AG848">
        <v>1</v>
      </c>
      <c r="AH848">
        <v>1</v>
      </c>
      <c r="AI848">
        <v>0</v>
      </c>
      <c r="AJ848">
        <v>0</v>
      </c>
      <c r="AK848">
        <v>1</v>
      </c>
      <c r="AL848">
        <v>1</v>
      </c>
      <c r="AM848">
        <v>1</v>
      </c>
      <c r="AN848">
        <v>1</v>
      </c>
      <c r="AO848">
        <v>1</v>
      </c>
      <c r="AP848">
        <v>0</v>
      </c>
      <c r="AQ848">
        <v>0</v>
      </c>
      <c r="AR848">
        <v>0</v>
      </c>
    </row>
    <row r="849" spans="1:44" x14ac:dyDescent="0.3">
      <c r="A849">
        <v>845</v>
      </c>
      <c r="B849">
        <v>2</v>
      </c>
      <c r="C849">
        <v>36</v>
      </c>
      <c r="D849">
        <v>22</v>
      </c>
      <c r="E849" t="str">
        <f>"2-36-22"</f>
        <v>2-36-22</v>
      </c>
      <c r="F849" t="s">
        <v>71</v>
      </c>
      <c r="G849" t="s">
        <v>73</v>
      </c>
      <c r="H849">
        <v>0</v>
      </c>
      <c r="I849">
        <v>0</v>
      </c>
      <c r="J849">
        <v>0</v>
      </c>
      <c r="K849">
        <v>1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</row>
    <row r="850" spans="1:44" x14ac:dyDescent="0.3">
      <c r="A850">
        <v>846</v>
      </c>
      <c r="B850">
        <v>2</v>
      </c>
      <c r="C850">
        <v>36</v>
      </c>
      <c r="D850">
        <v>21</v>
      </c>
      <c r="E850" t="str">
        <f>"2-36-21"</f>
        <v>2-36-21</v>
      </c>
      <c r="F850" t="s">
        <v>71</v>
      </c>
      <c r="G850" t="s">
        <v>73</v>
      </c>
      <c r="H850">
        <v>0</v>
      </c>
      <c r="I850">
        <v>0</v>
      </c>
      <c r="J850">
        <v>0</v>
      </c>
      <c r="K850">
        <v>1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</row>
    <row r="851" spans="1:44" x14ac:dyDescent="0.3">
      <c r="A851">
        <v>847</v>
      </c>
      <c r="B851">
        <v>2</v>
      </c>
      <c r="C851">
        <v>36</v>
      </c>
      <c r="D851">
        <v>14</v>
      </c>
      <c r="E851" t="str">
        <f>"2-36-14"</f>
        <v>2-36-14</v>
      </c>
      <c r="F851" t="s">
        <v>71</v>
      </c>
      <c r="G851" t="s">
        <v>72</v>
      </c>
      <c r="T851">
        <v>0</v>
      </c>
      <c r="U851">
        <v>1</v>
      </c>
      <c r="V851">
        <v>0</v>
      </c>
      <c r="W851">
        <v>0</v>
      </c>
      <c r="X851">
        <v>1</v>
      </c>
      <c r="Y851">
        <v>0</v>
      </c>
      <c r="Z851">
        <v>1</v>
      </c>
      <c r="AA851">
        <v>0</v>
      </c>
      <c r="AB851">
        <v>0</v>
      </c>
      <c r="AC851">
        <v>1</v>
      </c>
      <c r="AD851">
        <v>0</v>
      </c>
      <c r="AE851">
        <v>0</v>
      </c>
      <c r="AF851">
        <v>1</v>
      </c>
      <c r="AG851">
        <v>0</v>
      </c>
      <c r="AH851">
        <v>0</v>
      </c>
      <c r="AI851">
        <v>1</v>
      </c>
      <c r="AJ851">
        <v>1</v>
      </c>
      <c r="AK851">
        <v>0</v>
      </c>
      <c r="AL851">
        <v>1</v>
      </c>
      <c r="AM851">
        <v>1</v>
      </c>
      <c r="AN851">
        <v>1</v>
      </c>
      <c r="AO851">
        <v>1</v>
      </c>
      <c r="AP851">
        <v>0</v>
      </c>
      <c r="AQ851">
        <v>0</v>
      </c>
      <c r="AR851">
        <v>0</v>
      </c>
    </row>
    <row r="852" spans="1:44" x14ac:dyDescent="0.3">
      <c r="A852">
        <v>848</v>
      </c>
      <c r="B852">
        <v>2</v>
      </c>
      <c r="C852">
        <v>36</v>
      </c>
      <c r="D852">
        <v>13</v>
      </c>
      <c r="E852" t="str">
        <f>"2-36-13"</f>
        <v>2-36-13</v>
      </c>
      <c r="F852" t="s">
        <v>71</v>
      </c>
      <c r="G852" t="s">
        <v>72</v>
      </c>
      <c r="T852">
        <v>0</v>
      </c>
      <c r="U852">
        <v>1</v>
      </c>
      <c r="V852">
        <v>0</v>
      </c>
      <c r="W852">
        <v>0</v>
      </c>
      <c r="X852">
        <v>1</v>
      </c>
      <c r="Y852">
        <v>0</v>
      </c>
      <c r="Z852">
        <v>0</v>
      </c>
      <c r="AA852">
        <v>1</v>
      </c>
      <c r="AB852">
        <v>1</v>
      </c>
      <c r="AC852">
        <v>0</v>
      </c>
      <c r="AD852">
        <v>0</v>
      </c>
      <c r="AE852">
        <v>1</v>
      </c>
      <c r="AF852">
        <v>1</v>
      </c>
      <c r="AG852">
        <v>1</v>
      </c>
      <c r="AH852">
        <v>0</v>
      </c>
      <c r="AI852">
        <v>1</v>
      </c>
      <c r="AJ852">
        <v>1</v>
      </c>
      <c r="AK852">
        <v>0</v>
      </c>
      <c r="AL852">
        <v>1</v>
      </c>
      <c r="AM852">
        <v>1</v>
      </c>
      <c r="AN852">
        <v>1</v>
      </c>
      <c r="AO852">
        <v>1</v>
      </c>
      <c r="AP852">
        <v>0</v>
      </c>
      <c r="AQ852">
        <v>0</v>
      </c>
      <c r="AR852">
        <v>0</v>
      </c>
    </row>
    <row r="853" spans="1:44" x14ac:dyDescent="0.3">
      <c r="A853">
        <v>849</v>
      </c>
      <c r="B853">
        <v>2</v>
      </c>
      <c r="C853">
        <v>36</v>
      </c>
      <c r="D853">
        <v>9</v>
      </c>
      <c r="E853" t="str">
        <f>"2-36-9"</f>
        <v>2-36-9</v>
      </c>
      <c r="F853" t="s">
        <v>71</v>
      </c>
      <c r="G853" t="s">
        <v>72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1</v>
      </c>
      <c r="AJ853">
        <v>1</v>
      </c>
      <c r="AK853">
        <v>0</v>
      </c>
      <c r="AL853">
        <v>0</v>
      </c>
      <c r="AM853">
        <v>1</v>
      </c>
      <c r="AN853">
        <v>1</v>
      </c>
      <c r="AO853">
        <v>1</v>
      </c>
      <c r="AP853">
        <v>0</v>
      </c>
      <c r="AQ853">
        <v>0</v>
      </c>
      <c r="AR853">
        <v>0</v>
      </c>
    </row>
    <row r="854" spans="1:44" x14ac:dyDescent="0.3">
      <c r="A854">
        <v>850</v>
      </c>
      <c r="B854">
        <v>2</v>
      </c>
      <c r="C854">
        <v>36</v>
      </c>
      <c r="D854">
        <v>5</v>
      </c>
      <c r="E854" t="str">
        <f>"2-36-5"</f>
        <v>2-36-5</v>
      </c>
      <c r="F854" t="s">
        <v>71</v>
      </c>
      <c r="G854" t="s">
        <v>73</v>
      </c>
      <c r="H854">
        <v>1</v>
      </c>
      <c r="I854">
        <v>1</v>
      </c>
      <c r="J854">
        <v>0</v>
      </c>
      <c r="K854">
        <v>0</v>
      </c>
      <c r="L854">
        <v>1</v>
      </c>
      <c r="M854">
        <v>1</v>
      </c>
      <c r="N854">
        <v>1</v>
      </c>
      <c r="O854">
        <v>1</v>
      </c>
      <c r="P854">
        <v>1</v>
      </c>
      <c r="Q854">
        <v>1</v>
      </c>
      <c r="R854">
        <v>1</v>
      </c>
      <c r="S854">
        <v>1</v>
      </c>
    </row>
    <row r="855" spans="1:44" x14ac:dyDescent="0.3">
      <c r="A855">
        <v>851</v>
      </c>
      <c r="B855">
        <v>2</v>
      </c>
      <c r="C855">
        <v>36</v>
      </c>
      <c r="D855">
        <v>25</v>
      </c>
      <c r="E855" t="str">
        <f>"2-36-25"</f>
        <v>2-36-25</v>
      </c>
      <c r="F855" t="s">
        <v>71</v>
      </c>
      <c r="G855" t="s">
        <v>73</v>
      </c>
      <c r="H855">
        <v>1</v>
      </c>
      <c r="I855">
        <v>0</v>
      </c>
      <c r="J855">
        <v>0</v>
      </c>
      <c r="K855">
        <v>1</v>
      </c>
      <c r="L855">
        <v>1</v>
      </c>
      <c r="M855">
        <v>1</v>
      </c>
      <c r="N855">
        <v>1</v>
      </c>
      <c r="O855">
        <v>1</v>
      </c>
      <c r="P855">
        <v>1</v>
      </c>
      <c r="Q855">
        <v>1</v>
      </c>
      <c r="R855">
        <v>1</v>
      </c>
      <c r="S855">
        <v>1</v>
      </c>
    </row>
    <row r="856" spans="1:44" x14ac:dyDescent="0.3">
      <c r="A856">
        <v>852</v>
      </c>
      <c r="B856">
        <v>2</v>
      </c>
      <c r="C856">
        <v>36</v>
      </c>
      <c r="D856">
        <v>15</v>
      </c>
      <c r="E856" t="str">
        <f>"2-36-15"</f>
        <v>2-36-15</v>
      </c>
      <c r="F856" t="s">
        <v>71</v>
      </c>
      <c r="G856" t="s">
        <v>72</v>
      </c>
      <c r="T856">
        <v>1</v>
      </c>
      <c r="U856">
        <v>0</v>
      </c>
      <c r="V856">
        <v>0</v>
      </c>
      <c r="W856">
        <v>0</v>
      </c>
      <c r="X856">
        <v>1</v>
      </c>
      <c r="Y856">
        <v>0</v>
      </c>
      <c r="Z856">
        <v>1</v>
      </c>
      <c r="AA856">
        <v>0</v>
      </c>
      <c r="AB856">
        <v>1</v>
      </c>
      <c r="AC856">
        <v>0</v>
      </c>
      <c r="AD856">
        <v>0</v>
      </c>
      <c r="AE856">
        <v>1</v>
      </c>
      <c r="AF856">
        <v>1</v>
      </c>
      <c r="AG856">
        <v>1</v>
      </c>
      <c r="AH856">
        <v>0</v>
      </c>
      <c r="AI856">
        <v>1</v>
      </c>
      <c r="AJ856">
        <v>0</v>
      </c>
      <c r="AK856">
        <v>1</v>
      </c>
      <c r="AL856">
        <v>1</v>
      </c>
      <c r="AM856">
        <v>1</v>
      </c>
      <c r="AN856">
        <v>1</v>
      </c>
      <c r="AO856">
        <v>1</v>
      </c>
      <c r="AP856">
        <v>0</v>
      </c>
      <c r="AQ856">
        <v>0</v>
      </c>
      <c r="AR856">
        <v>0</v>
      </c>
    </row>
    <row r="857" spans="1:44" x14ac:dyDescent="0.3">
      <c r="A857">
        <v>853</v>
      </c>
      <c r="B857">
        <v>2</v>
      </c>
      <c r="C857">
        <v>36</v>
      </c>
      <c r="D857">
        <v>11</v>
      </c>
      <c r="E857" t="str">
        <f>"2-36-11"</f>
        <v>2-36-11</v>
      </c>
      <c r="F857" t="s">
        <v>71</v>
      </c>
      <c r="G857" t="s">
        <v>73</v>
      </c>
      <c r="H857">
        <v>1</v>
      </c>
      <c r="I857">
        <v>0</v>
      </c>
      <c r="J857">
        <v>0</v>
      </c>
      <c r="K857">
        <v>1</v>
      </c>
      <c r="L857">
        <v>1</v>
      </c>
      <c r="M857">
        <v>1</v>
      </c>
      <c r="N857">
        <v>1</v>
      </c>
      <c r="O857">
        <v>1</v>
      </c>
      <c r="P857">
        <v>1</v>
      </c>
      <c r="Q857">
        <v>1</v>
      </c>
      <c r="R857">
        <v>1</v>
      </c>
      <c r="S857">
        <v>1</v>
      </c>
    </row>
    <row r="858" spans="1:44" x14ac:dyDescent="0.3">
      <c r="A858">
        <v>854</v>
      </c>
      <c r="B858">
        <v>2</v>
      </c>
      <c r="C858">
        <v>36</v>
      </c>
      <c r="D858">
        <v>3</v>
      </c>
      <c r="E858" t="str">
        <f>"2-36-3"</f>
        <v>2-36-3</v>
      </c>
      <c r="F858" t="s">
        <v>71</v>
      </c>
      <c r="G858" t="s">
        <v>73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1</v>
      </c>
    </row>
    <row r="859" spans="1:44" x14ac:dyDescent="0.3">
      <c r="A859">
        <v>855</v>
      </c>
      <c r="B859">
        <v>2</v>
      </c>
      <c r="C859">
        <v>36</v>
      </c>
      <c r="D859">
        <v>23</v>
      </c>
      <c r="E859" t="str">
        <f>"2-36-23"</f>
        <v>2-36-23</v>
      </c>
      <c r="F859" t="s">
        <v>71</v>
      </c>
      <c r="G859" t="s">
        <v>73</v>
      </c>
      <c r="H859">
        <v>1</v>
      </c>
      <c r="I859">
        <v>1</v>
      </c>
      <c r="J859">
        <v>0</v>
      </c>
      <c r="K859">
        <v>0</v>
      </c>
      <c r="L859">
        <v>1</v>
      </c>
      <c r="M859">
        <v>1</v>
      </c>
      <c r="N859">
        <v>1</v>
      </c>
      <c r="O859">
        <v>1</v>
      </c>
      <c r="P859">
        <v>1</v>
      </c>
      <c r="Q859">
        <v>1</v>
      </c>
      <c r="R859">
        <v>1</v>
      </c>
      <c r="S859">
        <v>1</v>
      </c>
    </row>
    <row r="860" spans="1:44" x14ac:dyDescent="0.3">
      <c r="A860">
        <v>856</v>
      </c>
      <c r="B860">
        <v>2</v>
      </c>
      <c r="C860">
        <v>36</v>
      </c>
      <c r="D860">
        <v>18</v>
      </c>
      <c r="E860" t="str">
        <f>"2-36-18"</f>
        <v>2-36-18</v>
      </c>
      <c r="F860" t="s">
        <v>71</v>
      </c>
      <c r="G860" t="s">
        <v>73</v>
      </c>
      <c r="H860">
        <v>1</v>
      </c>
      <c r="I860">
        <v>0</v>
      </c>
      <c r="J860">
        <v>1</v>
      </c>
      <c r="K860">
        <v>0</v>
      </c>
      <c r="L860">
        <v>1</v>
      </c>
      <c r="M860">
        <v>1</v>
      </c>
      <c r="N860">
        <v>1</v>
      </c>
      <c r="O860">
        <v>1</v>
      </c>
      <c r="P860">
        <v>1</v>
      </c>
      <c r="Q860">
        <v>1</v>
      </c>
      <c r="R860">
        <v>1</v>
      </c>
      <c r="S860">
        <v>1</v>
      </c>
    </row>
    <row r="861" spans="1:44" x14ac:dyDescent="0.3">
      <c r="A861">
        <v>857</v>
      </c>
      <c r="B861">
        <v>2</v>
      </c>
      <c r="C861">
        <v>36</v>
      </c>
      <c r="D861">
        <v>17</v>
      </c>
      <c r="E861" t="str">
        <f>"2-36-17"</f>
        <v>2-36-17</v>
      </c>
      <c r="F861" t="s">
        <v>71</v>
      </c>
      <c r="G861" t="s">
        <v>72</v>
      </c>
      <c r="T861">
        <v>1</v>
      </c>
      <c r="U861">
        <v>0</v>
      </c>
      <c r="V861">
        <v>0</v>
      </c>
      <c r="W861">
        <v>0</v>
      </c>
      <c r="X861">
        <v>0</v>
      </c>
      <c r="Y861">
        <v>1</v>
      </c>
      <c r="Z861">
        <v>0</v>
      </c>
      <c r="AA861">
        <v>1</v>
      </c>
      <c r="AB861">
        <v>0</v>
      </c>
      <c r="AC861">
        <v>1</v>
      </c>
      <c r="AD861">
        <v>0</v>
      </c>
      <c r="AE861">
        <v>1</v>
      </c>
      <c r="AF861">
        <v>1</v>
      </c>
      <c r="AG861">
        <v>1</v>
      </c>
      <c r="AH861">
        <v>1</v>
      </c>
      <c r="AI861">
        <v>0</v>
      </c>
      <c r="AJ861">
        <v>1</v>
      </c>
      <c r="AK861">
        <v>0</v>
      </c>
      <c r="AL861">
        <v>1</v>
      </c>
      <c r="AM861">
        <v>1</v>
      </c>
      <c r="AN861">
        <v>1</v>
      </c>
      <c r="AO861">
        <v>1</v>
      </c>
      <c r="AP861">
        <v>0</v>
      </c>
      <c r="AQ861">
        <v>0</v>
      </c>
      <c r="AR861">
        <v>0</v>
      </c>
    </row>
    <row r="862" spans="1:44" x14ac:dyDescent="0.3">
      <c r="A862">
        <v>858</v>
      </c>
      <c r="B862">
        <v>2</v>
      </c>
      <c r="C862">
        <v>36</v>
      </c>
      <c r="D862">
        <v>10</v>
      </c>
      <c r="E862" t="str">
        <f>"2-36-10"</f>
        <v>2-36-10</v>
      </c>
      <c r="F862" t="s">
        <v>71</v>
      </c>
      <c r="G862" t="s">
        <v>72</v>
      </c>
      <c r="T862">
        <v>1</v>
      </c>
      <c r="U862">
        <v>0</v>
      </c>
      <c r="V862">
        <v>0</v>
      </c>
      <c r="W862">
        <v>0</v>
      </c>
      <c r="X862">
        <v>0</v>
      </c>
      <c r="Y862">
        <v>1</v>
      </c>
      <c r="Z862">
        <v>1</v>
      </c>
      <c r="AA862">
        <v>0</v>
      </c>
      <c r="AB862">
        <v>0</v>
      </c>
      <c r="AC862">
        <v>0</v>
      </c>
      <c r="AD862">
        <v>1</v>
      </c>
      <c r="AE862">
        <v>1</v>
      </c>
      <c r="AF862">
        <v>1</v>
      </c>
      <c r="AG862">
        <v>1</v>
      </c>
      <c r="AH862">
        <v>0</v>
      </c>
      <c r="AI862">
        <v>1</v>
      </c>
      <c r="AJ862">
        <v>1</v>
      </c>
      <c r="AK862">
        <v>0</v>
      </c>
      <c r="AL862">
        <v>1</v>
      </c>
      <c r="AM862">
        <v>1</v>
      </c>
      <c r="AN862">
        <v>1</v>
      </c>
      <c r="AO862">
        <v>1</v>
      </c>
      <c r="AP862">
        <v>0</v>
      </c>
      <c r="AQ862">
        <v>0</v>
      </c>
      <c r="AR862">
        <v>0</v>
      </c>
    </row>
    <row r="863" spans="1:44" x14ac:dyDescent="0.3">
      <c r="A863">
        <v>859</v>
      </c>
      <c r="B863">
        <v>2</v>
      </c>
      <c r="C863">
        <v>36</v>
      </c>
      <c r="D863">
        <v>7</v>
      </c>
      <c r="E863" t="str">
        <f>"2-36-7"</f>
        <v>2-36-7</v>
      </c>
      <c r="F863" t="s">
        <v>71</v>
      </c>
      <c r="G863" t="s">
        <v>73</v>
      </c>
      <c r="H863">
        <v>1</v>
      </c>
      <c r="I863">
        <v>0</v>
      </c>
      <c r="J863">
        <v>0</v>
      </c>
      <c r="K863">
        <v>1</v>
      </c>
      <c r="L863">
        <v>1</v>
      </c>
      <c r="M863">
        <v>1</v>
      </c>
      <c r="N863">
        <v>1</v>
      </c>
      <c r="O863">
        <v>1</v>
      </c>
      <c r="P863">
        <v>1</v>
      </c>
      <c r="Q863">
        <v>1</v>
      </c>
      <c r="R863">
        <v>1</v>
      </c>
      <c r="S863">
        <v>1</v>
      </c>
    </row>
    <row r="864" spans="1:44" x14ac:dyDescent="0.3">
      <c r="A864">
        <v>860</v>
      </c>
      <c r="B864">
        <v>2</v>
      </c>
      <c r="C864">
        <v>36</v>
      </c>
      <c r="D864">
        <v>2</v>
      </c>
      <c r="E864" t="str">
        <f>"2-36-2"</f>
        <v>2-36-2</v>
      </c>
      <c r="F864" t="s">
        <v>71</v>
      </c>
      <c r="G864" t="s">
        <v>72</v>
      </c>
      <c r="T864">
        <v>0</v>
      </c>
      <c r="U864">
        <v>1</v>
      </c>
      <c r="V864">
        <v>0</v>
      </c>
      <c r="W864">
        <v>0</v>
      </c>
      <c r="X864">
        <v>1</v>
      </c>
      <c r="Y864">
        <v>0</v>
      </c>
      <c r="Z864">
        <v>0</v>
      </c>
      <c r="AA864">
        <v>1</v>
      </c>
      <c r="AB864">
        <v>0</v>
      </c>
      <c r="AC864">
        <v>1</v>
      </c>
      <c r="AD864">
        <v>0</v>
      </c>
      <c r="AE864">
        <v>1</v>
      </c>
      <c r="AF864">
        <v>1</v>
      </c>
      <c r="AG864">
        <v>1</v>
      </c>
      <c r="AH864">
        <v>0</v>
      </c>
      <c r="AI864">
        <v>1</v>
      </c>
      <c r="AJ864">
        <v>0</v>
      </c>
      <c r="AK864">
        <v>1</v>
      </c>
      <c r="AL864">
        <v>1</v>
      </c>
      <c r="AM864">
        <v>1</v>
      </c>
      <c r="AN864">
        <v>1</v>
      </c>
      <c r="AO864">
        <v>1</v>
      </c>
      <c r="AP864">
        <v>0</v>
      </c>
      <c r="AQ864">
        <v>0</v>
      </c>
      <c r="AR864">
        <v>0</v>
      </c>
    </row>
    <row r="865" spans="1:44" x14ac:dyDescent="0.3">
      <c r="A865">
        <v>861</v>
      </c>
      <c r="B865">
        <v>2</v>
      </c>
      <c r="C865">
        <v>36</v>
      </c>
      <c r="D865">
        <v>20</v>
      </c>
      <c r="E865" t="str">
        <f>"2-36-20"</f>
        <v>2-36-20</v>
      </c>
      <c r="F865" t="s">
        <v>71</v>
      </c>
      <c r="G865" t="s">
        <v>73</v>
      </c>
      <c r="H865">
        <v>1</v>
      </c>
      <c r="I865">
        <v>1</v>
      </c>
      <c r="J865">
        <v>0</v>
      </c>
      <c r="K865">
        <v>0</v>
      </c>
      <c r="L865">
        <v>1</v>
      </c>
      <c r="M865">
        <v>1</v>
      </c>
      <c r="N865">
        <v>1</v>
      </c>
      <c r="O865">
        <v>1</v>
      </c>
      <c r="P865">
        <v>1</v>
      </c>
      <c r="Q865">
        <v>1</v>
      </c>
      <c r="R865">
        <v>1</v>
      </c>
      <c r="S865">
        <v>1</v>
      </c>
    </row>
    <row r="866" spans="1:44" x14ac:dyDescent="0.3">
      <c r="A866">
        <v>862</v>
      </c>
      <c r="B866">
        <v>2</v>
      </c>
      <c r="C866">
        <v>36</v>
      </c>
      <c r="D866">
        <v>19</v>
      </c>
      <c r="E866" t="str">
        <f>"2-36-19"</f>
        <v>2-36-19</v>
      </c>
      <c r="F866" t="s">
        <v>71</v>
      </c>
      <c r="G866" t="s">
        <v>72</v>
      </c>
      <c r="T866">
        <v>0</v>
      </c>
      <c r="U866">
        <v>1</v>
      </c>
      <c r="V866">
        <v>0</v>
      </c>
      <c r="W866">
        <v>0</v>
      </c>
      <c r="X866">
        <v>1</v>
      </c>
      <c r="Y866">
        <v>0</v>
      </c>
      <c r="Z866">
        <v>1</v>
      </c>
      <c r="AA866">
        <v>0</v>
      </c>
      <c r="AB866">
        <v>0</v>
      </c>
      <c r="AC866">
        <v>1</v>
      </c>
      <c r="AD866">
        <v>0</v>
      </c>
      <c r="AE866">
        <v>1</v>
      </c>
      <c r="AF866">
        <v>1</v>
      </c>
      <c r="AG866">
        <v>1</v>
      </c>
      <c r="AH866">
        <v>0</v>
      </c>
      <c r="AI866">
        <v>1</v>
      </c>
      <c r="AJ866">
        <v>1</v>
      </c>
      <c r="AK866">
        <v>0</v>
      </c>
      <c r="AL866">
        <v>1</v>
      </c>
      <c r="AM866">
        <v>1</v>
      </c>
      <c r="AN866">
        <v>1</v>
      </c>
      <c r="AO866">
        <v>1</v>
      </c>
      <c r="AP866">
        <v>0</v>
      </c>
      <c r="AQ866">
        <v>0</v>
      </c>
      <c r="AR866">
        <v>0</v>
      </c>
    </row>
    <row r="867" spans="1:44" x14ac:dyDescent="0.3">
      <c r="A867">
        <v>863</v>
      </c>
      <c r="B867">
        <v>2</v>
      </c>
      <c r="C867">
        <v>36</v>
      </c>
      <c r="D867">
        <v>12</v>
      </c>
      <c r="E867" t="str">
        <f>"2-36-12"</f>
        <v>2-36-12</v>
      </c>
      <c r="F867" t="s">
        <v>71</v>
      </c>
      <c r="G867" t="s">
        <v>73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1</v>
      </c>
      <c r="R867">
        <v>0</v>
      </c>
      <c r="S867">
        <v>1</v>
      </c>
    </row>
    <row r="868" spans="1:44" x14ac:dyDescent="0.3">
      <c r="A868">
        <v>864</v>
      </c>
      <c r="B868">
        <v>2</v>
      </c>
      <c r="C868">
        <v>36</v>
      </c>
      <c r="D868">
        <v>8</v>
      </c>
      <c r="E868" t="str">
        <f>"2-36-8"</f>
        <v>2-36-8</v>
      </c>
      <c r="F868" t="s">
        <v>71</v>
      </c>
      <c r="G868" t="s">
        <v>72</v>
      </c>
      <c r="T868">
        <v>1</v>
      </c>
      <c r="U868">
        <v>0</v>
      </c>
      <c r="V868">
        <v>0</v>
      </c>
      <c r="W868">
        <v>0</v>
      </c>
      <c r="X868">
        <v>1</v>
      </c>
      <c r="Y868">
        <v>0</v>
      </c>
      <c r="Z868">
        <v>1</v>
      </c>
      <c r="AA868">
        <v>0</v>
      </c>
      <c r="AB868">
        <v>0</v>
      </c>
      <c r="AC868">
        <v>1</v>
      </c>
      <c r="AD868">
        <v>0</v>
      </c>
      <c r="AE868">
        <v>1</v>
      </c>
      <c r="AF868">
        <v>1</v>
      </c>
      <c r="AG868">
        <v>1</v>
      </c>
      <c r="AH868">
        <v>1</v>
      </c>
      <c r="AI868">
        <v>0</v>
      </c>
      <c r="AJ868">
        <v>0</v>
      </c>
      <c r="AK868">
        <v>1</v>
      </c>
      <c r="AL868">
        <v>1</v>
      </c>
      <c r="AM868">
        <v>1</v>
      </c>
      <c r="AN868">
        <v>1</v>
      </c>
      <c r="AO868">
        <v>1</v>
      </c>
      <c r="AP868">
        <v>0</v>
      </c>
      <c r="AQ868">
        <v>0</v>
      </c>
      <c r="AR868">
        <v>0</v>
      </c>
    </row>
    <row r="869" spans="1:44" x14ac:dyDescent="0.3">
      <c r="A869">
        <v>865</v>
      </c>
      <c r="B869">
        <v>2</v>
      </c>
      <c r="C869">
        <v>36</v>
      </c>
      <c r="D869">
        <v>4</v>
      </c>
      <c r="E869" t="str">
        <f>"2-36-4"</f>
        <v>2-36-4</v>
      </c>
      <c r="F869" t="s">
        <v>71</v>
      </c>
      <c r="G869" t="s">
        <v>73</v>
      </c>
      <c r="H869">
        <v>1</v>
      </c>
      <c r="I869">
        <v>1</v>
      </c>
      <c r="J869">
        <v>0</v>
      </c>
      <c r="K869">
        <v>0</v>
      </c>
      <c r="L869">
        <v>1</v>
      </c>
      <c r="M869">
        <v>1</v>
      </c>
      <c r="N869">
        <v>1</v>
      </c>
      <c r="O869">
        <v>1</v>
      </c>
      <c r="P869">
        <v>1</v>
      </c>
      <c r="Q869">
        <v>1</v>
      </c>
      <c r="R869">
        <v>1</v>
      </c>
      <c r="S869">
        <v>1</v>
      </c>
    </row>
    <row r="870" spans="1:44" x14ac:dyDescent="0.3">
      <c r="A870">
        <v>866</v>
      </c>
      <c r="B870">
        <v>2</v>
      </c>
      <c r="C870">
        <v>36</v>
      </c>
      <c r="D870">
        <v>24</v>
      </c>
      <c r="E870" t="str">
        <f>"2-36-24"</f>
        <v>2-36-24</v>
      </c>
      <c r="F870" t="s">
        <v>71</v>
      </c>
      <c r="G870" t="s">
        <v>72</v>
      </c>
      <c r="T870">
        <v>1</v>
      </c>
      <c r="U870">
        <v>0</v>
      </c>
      <c r="V870">
        <v>0</v>
      </c>
      <c r="W870">
        <v>0</v>
      </c>
      <c r="X870">
        <v>1</v>
      </c>
      <c r="Y870">
        <v>0</v>
      </c>
      <c r="Z870">
        <v>1</v>
      </c>
      <c r="AA870">
        <v>0</v>
      </c>
      <c r="AB870">
        <v>0</v>
      </c>
      <c r="AC870">
        <v>1</v>
      </c>
      <c r="AD870">
        <v>0</v>
      </c>
      <c r="AE870">
        <v>0</v>
      </c>
      <c r="AF870">
        <v>0</v>
      </c>
      <c r="AG870">
        <v>1</v>
      </c>
      <c r="AH870">
        <v>0</v>
      </c>
      <c r="AI870">
        <v>1</v>
      </c>
      <c r="AJ870">
        <v>1</v>
      </c>
      <c r="AK870">
        <v>0</v>
      </c>
      <c r="AL870">
        <v>0</v>
      </c>
      <c r="AM870">
        <v>1</v>
      </c>
      <c r="AN870">
        <v>1</v>
      </c>
      <c r="AO870">
        <v>1</v>
      </c>
      <c r="AP870">
        <v>0</v>
      </c>
      <c r="AQ870">
        <v>0</v>
      </c>
      <c r="AR870">
        <v>1</v>
      </c>
    </row>
    <row r="871" spans="1:44" x14ac:dyDescent="0.3">
      <c r="A871">
        <v>867</v>
      </c>
      <c r="B871">
        <v>2</v>
      </c>
      <c r="C871">
        <v>36</v>
      </c>
      <c r="D871">
        <v>16</v>
      </c>
      <c r="E871" t="str">
        <f>"2-36-16"</f>
        <v>2-36-16</v>
      </c>
      <c r="F871" t="s">
        <v>71</v>
      </c>
      <c r="G871" t="s">
        <v>72</v>
      </c>
      <c r="T871">
        <v>1</v>
      </c>
      <c r="U871">
        <v>0</v>
      </c>
      <c r="V871">
        <v>0</v>
      </c>
      <c r="W871">
        <v>0</v>
      </c>
      <c r="X871">
        <v>1</v>
      </c>
      <c r="Y871">
        <v>0</v>
      </c>
      <c r="Z871">
        <v>0</v>
      </c>
      <c r="AA871">
        <v>1</v>
      </c>
      <c r="AB871">
        <v>0</v>
      </c>
      <c r="AC871">
        <v>1</v>
      </c>
      <c r="AD871">
        <v>0</v>
      </c>
      <c r="AE871">
        <v>1</v>
      </c>
      <c r="AF871">
        <v>1</v>
      </c>
      <c r="AG871">
        <v>1</v>
      </c>
      <c r="AH871">
        <v>1</v>
      </c>
      <c r="AI871">
        <v>0</v>
      </c>
      <c r="AJ871">
        <v>1</v>
      </c>
      <c r="AK871">
        <v>0</v>
      </c>
      <c r="AL871">
        <v>1</v>
      </c>
      <c r="AM871">
        <v>1</v>
      </c>
      <c r="AN871">
        <v>1</v>
      </c>
      <c r="AO871">
        <v>1</v>
      </c>
      <c r="AP871">
        <v>0</v>
      </c>
      <c r="AQ871">
        <v>0</v>
      </c>
      <c r="AR871">
        <v>1</v>
      </c>
    </row>
    <row r="872" spans="1:44" x14ac:dyDescent="0.3">
      <c r="A872">
        <v>868</v>
      </c>
      <c r="B872">
        <v>2</v>
      </c>
      <c r="C872">
        <v>36</v>
      </c>
      <c r="D872">
        <v>1</v>
      </c>
      <c r="E872" t="str">
        <f>"2-36-1"</f>
        <v>2-36-1</v>
      </c>
      <c r="F872" t="s">
        <v>71</v>
      </c>
      <c r="G872" t="s">
        <v>72</v>
      </c>
      <c r="T872">
        <v>1</v>
      </c>
      <c r="U872">
        <v>0</v>
      </c>
      <c r="V872">
        <v>0</v>
      </c>
      <c r="W872">
        <v>0</v>
      </c>
      <c r="X872">
        <v>1</v>
      </c>
      <c r="Y872">
        <v>0</v>
      </c>
      <c r="Z872">
        <v>1</v>
      </c>
      <c r="AA872">
        <v>0</v>
      </c>
      <c r="AB872">
        <v>0</v>
      </c>
      <c r="AC872">
        <v>0</v>
      </c>
      <c r="AD872">
        <v>1</v>
      </c>
      <c r="AE872">
        <v>1</v>
      </c>
      <c r="AF872">
        <v>1</v>
      </c>
      <c r="AG872">
        <v>1</v>
      </c>
      <c r="AH872">
        <v>0</v>
      </c>
      <c r="AI872">
        <v>1</v>
      </c>
      <c r="AJ872">
        <v>1</v>
      </c>
      <c r="AK872">
        <v>0</v>
      </c>
      <c r="AL872">
        <v>1</v>
      </c>
      <c r="AM872">
        <v>1</v>
      </c>
      <c r="AN872">
        <v>1</v>
      </c>
      <c r="AO872">
        <v>1</v>
      </c>
      <c r="AP872">
        <v>0</v>
      </c>
      <c r="AQ872">
        <v>0</v>
      </c>
      <c r="AR872">
        <v>1</v>
      </c>
    </row>
    <row r="873" spans="1:44" x14ac:dyDescent="0.3">
      <c r="A873">
        <v>869</v>
      </c>
      <c r="B873">
        <v>2</v>
      </c>
      <c r="C873">
        <v>36</v>
      </c>
      <c r="D873">
        <v>6</v>
      </c>
      <c r="E873" t="str">
        <f>"2-36-6"</f>
        <v>2-36-6</v>
      </c>
      <c r="F873" t="s">
        <v>71</v>
      </c>
      <c r="G873" t="s">
        <v>72</v>
      </c>
      <c r="T873">
        <v>1</v>
      </c>
      <c r="U873">
        <v>0</v>
      </c>
      <c r="V873">
        <v>0</v>
      </c>
      <c r="W873">
        <v>0</v>
      </c>
      <c r="X873">
        <v>1</v>
      </c>
      <c r="Y873">
        <v>0</v>
      </c>
      <c r="Z873">
        <v>1</v>
      </c>
      <c r="AA873">
        <v>0</v>
      </c>
      <c r="AB873">
        <v>1</v>
      </c>
      <c r="AC873">
        <v>0</v>
      </c>
      <c r="AD873">
        <v>0</v>
      </c>
      <c r="AE873">
        <v>1</v>
      </c>
      <c r="AF873">
        <v>1</v>
      </c>
      <c r="AG873">
        <v>1</v>
      </c>
      <c r="AH873">
        <v>0</v>
      </c>
      <c r="AI873">
        <v>1</v>
      </c>
      <c r="AJ873">
        <v>1</v>
      </c>
      <c r="AK873">
        <v>0</v>
      </c>
      <c r="AL873">
        <v>1</v>
      </c>
      <c r="AM873">
        <v>1</v>
      </c>
      <c r="AN873">
        <v>1</v>
      </c>
      <c r="AO873">
        <v>1</v>
      </c>
      <c r="AP873">
        <v>0</v>
      </c>
      <c r="AQ873">
        <v>0</v>
      </c>
      <c r="AR873">
        <v>1</v>
      </c>
    </row>
    <row r="874" spans="1:44" x14ac:dyDescent="0.3">
      <c r="A874">
        <v>870</v>
      </c>
      <c r="B874">
        <v>2</v>
      </c>
      <c r="C874">
        <v>37</v>
      </c>
      <c r="D874">
        <v>24</v>
      </c>
      <c r="E874" t="str">
        <f>"2-37-24"</f>
        <v>2-37-24</v>
      </c>
      <c r="F874" t="s">
        <v>71</v>
      </c>
      <c r="G874" t="s">
        <v>73</v>
      </c>
      <c r="H874">
        <v>1</v>
      </c>
      <c r="I874">
        <v>0</v>
      </c>
      <c r="J874">
        <v>1</v>
      </c>
      <c r="K874">
        <v>0</v>
      </c>
      <c r="L874">
        <v>1</v>
      </c>
      <c r="M874">
        <v>1</v>
      </c>
      <c r="N874">
        <v>1</v>
      </c>
      <c r="O874">
        <v>1</v>
      </c>
      <c r="P874">
        <v>1</v>
      </c>
      <c r="Q874">
        <v>1</v>
      </c>
      <c r="R874">
        <v>1</v>
      </c>
      <c r="S874">
        <v>1</v>
      </c>
    </row>
    <row r="875" spans="1:44" x14ac:dyDescent="0.3">
      <c r="A875">
        <v>871</v>
      </c>
      <c r="B875">
        <v>2</v>
      </c>
      <c r="C875">
        <v>37</v>
      </c>
      <c r="D875">
        <v>23</v>
      </c>
      <c r="E875" t="str">
        <f>"2-37-23"</f>
        <v>2-37-23</v>
      </c>
      <c r="F875" t="s">
        <v>71</v>
      </c>
      <c r="G875" t="s">
        <v>72</v>
      </c>
      <c r="T875">
        <v>0</v>
      </c>
      <c r="U875">
        <v>0</v>
      </c>
      <c r="V875">
        <v>0</v>
      </c>
      <c r="W875">
        <v>0</v>
      </c>
      <c r="X875">
        <v>1</v>
      </c>
      <c r="Y875">
        <v>0</v>
      </c>
      <c r="Z875">
        <v>1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1</v>
      </c>
      <c r="AJ875">
        <v>1</v>
      </c>
      <c r="AK875">
        <v>0</v>
      </c>
      <c r="AL875">
        <v>0</v>
      </c>
      <c r="AM875">
        <v>1</v>
      </c>
      <c r="AN875">
        <v>1</v>
      </c>
      <c r="AO875">
        <v>1</v>
      </c>
      <c r="AP875">
        <v>0</v>
      </c>
      <c r="AQ875">
        <v>0</v>
      </c>
      <c r="AR875">
        <v>0</v>
      </c>
    </row>
    <row r="876" spans="1:44" x14ac:dyDescent="0.3">
      <c r="A876">
        <v>872</v>
      </c>
      <c r="B876">
        <v>2</v>
      </c>
      <c r="C876">
        <v>37</v>
      </c>
      <c r="D876">
        <v>14</v>
      </c>
      <c r="E876" t="str">
        <f>"2-37-14"</f>
        <v>2-37-14</v>
      </c>
      <c r="F876" t="s">
        <v>71</v>
      </c>
      <c r="G876" t="s">
        <v>72</v>
      </c>
      <c r="T876">
        <v>1</v>
      </c>
      <c r="U876">
        <v>0</v>
      </c>
      <c r="V876">
        <v>0</v>
      </c>
      <c r="W876">
        <v>0</v>
      </c>
      <c r="X876">
        <v>1</v>
      </c>
      <c r="Y876">
        <v>0</v>
      </c>
      <c r="Z876">
        <v>0</v>
      </c>
      <c r="AA876">
        <v>1</v>
      </c>
      <c r="AB876">
        <v>0</v>
      </c>
      <c r="AC876">
        <v>1</v>
      </c>
      <c r="AD876">
        <v>0</v>
      </c>
      <c r="AE876">
        <v>1</v>
      </c>
      <c r="AF876">
        <v>1</v>
      </c>
      <c r="AG876">
        <v>1</v>
      </c>
      <c r="AH876">
        <v>1</v>
      </c>
      <c r="AI876">
        <v>0</v>
      </c>
      <c r="AJ876">
        <v>0</v>
      </c>
      <c r="AK876">
        <v>1</v>
      </c>
      <c r="AL876">
        <v>1</v>
      </c>
      <c r="AM876">
        <v>1</v>
      </c>
      <c r="AN876">
        <v>1</v>
      </c>
      <c r="AO876">
        <v>1</v>
      </c>
      <c r="AP876">
        <v>0</v>
      </c>
      <c r="AQ876">
        <v>0</v>
      </c>
      <c r="AR876">
        <v>0</v>
      </c>
    </row>
    <row r="877" spans="1:44" x14ac:dyDescent="0.3">
      <c r="A877">
        <v>873</v>
      </c>
      <c r="B877">
        <v>2</v>
      </c>
      <c r="C877">
        <v>37</v>
      </c>
      <c r="D877">
        <v>13</v>
      </c>
      <c r="E877" t="str">
        <f>"2-37-13"</f>
        <v>2-37-13</v>
      </c>
      <c r="F877" t="s">
        <v>71</v>
      </c>
      <c r="G877" t="s">
        <v>72</v>
      </c>
      <c r="T877">
        <v>1</v>
      </c>
      <c r="U877">
        <v>0</v>
      </c>
      <c r="V877">
        <v>0</v>
      </c>
      <c r="W877">
        <v>0</v>
      </c>
      <c r="X877">
        <v>1</v>
      </c>
      <c r="Y877">
        <v>0</v>
      </c>
      <c r="Z877">
        <v>0</v>
      </c>
      <c r="AA877">
        <v>1</v>
      </c>
      <c r="AB877">
        <v>0</v>
      </c>
      <c r="AC877">
        <v>1</v>
      </c>
      <c r="AD877">
        <v>0</v>
      </c>
      <c r="AE877">
        <v>1</v>
      </c>
      <c r="AF877">
        <v>1</v>
      </c>
      <c r="AG877">
        <v>1</v>
      </c>
      <c r="AH877">
        <v>0</v>
      </c>
      <c r="AI877">
        <v>1</v>
      </c>
      <c r="AJ877">
        <v>0</v>
      </c>
      <c r="AK877">
        <v>1</v>
      </c>
      <c r="AL877">
        <v>1</v>
      </c>
      <c r="AM877">
        <v>1</v>
      </c>
      <c r="AN877">
        <v>1</v>
      </c>
      <c r="AO877">
        <v>1</v>
      </c>
      <c r="AP877">
        <v>0</v>
      </c>
      <c r="AQ877">
        <v>0</v>
      </c>
      <c r="AR877">
        <v>0</v>
      </c>
    </row>
    <row r="878" spans="1:44" x14ac:dyDescent="0.3">
      <c r="A878">
        <v>874</v>
      </c>
      <c r="B878">
        <v>2</v>
      </c>
      <c r="C878">
        <v>37</v>
      </c>
      <c r="D878">
        <v>5</v>
      </c>
      <c r="E878" t="str">
        <f>"2-37-5"</f>
        <v>2-37-5</v>
      </c>
      <c r="F878" t="s">
        <v>71</v>
      </c>
      <c r="G878" t="s">
        <v>73</v>
      </c>
      <c r="H878">
        <v>1</v>
      </c>
      <c r="I878">
        <v>0</v>
      </c>
      <c r="J878">
        <v>0</v>
      </c>
      <c r="K878">
        <v>1</v>
      </c>
      <c r="L878">
        <v>1</v>
      </c>
      <c r="M878">
        <v>1</v>
      </c>
      <c r="N878">
        <v>1</v>
      </c>
      <c r="O878">
        <v>1</v>
      </c>
      <c r="P878">
        <v>1</v>
      </c>
      <c r="Q878">
        <v>1</v>
      </c>
      <c r="R878">
        <v>1</v>
      </c>
      <c r="S878">
        <v>1</v>
      </c>
    </row>
    <row r="879" spans="1:44" x14ac:dyDescent="0.3">
      <c r="A879">
        <v>875</v>
      </c>
      <c r="B879">
        <v>2</v>
      </c>
      <c r="C879">
        <v>37</v>
      </c>
      <c r="D879">
        <v>3</v>
      </c>
      <c r="E879" t="str">
        <f>"2-37-3"</f>
        <v>2-37-3</v>
      </c>
      <c r="F879" t="s">
        <v>71</v>
      </c>
      <c r="G879" t="s">
        <v>73</v>
      </c>
      <c r="H879">
        <v>1</v>
      </c>
      <c r="I879">
        <v>1</v>
      </c>
      <c r="J879">
        <v>0</v>
      </c>
      <c r="K879">
        <v>0</v>
      </c>
      <c r="L879">
        <v>1</v>
      </c>
      <c r="M879">
        <v>1</v>
      </c>
      <c r="N879">
        <v>1</v>
      </c>
      <c r="O879">
        <v>1</v>
      </c>
      <c r="P879">
        <v>1</v>
      </c>
      <c r="Q879">
        <v>1</v>
      </c>
      <c r="R879">
        <v>1</v>
      </c>
      <c r="S879">
        <v>1</v>
      </c>
    </row>
    <row r="880" spans="1:44" x14ac:dyDescent="0.3">
      <c r="A880">
        <v>876</v>
      </c>
      <c r="B880">
        <v>2</v>
      </c>
      <c r="C880">
        <v>37</v>
      </c>
      <c r="D880">
        <v>22</v>
      </c>
      <c r="E880" t="str">
        <f>"2-37-22"</f>
        <v>2-37-22</v>
      </c>
      <c r="F880" t="s">
        <v>71</v>
      </c>
      <c r="G880" t="s">
        <v>73</v>
      </c>
      <c r="H880">
        <v>1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1</v>
      </c>
      <c r="S880">
        <v>1</v>
      </c>
    </row>
    <row r="881" spans="1:44" x14ac:dyDescent="0.3">
      <c r="A881">
        <v>877</v>
      </c>
      <c r="B881">
        <v>2</v>
      </c>
      <c r="C881">
        <v>37</v>
      </c>
      <c r="D881">
        <v>21</v>
      </c>
      <c r="E881" t="str">
        <f>"2-37-21"</f>
        <v>2-37-21</v>
      </c>
      <c r="F881" t="s">
        <v>71</v>
      </c>
      <c r="G881" t="s">
        <v>72</v>
      </c>
      <c r="T881">
        <v>0</v>
      </c>
      <c r="U881">
        <v>1</v>
      </c>
      <c r="V881">
        <v>0</v>
      </c>
      <c r="W881">
        <v>0</v>
      </c>
      <c r="X881">
        <v>1</v>
      </c>
      <c r="Y881">
        <v>0</v>
      </c>
      <c r="Z881">
        <v>0</v>
      </c>
      <c r="AA881">
        <v>1</v>
      </c>
      <c r="AB881">
        <v>0</v>
      </c>
      <c r="AC881">
        <v>0</v>
      </c>
      <c r="AD881">
        <v>1</v>
      </c>
      <c r="AE881">
        <v>1</v>
      </c>
      <c r="AF881">
        <v>1</v>
      </c>
      <c r="AG881">
        <v>1</v>
      </c>
      <c r="AH881">
        <v>0</v>
      </c>
      <c r="AI881">
        <v>1</v>
      </c>
      <c r="AJ881">
        <v>1</v>
      </c>
      <c r="AK881">
        <v>0</v>
      </c>
      <c r="AL881">
        <v>1</v>
      </c>
      <c r="AM881">
        <v>1</v>
      </c>
      <c r="AN881">
        <v>1</v>
      </c>
      <c r="AO881">
        <v>1</v>
      </c>
      <c r="AP881">
        <v>0</v>
      </c>
      <c r="AQ881">
        <v>0</v>
      </c>
      <c r="AR881">
        <v>0</v>
      </c>
    </row>
    <row r="882" spans="1:44" x14ac:dyDescent="0.3">
      <c r="A882">
        <v>878</v>
      </c>
      <c r="B882">
        <v>2</v>
      </c>
      <c r="C882">
        <v>37</v>
      </c>
      <c r="D882">
        <v>16</v>
      </c>
      <c r="E882" t="str">
        <f>"2-37-16"</f>
        <v>2-37-16</v>
      </c>
      <c r="F882" t="s">
        <v>71</v>
      </c>
      <c r="G882" t="s">
        <v>73</v>
      </c>
      <c r="H882">
        <v>1</v>
      </c>
      <c r="I882">
        <v>1</v>
      </c>
      <c r="J882">
        <v>0</v>
      </c>
      <c r="K882">
        <v>0</v>
      </c>
      <c r="L882">
        <v>1</v>
      </c>
      <c r="M882">
        <v>1</v>
      </c>
      <c r="N882">
        <v>1</v>
      </c>
      <c r="O882">
        <v>1</v>
      </c>
      <c r="P882">
        <v>1</v>
      </c>
      <c r="Q882">
        <v>1</v>
      </c>
      <c r="R882">
        <v>1</v>
      </c>
      <c r="S882">
        <v>1</v>
      </c>
    </row>
    <row r="883" spans="1:44" x14ac:dyDescent="0.3">
      <c r="A883">
        <v>879</v>
      </c>
      <c r="B883">
        <v>2</v>
      </c>
      <c r="C883">
        <v>37</v>
      </c>
      <c r="D883">
        <v>15</v>
      </c>
      <c r="E883" t="str">
        <f>"2-37-15"</f>
        <v>2-37-15</v>
      </c>
      <c r="F883" t="s">
        <v>71</v>
      </c>
      <c r="G883" t="s">
        <v>73</v>
      </c>
      <c r="H883">
        <v>1</v>
      </c>
      <c r="I883">
        <v>0</v>
      </c>
      <c r="J883">
        <v>1</v>
      </c>
      <c r="K883">
        <v>0</v>
      </c>
      <c r="L883">
        <v>1</v>
      </c>
      <c r="M883">
        <v>1</v>
      </c>
      <c r="N883">
        <v>1</v>
      </c>
      <c r="O883">
        <v>1</v>
      </c>
      <c r="P883">
        <v>1</v>
      </c>
      <c r="Q883">
        <v>1</v>
      </c>
      <c r="R883">
        <v>1</v>
      </c>
      <c r="S883">
        <v>1</v>
      </c>
    </row>
    <row r="884" spans="1:44" x14ac:dyDescent="0.3">
      <c r="A884">
        <v>880</v>
      </c>
      <c r="B884">
        <v>2</v>
      </c>
      <c r="C884">
        <v>37</v>
      </c>
      <c r="D884">
        <v>9</v>
      </c>
      <c r="E884" t="str">
        <f>"2-37-9"</f>
        <v>2-37-9</v>
      </c>
      <c r="F884" t="s">
        <v>71</v>
      </c>
      <c r="G884" t="s">
        <v>72</v>
      </c>
      <c r="T884">
        <v>1</v>
      </c>
      <c r="U884">
        <v>0</v>
      </c>
      <c r="V884">
        <v>0</v>
      </c>
      <c r="W884">
        <v>0</v>
      </c>
      <c r="X884">
        <v>1</v>
      </c>
      <c r="Y884">
        <v>0</v>
      </c>
      <c r="Z884">
        <v>0</v>
      </c>
      <c r="AA884">
        <v>1</v>
      </c>
      <c r="AB884">
        <v>1</v>
      </c>
      <c r="AC884">
        <v>0</v>
      </c>
      <c r="AD884">
        <v>0</v>
      </c>
      <c r="AE884">
        <v>1</v>
      </c>
      <c r="AF884">
        <v>1</v>
      </c>
      <c r="AG884">
        <v>1</v>
      </c>
      <c r="AH884">
        <v>0</v>
      </c>
      <c r="AI884">
        <v>1</v>
      </c>
      <c r="AJ884">
        <v>1</v>
      </c>
      <c r="AK884">
        <v>0</v>
      </c>
      <c r="AL884">
        <v>1</v>
      </c>
      <c r="AM884">
        <v>1</v>
      </c>
      <c r="AN884">
        <v>1</v>
      </c>
      <c r="AO884">
        <v>1</v>
      </c>
      <c r="AP884">
        <v>0</v>
      </c>
      <c r="AQ884">
        <v>0</v>
      </c>
      <c r="AR884">
        <v>0</v>
      </c>
    </row>
    <row r="885" spans="1:44" x14ac:dyDescent="0.3">
      <c r="A885">
        <v>881</v>
      </c>
      <c r="B885">
        <v>2</v>
      </c>
      <c r="C885">
        <v>37</v>
      </c>
      <c r="D885">
        <v>6</v>
      </c>
      <c r="E885" t="str">
        <f>"2-37-6"</f>
        <v>2-37-6</v>
      </c>
      <c r="F885" t="s">
        <v>71</v>
      </c>
      <c r="G885" t="s">
        <v>73</v>
      </c>
      <c r="H885">
        <v>1</v>
      </c>
      <c r="I885">
        <v>1</v>
      </c>
      <c r="J885">
        <v>0</v>
      </c>
      <c r="K885">
        <v>0</v>
      </c>
      <c r="L885">
        <v>1</v>
      </c>
      <c r="M885">
        <v>1</v>
      </c>
      <c r="N885">
        <v>1</v>
      </c>
      <c r="O885">
        <v>1</v>
      </c>
      <c r="P885">
        <v>1</v>
      </c>
      <c r="Q885">
        <v>1</v>
      </c>
      <c r="R885">
        <v>1</v>
      </c>
      <c r="S885">
        <v>1</v>
      </c>
    </row>
    <row r="886" spans="1:44" x14ac:dyDescent="0.3">
      <c r="A886">
        <v>882</v>
      </c>
      <c r="B886">
        <v>2</v>
      </c>
      <c r="C886">
        <v>37</v>
      </c>
      <c r="D886">
        <v>4</v>
      </c>
      <c r="E886" t="str">
        <f>"2-37-4"</f>
        <v>2-37-4</v>
      </c>
      <c r="F886" t="s">
        <v>71</v>
      </c>
      <c r="G886" t="s">
        <v>73</v>
      </c>
      <c r="H886">
        <v>1</v>
      </c>
      <c r="I886">
        <v>1</v>
      </c>
      <c r="J886">
        <v>0</v>
      </c>
      <c r="K886">
        <v>0</v>
      </c>
      <c r="L886">
        <v>1</v>
      </c>
      <c r="M886">
        <v>1</v>
      </c>
      <c r="N886">
        <v>1</v>
      </c>
      <c r="O886">
        <v>1</v>
      </c>
      <c r="P886">
        <v>1</v>
      </c>
      <c r="Q886">
        <v>1</v>
      </c>
      <c r="R886">
        <v>1</v>
      </c>
      <c r="S886">
        <v>1</v>
      </c>
    </row>
    <row r="887" spans="1:44" x14ac:dyDescent="0.3">
      <c r="A887">
        <v>883</v>
      </c>
      <c r="B887">
        <v>2</v>
      </c>
      <c r="C887">
        <v>37</v>
      </c>
      <c r="D887">
        <v>20</v>
      </c>
      <c r="E887" t="str">
        <f>"2-37-20"</f>
        <v>2-37-20</v>
      </c>
      <c r="F887" t="s">
        <v>71</v>
      </c>
      <c r="G887" t="s">
        <v>72</v>
      </c>
      <c r="T887">
        <v>1</v>
      </c>
      <c r="U887">
        <v>0</v>
      </c>
      <c r="V887">
        <v>0</v>
      </c>
      <c r="W887">
        <v>0</v>
      </c>
      <c r="X887">
        <v>1</v>
      </c>
      <c r="Y887">
        <v>0</v>
      </c>
      <c r="Z887">
        <v>1</v>
      </c>
      <c r="AA887">
        <v>0</v>
      </c>
      <c r="AB887">
        <v>0</v>
      </c>
      <c r="AC887">
        <v>1</v>
      </c>
      <c r="AD887">
        <v>0</v>
      </c>
      <c r="AE887">
        <v>1</v>
      </c>
      <c r="AF887">
        <v>1</v>
      </c>
      <c r="AG887">
        <v>1</v>
      </c>
      <c r="AH887">
        <v>0</v>
      </c>
      <c r="AI887">
        <v>1</v>
      </c>
      <c r="AJ887">
        <v>0</v>
      </c>
      <c r="AK887">
        <v>0</v>
      </c>
      <c r="AL887">
        <v>1</v>
      </c>
      <c r="AM887">
        <v>1</v>
      </c>
      <c r="AN887">
        <v>1</v>
      </c>
      <c r="AO887">
        <v>1</v>
      </c>
      <c r="AP887">
        <v>0</v>
      </c>
      <c r="AQ887">
        <v>0</v>
      </c>
      <c r="AR887">
        <v>0</v>
      </c>
    </row>
    <row r="888" spans="1:44" x14ac:dyDescent="0.3">
      <c r="A888">
        <v>884</v>
      </c>
      <c r="B888">
        <v>2</v>
      </c>
      <c r="C888">
        <v>37</v>
      </c>
      <c r="D888">
        <v>12</v>
      </c>
      <c r="E888" t="str">
        <f>"2-37-12"</f>
        <v>2-37-12</v>
      </c>
      <c r="F888" t="s">
        <v>71</v>
      </c>
      <c r="G888" t="s">
        <v>72</v>
      </c>
      <c r="T888">
        <v>1</v>
      </c>
      <c r="U888">
        <v>0</v>
      </c>
      <c r="V888">
        <v>0</v>
      </c>
      <c r="W888">
        <v>0</v>
      </c>
      <c r="X888">
        <v>1</v>
      </c>
      <c r="Y888">
        <v>0</v>
      </c>
      <c r="Z888">
        <v>1</v>
      </c>
      <c r="AA888">
        <v>0</v>
      </c>
      <c r="AB888">
        <v>0</v>
      </c>
      <c r="AC888">
        <v>1</v>
      </c>
      <c r="AD888">
        <v>0</v>
      </c>
      <c r="AE888">
        <v>1</v>
      </c>
      <c r="AF888">
        <v>1</v>
      </c>
      <c r="AG888">
        <v>1</v>
      </c>
      <c r="AH888">
        <v>0</v>
      </c>
      <c r="AI888">
        <v>1</v>
      </c>
      <c r="AJ888">
        <v>1</v>
      </c>
      <c r="AK888">
        <v>0</v>
      </c>
      <c r="AL888">
        <v>1</v>
      </c>
      <c r="AM888">
        <v>0</v>
      </c>
      <c r="AN888">
        <v>1</v>
      </c>
      <c r="AO888">
        <v>1</v>
      </c>
      <c r="AP888">
        <v>0</v>
      </c>
      <c r="AQ888">
        <v>0</v>
      </c>
      <c r="AR888">
        <v>0</v>
      </c>
    </row>
    <row r="889" spans="1:44" x14ac:dyDescent="0.3">
      <c r="A889">
        <v>885</v>
      </c>
      <c r="B889">
        <v>2</v>
      </c>
      <c r="C889">
        <v>37</v>
      </c>
      <c r="D889">
        <v>18</v>
      </c>
      <c r="E889" t="str">
        <f>"2-37-18"</f>
        <v>2-37-18</v>
      </c>
      <c r="F889" t="s">
        <v>71</v>
      </c>
      <c r="G889" t="s">
        <v>72</v>
      </c>
      <c r="T889">
        <v>0</v>
      </c>
      <c r="U889">
        <v>1</v>
      </c>
      <c r="V889">
        <v>0</v>
      </c>
      <c r="W889">
        <v>0</v>
      </c>
      <c r="X889">
        <v>1</v>
      </c>
      <c r="Y889">
        <v>0</v>
      </c>
      <c r="Z889">
        <v>1</v>
      </c>
      <c r="AA889">
        <v>0</v>
      </c>
      <c r="AB889">
        <v>0</v>
      </c>
      <c r="AC889">
        <v>1</v>
      </c>
      <c r="AD889">
        <v>0</v>
      </c>
      <c r="AE889">
        <v>1</v>
      </c>
      <c r="AF889">
        <v>1</v>
      </c>
      <c r="AG889">
        <v>1</v>
      </c>
      <c r="AH889">
        <v>0</v>
      </c>
      <c r="AI889">
        <v>1</v>
      </c>
      <c r="AJ889">
        <v>1</v>
      </c>
      <c r="AK889">
        <v>0</v>
      </c>
      <c r="AL889">
        <v>1</v>
      </c>
      <c r="AM889">
        <v>1</v>
      </c>
      <c r="AN889">
        <v>1</v>
      </c>
      <c r="AO889">
        <v>1</v>
      </c>
      <c r="AP889">
        <v>0</v>
      </c>
      <c r="AQ889">
        <v>0</v>
      </c>
      <c r="AR889">
        <v>0</v>
      </c>
    </row>
    <row r="890" spans="1:44" x14ac:dyDescent="0.3">
      <c r="A890">
        <v>886</v>
      </c>
      <c r="B890">
        <v>2</v>
      </c>
      <c r="C890">
        <v>37</v>
      </c>
      <c r="D890">
        <v>11</v>
      </c>
      <c r="E890" t="str">
        <f>"2-37-11"</f>
        <v>2-37-11</v>
      </c>
      <c r="F890" t="s">
        <v>71</v>
      </c>
      <c r="G890" t="s">
        <v>73</v>
      </c>
      <c r="H890">
        <v>1</v>
      </c>
      <c r="I890">
        <v>0</v>
      </c>
      <c r="J890">
        <v>0</v>
      </c>
      <c r="K890">
        <v>1</v>
      </c>
      <c r="L890">
        <v>1</v>
      </c>
      <c r="M890">
        <v>1</v>
      </c>
      <c r="N890">
        <v>1</v>
      </c>
      <c r="O890">
        <v>1</v>
      </c>
      <c r="P890">
        <v>0</v>
      </c>
      <c r="Q890">
        <v>1</v>
      </c>
      <c r="R890">
        <v>1</v>
      </c>
      <c r="S890">
        <v>1</v>
      </c>
    </row>
    <row r="891" spans="1:44" x14ac:dyDescent="0.3">
      <c r="A891">
        <v>887</v>
      </c>
      <c r="B891">
        <v>2</v>
      </c>
      <c r="C891">
        <v>37</v>
      </c>
      <c r="D891">
        <v>8</v>
      </c>
      <c r="E891" t="str">
        <f>"2-37-8"</f>
        <v>2-37-8</v>
      </c>
      <c r="F891" t="s">
        <v>71</v>
      </c>
      <c r="G891" t="s">
        <v>73</v>
      </c>
      <c r="H891">
        <v>1</v>
      </c>
      <c r="I891">
        <v>0</v>
      </c>
      <c r="J891">
        <v>0</v>
      </c>
      <c r="K891">
        <v>1</v>
      </c>
      <c r="L891">
        <v>1</v>
      </c>
      <c r="M891">
        <v>1</v>
      </c>
      <c r="N891">
        <v>1</v>
      </c>
      <c r="O891">
        <v>1</v>
      </c>
      <c r="P891">
        <v>1</v>
      </c>
      <c r="Q891">
        <v>1</v>
      </c>
      <c r="R891">
        <v>1</v>
      </c>
      <c r="S891">
        <v>1</v>
      </c>
    </row>
    <row r="892" spans="1:44" x14ac:dyDescent="0.3">
      <c r="A892">
        <v>888</v>
      </c>
      <c r="B892">
        <v>2</v>
      </c>
      <c r="C892">
        <v>37</v>
      </c>
      <c r="D892">
        <v>17</v>
      </c>
      <c r="E892" t="str">
        <f>"2-37-17"</f>
        <v>2-37-17</v>
      </c>
      <c r="F892" t="s">
        <v>71</v>
      </c>
      <c r="G892" t="s">
        <v>72</v>
      </c>
      <c r="T892">
        <v>1</v>
      </c>
      <c r="U892">
        <v>0</v>
      </c>
      <c r="V892">
        <v>0</v>
      </c>
      <c r="W892">
        <v>0</v>
      </c>
      <c r="X892">
        <v>1</v>
      </c>
      <c r="Y892">
        <v>0</v>
      </c>
      <c r="Z892">
        <v>1</v>
      </c>
      <c r="AA892">
        <v>0</v>
      </c>
      <c r="AB892">
        <v>1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1</v>
      </c>
      <c r="AI892">
        <v>0</v>
      </c>
      <c r="AJ892">
        <v>1</v>
      </c>
      <c r="AK892">
        <v>0</v>
      </c>
      <c r="AL892">
        <v>0</v>
      </c>
      <c r="AM892">
        <v>1</v>
      </c>
      <c r="AN892">
        <v>1</v>
      </c>
      <c r="AO892">
        <v>1</v>
      </c>
      <c r="AP892">
        <v>0</v>
      </c>
      <c r="AQ892">
        <v>0</v>
      </c>
      <c r="AR892">
        <v>1</v>
      </c>
    </row>
    <row r="893" spans="1:44" x14ac:dyDescent="0.3">
      <c r="A893">
        <v>889</v>
      </c>
      <c r="B893">
        <v>2</v>
      </c>
      <c r="C893">
        <v>37</v>
      </c>
      <c r="D893">
        <v>2</v>
      </c>
      <c r="E893" t="str">
        <f>"2-37-2"</f>
        <v>2-37-2</v>
      </c>
      <c r="F893" t="s">
        <v>71</v>
      </c>
      <c r="G893" t="s">
        <v>72</v>
      </c>
      <c r="T893">
        <v>0</v>
      </c>
      <c r="U893">
        <v>0</v>
      </c>
      <c r="V893">
        <v>0</v>
      </c>
      <c r="W893">
        <v>1</v>
      </c>
      <c r="X893">
        <v>1</v>
      </c>
      <c r="Y893">
        <v>0</v>
      </c>
      <c r="Z893">
        <v>0</v>
      </c>
      <c r="AA893">
        <v>1</v>
      </c>
      <c r="AB893">
        <v>1</v>
      </c>
      <c r="AC893">
        <v>0</v>
      </c>
      <c r="AD893">
        <v>0</v>
      </c>
      <c r="AE893">
        <v>1</v>
      </c>
      <c r="AF893">
        <v>1</v>
      </c>
      <c r="AG893">
        <v>1</v>
      </c>
      <c r="AH893">
        <v>0</v>
      </c>
      <c r="AI893">
        <v>1</v>
      </c>
      <c r="AJ893">
        <v>1</v>
      </c>
      <c r="AK893">
        <v>0</v>
      </c>
      <c r="AL893">
        <v>1</v>
      </c>
      <c r="AM893">
        <v>1</v>
      </c>
      <c r="AN893">
        <v>1</v>
      </c>
      <c r="AO893">
        <v>1</v>
      </c>
      <c r="AP893">
        <v>0</v>
      </c>
      <c r="AQ893">
        <v>0</v>
      </c>
      <c r="AR893">
        <v>0</v>
      </c>
    </row>
    <row r="894" spans="1:44" x14ac:dyDescent="0.3">
      <c r="A894">
        <v>890</v>
      </c>
      <c r="B894">
        <v>2</v>
      </c>
      <c r="C894">
        <v>37</v>
      </c>
      <c r="D894">
        <v>19</v>
      </c>
      <c r="E894" t="str">
        <f>"2-37-19"</f>
        <v>2-37-19</v>
      </c>
      <c r="F894" t="s">
        <v>71</v>
      </c>
      <c r="G894" t="s">
        <v>72</v>
      </c>
      <c r="T894">
        <v>1</v>
      </c>
      <c r="U894">
        <v>0</v>
      </c>
      <c r="V894">
        <v>0</v>
      </c>
      <c r="W894">
        <v>0</v>
      </c>
      <c r="X894">
        <v>1</v>
      </c>
      <c r="Y894">
        <v>0</v>
      </c>
      <c r="Z894">
        <v>1</v>
      </c>
      <c r="AA894">
        <v>0</v>
      </c>
      <c r="AB894">
        <v>0</v>
      </c>
      <c r="AC894">
        <v>1</v>
      </c>
      <c r="AD894">
        <v>0</v>
      </c>
      <c r="AE894">
        <v>1</v>
      </c>
      <c r="AF894">
        <v>1</v>
      </c>
      <c r="AG894">
        <v>1</v>
      </c>
      <c r="AH894">
        <v>0</v>
      </c>
      <c r="AI894">
        <v>1</v>
      </c>
      <c r="AJ894">
        <v>0</v>
      </c>
      <c r="AK894">
        <v>0</v>
      </c>
      <c r="AL894">
        <v>1</v>
      </c>
      <c r="AM894">
        <v>1</v>
      </c>
      <c r="AN894">
        <v>1</v>
      </c>
      <c r="AO894">
        <v>1</v>
      </c>
      <c r="AP894">
        <v>0</v>
      </c>
      <c r="AQ894">
        <v>0</v>
      </c>
      <c r="AR894">
        <v>0</v>
      </c>
    </row>
    <row r="895" spans="1:44" x14ac:dyDescent="0.3">
      <c r="A895">
        <v>891</v>
      </c>
      <c r="B895">
        <v>2</v>
      </c>
      <c r="C895">
        <v>37</v>
      </c>
      <c r="D895">
        <v>1</v>
      </c>
      <c r="E895" t="str">
        <f>"2-37-1"</f>
        <v>2-37-1</v>
      </c>
      <c r="F895" t="s">
        <v>71</v>
      </c>
      <c r="G895" t="s">
        <v>72</v>
      </c>
      <c r="T895">
        <v>1</v>
      </c>
      <c r="U895">
        <v>0</v>
      </c>
      <c r="V895">
        <v>0</v>
      </c>
      <c r="W895">
        <v>0</v>
      </c>
      <c r="X895">
        <v>1</v>
      </c>
      <c r="Y895">
        <v>0</v>
      </c>
      <c r="Z895">
        <v>1</v>
      </c>
      <c r="AA895">
        <v>0</v>
      </c>
      <c r="AB895">
        <v>1</v>
      </c>
      <c r="AC895">
        <v>0</v>
      </c>
      <c r="AD895">
        <v>0</v>
      </c>
      <c r="AE895">
        <v>1</v>
      </c>
      <c r="AF895">
        <v>1</v>
      </c>
      <c r="AG895">
        <v>1</v>
      </c>
      <c r="AH895">
        <v>0</v>
      </c>
      <c r="AI895">
        <v>1</v>
      </c>
      <c r="AJ895">
        <v>0</v>
      </c>
      <c r="AK895">
        <v>1</v>
      </c>
      <c r="AL895">
        <v>1</v>
      </c>
      <c r="AM895">
        <v>1</v>
      </c>
      <c r="AN895">
        <v>1</v>
      </c>
      <c r="AO895">
        <v>1</v>
      </c>
      <c r="AP895">
        <v>0</v>
      </c>
      <c r="AQ895">
        <v>0</v>
      </c>
      <c r="AR895">
        <v>0</v>
      </c>
    </row>
    <row r="896" spans="1:44" x14ac:dyDescent="0.3">
      <c r="A896">
        <v>892</v>
      </c>
      <c r="B896">
        <v>2</v>
      </c>
      <c r="C896">
        <v>37</v>
      </c>
      <c r="D896">
        <v>25</v>
      </c>
      <c r="E896" t="str">
        <f>"2-37-25"</f>
        <v>2-37-25</v>
      </c>
      <c r="F896" t="s">
        <v>71</v>
      </c>
      <c r="G896" t="s">
        <v>72</v>
      </c>
      <c r="T896">
        <v>1</v>
      </c>
      <c r="U896">
        <v>0</v>
      </c>
      <c r="V896">
        <v>0</v>
      </c>
      <c r="W896">
        <v>0</v>
      </c>
      <c r="X896">
        <v>1</v>
      </c>
      <c r="Y896">
        <v>0</v>
      </c>
      <c r="Z896">
        <v>1</v>
      </c>
      <c r="AA896">
        <v>0</v>
      </c>
      <c r="AB896">
        <v>0</v>
      </c>
      <c r="AC896">
        <v>0</v>
      </c>
      <c r="AD896">
        <v>1</v>
      </c>
      <c r="AE896">
        <v>1</v>
      </c>
      <c r="AF896">
        <v>1</v>
      </c>
      <c r="AG896">
        <v>1</v>
      </c>
      <c r="AH896">
        <v>0</v>
      </c>
      <c r="AI896">
        <v>1</v>
      </c>
      <c r="AJ896">
        <v>1</v>
      </c>
      <c r="AK896">
        <v>0</v>
      </c>
      <c r="AL896">
        <v>1</v>
      </c>
      <c r="AM896">
        <v>1</v>
      </c>
      <c r="AN896">
        <v>1</v>
      </c>
      <c r="AO896">
        <v>1</v>
      </c>
      <c r="AP896">
        <v>0</v>
      </c>
      <c r="AQ896">
        <v>0</v>
      </c>
      <c r="AR896">
        <v>1</v>
      </c>
    </row>
    <row r="897" spans="1:44" x14ac:dyDescent="0.3">
      <c r="A897">
        <v>893</v>
      </c>
      <c r="B897">
        <v>2</v>
      </c>
      <c r="C897">
        <v>37</v>
      </c>
      <c r="D897">
        <v>10</v>
      </c>
      <c r="E897" t="str">
        <f>"2-37-10"</f>
        <v>2-37-10</v>
      </c>
      <c r="F897" t="s">
        <v>71</v>
      </c>
      <c r="G897" t="s">
        <v>72</v>
      </c>
      <c r="T897">
        <v>1</v>
      </c>
      <c r="U897">
        <v>0</v>
      </c>
      <c r="V897">
        <v>0</v>
      </c>
      <c r="W897">
        <v>0</v>
      </c>
      <c r="X897">
        <v>1</v>
      </c>
      <c r="Y897">
        <v>0</v>
      </c>
      <c r="Z897">
        <v>1</v>
      </c>
      <c r="AA897">
        <v>0</v>
      </c>
      <c r="AB897">
        <v>1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1</v>
      </c>
      <c r="AJ897">
        <v>1</v>
      </c>
      <c r="AK897">
        <v>0</v>
      </c>
      <c r="AL897">
        <v>0</v>
      </c>
      <c r="AM897">
        <v>1</v>
      </c>
      <c r="AN897">
        <v>1</v>
      </c>
      <c r="AO897">
        <v>1</v>
      </c>
      <c r="AP897">
        <v>0</v>
      </c>
      <c r="AQ897">
        <v>0</v>
      </c>
      <c r="AR897">
        <v>1</v>
      </c>
    </row>
    <row r="898" spans="1:44" x14ac:dyDescent="0.3">
      <c r="A898">
        <v>894</v>
      </c>
      <c r="B898">
        <v>2</v>
      </c>
      <c r="C898">
        <v>37</v>
      </c>
      <c r="D898">
        <v>7</v>
      </c>
      <c r="E898" t="str">
        <f>"2-37-7"</f>
        <v>2-37-7</v>
      </c>
      <c r="F898" t="s">
        <v>71</v>
      </c>
      <c r="G898" t="s">
        <v>72</v>
      </c>
      <c r="T898">
        <v>1</v>
      </c>
      <c r="U898">
        <v>0</v>
      </c>
      <c r="V898">
        <v>0</v>
      </c>
      <c r="W898">
        <v>0</v>
      </c>
      <c r="X898">
        <v>1</v>
      </c>
      <c r="Y898">
        <v>0</v>
      </c>
      <c r="Z898">
        <v>1</v>
      </c>
      <c r="AA898">
        <v>0</v>
      </c>
      <c r="AB898">
        <v>1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>
        <v>1</v>
      </c>
      <c r="AJ898">
        <v>0</v>
      </c>
      <c r="AK898">
        <v>1</v>
      </c>
      <c r="AL898">
        <v>1</v>
      </c>
      <c r="AM898">
        <v>1</v>
      </c>
      <c r="AN898">
        <v>1</v>
      </c>
      <c r="AO898">
        <v>1</v>
      </c>
      <c r="AP898">
        <v>0</v>
      </c>
      <c r="AQ898">
        <v>0</v>
      </c>
      <c r="AR898">
        <v>0</v>
      </c>
    </row>
    <row r="899" spans="1:44" x14ac:dyDescent="0.3">
      <c r="A899">
        <v>895</v>
      </c>
      <c r="B899">
        <v>2</v>
      </c>
      <c r="C899">
        <v>38</v>
      </c>
      <c r="D899">
        <v>22</v>
      </c>
      <c r="E899" t="str">
        <f>"2-38-22"</f>
        <v>2-38-22</v>
      </c>
      <c r="F899" t="s">
        <v>71</v>
      </c>
      <c r="G899" t="s">
        <v>72</v>
      </c>
      <c r="T899">
        <v>1</v>
      </c>
      <c r="U899">
        <v>0</v>
      </c>
      <c r="V899">
        <v>0</v>
      </c>
      <c r="W899">
        <v>0</v>
      </c>
      <c r="X899">
        <v>1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  <c r="AI899">
        <v>1</v>
      </c>
      <c r="AJ899">
        <v>1</v>
      </c>
      <c r="AK899">
        <v>0</v>
      </c>
      <c r="AL899">
        <v>1</v>
      </c>
      <c r="AM899">
        <v>1</v>
      </c>
      <c r="AN899">
        <v>1</v>
      </c>
      <c r="AO899">
        <v>1</v>
      </c>
      <c r="AP899">
        <v>0</v>
      </c>
      <c r="AQ899">
        <v>0</v>
      </c>
      <c r="AR899">
        <v>0</v>
      </c>
    </row>
    <row r="900" spans="1:44" x14ac:dyDescent="0.3">
      <c r="A900">
        <v>896</v>
      </c>
      <c r="B900">
        <v>2</v>
      </c>
      <c r="C900">
        <v>38</v>
      </c>
      <c r="D900">
        <v>21</v>
      </c>
      <c r="E900" t="str">
        <f>"2-38-21"</f>
        <v>2-38-21</v>
      </c>
      <c r="F900" t="s">
        <v>71</v>
      </c>
      <c r="G900" t="s">
        <v>72</v>
      </c>
      <c r="T900">
        <v>1</v>
      </c>
      <c r="U900">
        <v>0</v>
      </c>
      <c r="V900">
        <v>0</v>
      </c>
      <c r="W900">
        <v>0</v>
      </c>
      <c r="X900">
        <v>1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>
        <v>1</v>
      </c>
      <c r="AJ900">
        <v>1</v>
      </c>
      <c r="AK900">
        <v>0</v>
      </c>
      <c r="AL900">
        <v>0</v>
      </c>
      <c r="AM900">
        <v>1</v>
      </c>
      <c r="AN900">
        <v>1</v>
      </c>
      <c r="AO900">
        <v>1</v>
      </c>
      <c r="AP900">
        <v>0</v>
      </c>
      <c r="AQ900">
        <v>0</v>
      </c>
      <c r="AR900">
        <v>0</v>
      </c>
    </row>
    <row r="901" spans="1:44" x14ac:dyDescent="0.3">
      <c r="A901">
        <v>897</v>
      </c>
      <c r="B901">
        <v>2</v>
      </c>
      <c r="C901">
        <v>38</v>
      </c>
      <c r="D901">
        <v>20</v>
      </c>
      <c r="E901" t="str">
        <f>"2-38-20"</f>
        <v>2-38-20</v>
      </c>
      <c r="F901" t="s">
        <v>71</v>
      </c>
      <c r="G901" t="s">
        <v>72</v>
      </c>
      <c r="T901">
        <v>1</v>
      </c>
      <c r="U901">
        <v>0</v>
      </c>
      <c r="V901">
        <v>0</v>
      </c>
      <c r="W901">
        <v>0</v>
      </c>
      <c r="X901">
        <v>1</v>
      </c>
      <c r="Y901">
        <v>0</v>
      </c>
      <c r="Z901">
        <v>1</v>
      </c>
      <c r="AA901">
        <v>0</v>
      </c>
      <c r="AB901">
        <v>1</v>
      </c>
      <c r="AC901">
        <v>0</v>
      </c>
      <c r="AD901">
        <v>0</v>
      </c>
      <c r="AE901">
        <v>0</v>
      </c>
      <c r="AF901">
        <v>1</v>
      </c>
      <c r="AG901">
        <v>1</v>
      </c>
      <c r="AH901">
        <v>0</v>
      </c>
      <c r="AI901">
        <v>1</v>
      </c>
      <c r="AJ901">
        <v>1</v>
      </c>
      <c r="AK901">
        <v>0</v>
      </c>
      <c r="AL901">
        <v>0</v>
      </c>
      <c r="AM901">
        <v>1</v>
      </c>
      <c r="AN901">
        <v>1</v>
      </c>
      <c r="AO901">
        <v>1</v>
      </c>
      <c r="AP901">
        <v>0</v>
      </c>
      <c r="AQ901">
        <v>0</v>
      </c>
      <c r="AR901">
        <v>0</v>
      </c>
    </row>
    <row r="902" spans="1:44" x14ac:dyDescent="0.3">
      <c r="A902">
        <v>898</v>
      </c>
      <c r="B902">
        <v>2</v>
      </c>
      <c r="C902">
        <v>38</v>
      </c>
      <c r="D902">
        <v>19</v>
      </c>
      <c r="E902" t="str">
        <f>"2-38-19"</f>
        <v>2-38-19</v>
      </c>
      <c r="F902" t="s">
        <v>71</v>
      </c>
      <c r="G902" t="s">
        <v>73</v>
      </c>
      <c r="H902">
        <v>1</v>
      </c>
      <c r="I902">
        <v>1</v>
      </c>
      <c r="J902">
        <v>0</v>
      </c>
      <c r="K902">
        <v>0</v>
      </c>
      <c r="L902">
        <v>1</v>
      </c>
      <c r="M902">
        <v>1</v>
      </c>
      <c r="N902">
        <v>1</v>
      </c>
      <c r="O902">
        <v>1</v>
      </c>
      <c r="P902">
        <v>1</v>
      </c>
      <c r="Q902">
        <v>1</v>
      </c>
      <c r="R902">
        <v>1</v>
      </c>
      <c r="S902">
        <v>1</v>
      </c>
    </row>
    <row r="903" spans="1:44" x14ac:dyDescent="0.3">
      <c r="A903">
        <v>899</v>
      </c>
      <c r="B903">
        <v>2</v>
      </c>
      <c r="C903">
        <v>38</v>
      </c>
      <c r="D903">
        <v>9</v>
      </c>
      <c r="E903" t="str">
        <f>"2-38-9"</f>
        <v>2-38-9</v>
      </c>
      <c r="F903" t="s">
        <v>71</v>
      </c>
      <c r="G903" t="s">
        <v>72</v>
      </c>
      <c r="T903">
        <v>0</v>
      </c>
      <c r="U903">
        <v>1</v>
      </c>
      <c r="V903">
        <v>0</v>
      </c>
      <c r="W903">
        <v>0</v>
      </c>
      <c r="X903">
        <v>0</v>
      </c>
      <c r="Y903">
        <v>1</v>
      </c>
      <c r="Z903">
        <v>0</v>
      </c>
      <c r="AA903">
        <v>1</v>
      </c>
      <c r="AB903">
        <v>0</v>
      </c>
      <c r="AC903">
        <v>0</v>
      </c>
      <c r="AD903">
        <v>1</v>
      </c>
      <c r="AE903">
        <v>1</v>
      </c>
      <c r="AF903">
        <v>1</v>
      </c>
      <c r="AG903">
        <v>1</v>
      </c>
      <c r="AH903">
        <v>0</v>
      </c>
      <c r="AI903">
        <v>1</v>
      </c>
      <c r="AJ903">
        <v>1</v>
      </c>
      <c r="AK903">
        <v>0</v>
      </c>
      <c r="AL903">
        <v>1</v>
      </c>
      <c r="AM903">
        <v>1</v>
      </c>
      <c r="AN903">
        <v>1</v>
      </c>
      <c r="AO903">
        <v>1</v>
      </c>
      <c r="AP903">
        <v>0</v>
      </c>
      <c r="AQ903">
        <v>0</v>
      </c>
      <c r="AR903">
        <v>0</v>
      </c>
    </row>
    <row r="904" spans="1:44" x14ac:dyDescent="0.3">
      <c r="A904">
        <v>900</v>
      </c>
      <c r="B904">
        <v>2</v>
      </c>
      <c r="C904">
        <v>38</v>
      </c>
      <c r="D904">
        <v>5</v>
      </c>
      <c r="E904" t="str">
        <f>"2-38-5"</f>
        <v>2-38-5</v>
      </c>
      <c r="F904" t="s">
        <v>71</v>
      </c>
      <c r="G904" t="s">
        <v>72</v>
      </c>
      <c r="T904">
        <v>1</v>
      </c>
      <c r="U904">
        <v>0</v>
      </c>
      <c r="V904">
        <v>0</v>
      </c>
      <c r="W904">
        <v>0</v>
      </c>
      <c r="X904">
        <v>1</v>
      </c>
      <c r="Y904">
        <v>0</v>
      </c>
      <c r="Z904">
        <v>0</v>
      </c>
      <c r="AA904">
        <v>1</v>
      </c>
      <c r="AB904">
        <v>1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>
        <v>1</v>
      </c>
      <c r="AJ904">
        <v>0</v>
      </c>
      <c r="AK904">
        <v>1</v>
      </c>
      <c r="AL904">
        <v>1</v>
      </c>
      <c r="AM904">
        <v>1</v>
      </c>
      <c r="AN904">
        <v>1</v>
      </c>
      <c r="AO904">
        <v>1</v>
      </c>
      <c r="AP904">
        <v>0</v>
      </c>
      <c r="AQ904">
        <v>0</v>
      </c>
      <c r="AR904">
        <v>0</v>
      </c>
    </row>
    <row r="905" spans="1:44" x14ac:dyDescent="0.3">
      <c r="A905">
        <v>901</v>
      </c>
      <c r="B905">
        <v>2</v>
      </c>
      <c r="C905">
        <v>38</v>
      </c>
      <c r="D905">
        <v>4</v>
      </c>
      <c r="E905" t="str">
        <f>"2-38-4"</f>
        <v>2-38-4</v>
      </c>
      <c r="F905" t="s">
        <v>71</v>
      </c>
      <c r="G905" t="s">
        <v>73</v>
      </c>
      <c r="H905">
        <v>1</v>
      </c>
      <c r="I905">
        <v>1</v>
      </c>
      <c r="J905">
        <v>0</v>
      </c>
      <c r="K905">
        <v>0</v>
      </c>
      <c r="L905">
        <v>1</v>
      </c>
      <c r="M905">
        <v>1</v>
      </c>
      <c r="N905">
        <v>1</v>
      </c>
      <c r="O905">
        <v>1</v>
      </c>
      <c r="P905">
        <v>1</v>
      </c>
      <c r="Q905">
        <v>1</v>
      </c>
      <c r="R905">
        <v>1</v>
      </c>
      <c r="S905">
        <v>0</v>
      </c>
    </row>
    <row r="906" spans="1:44" x14ac:dyDescent="0.3">
      <c r="A906">
        <v>902</v>
      </c>
      <c r="B906">
        <v>2</v>
      </c>
      <c r="C906">
        <v>38</v>
      </c>
      <c r="D906">
        <v>25</v>
      </c>
      <c r="E906" t="str">
        <f>"2-38-25"</f>
        <v>2-38-25</v>
      </c>
      <c r="F906" t="s">
        <v>71</v>
      </c>
      <c r="G906" t="s">
        <v>72</v>
      </c>
      <c r="T906">
        <v>1</v>
      </c>
      <c r="U906">
        <v>0</v>
      </c>
      <c r="V906">
        <v>0</v>
      </c>
      <c r="W906">
        <v>0</v>
      </c>
      <c r="X906">
        <v>1</v>
      </c>
      <c r="Y906">
        <v>0</v>
      </c>
      <c r="Z906">
        <v>0</v>
      </c>
      <c r="AA906">
        <v>1</v>
      </c>
      <c r="AB906">
        <v>1</v>
      </c>
      <c r="AC906">
        <v>0</v>
      </c>
      <c r="AD906">
        <v>0</v>
      </c>
      <c r="AE906">
        <v>1</v>
      </c>
      <c r="AF906">
        <v>1</v>
      </c>
      <c r="AG906">
        <v>1</v>
      </c>
      <c r="AH906">
        <v>0</v>
      </c>
      <c r="AI906">
        <v>1</v>
      </c>
      <c r="AJ906">
        <v>1</v>
      </c>
      <c r="AK906">
        <v>0</v>
      </c>
      <c r="AL906">
        <v>1</v>
      </c>
      <c r="AM906">
        <v>1</v>
      </c>
      <c r="AN906">
        <v>1</v>
      </c>
      <c r="AO906">
        <v>1</v>
      </c>
      <c r="AP906">
        <v>0</v>
      </c>
      <c r="AQ906">
        <v>0</v>
      </c>
      <c r="AR906">
        <v>0</v>
      </c>
    </row>
    <row r="907" spans="1:44" x14ac:dyDescent="0.3">
      <c r="A907">
        <v>903</v>
      </c>
      <c r="B907">
        <v>2</v>
      </c>
      <c r="C907">
        <v>38</v>
      </c>
      <c r="D907">
        <v>14</v>
      </c>
      <c r="E907" t="str">
        <f>"2-38-14"</f>
        <v>2-38-14</v>
      </c>
      <c r="F907" t="s">
        <v>71</v>
      </c>
      <c r="G907" t="s">
        <v>72</v>
      </c>
      <c r="T907">
        <v>0</v>
      </c>
      <c r="U907">
        <v>1</v>
      </c>
      <c r="V907">
        <v>0</v>
      </c>
      <c r="W907">
        <v>0</v>
      </c>
      <c r="X907">
        <v>1</v>
      </c>
      <c r="Y907">
        <v>0</v>
      </c>
      <c r="Z907">
        <v>0</v>
      </c>
      <c r="AA907">
        <v>1</v>
      </c>
      <c r="AB907">
        <v>0</v>
      </c>
      <c r="AC907">
        <v>0</v>
      </c>
      <c r="AD907">
        <v>1</v>
      </c>
      <c r="AE907">
        <v>1</v>
      </c>
      <c r="AF907">
        <v>1</v>
      </c>
      <c r="AG907">
        <v>1</v>
      </c>
      <c r="AH907">
        <v>1</v>
      </c>
      <c r="AI907">
        <v>0</v>
      </c>
      <c r="AJ907">
        <v>0</v>
      </c>
      <c r="AK907">
        <v>1</v>
      </c>
      <c r="AL907">
        <v>1</v>
      </c>
      <c r="AM907">
        <v>1</v>
      </c>
      <c r="AN907">
        <v>1</v>
      </c>
      <c r="AO907">
        <v>1</v>
      </c>
      <c r="AP907">
        <v>0</v>
      </c>
      <c r="AQ907">
        <v>0</v>
      </c>
      <c r="AR907">
        <v>0</v>
      </c>
    </row>
    <row r="908" spans="1:44" x14ac:dyDescent="0.3">
      <c r="A908">
        <v>904</v>
      </c>
      <c r="B908">
        <v>2</v>
      </c>
      <c r="C908">
        <v>38</v>
      </c>
      <c r="D908">
        <v>6</v>
      </c>
      <c r="E908" t="str">
        <f>"2-38-6"</f>
        <v>2-38-6</v>
      </c>
      <c r="F908" t="s">
        <v>71</v>
      </c>
      <c r="G908" t="s">
        <v>73</v>
      </c>
      <c r="H908">
        <v>1</v>
      </c>
      <c r="I908">
        <v>0</v>
      </c>
      <c r="J908">
        <v>0</v>
      </c>
      <c r="K908">
        <v>1</v>
      </c>
      <c r="L908">
        <v>1</v>
      </c>
      <c r="M908">
        <v>1</v>
      </c>
      <c r="N908">
        <v>1</v>
      </c>
      <c r="O908">
        <v>1</v>
      </c>
      <c r="P908">
        <v>1</v>
      </c>
      <c r="Q908">
        <v>1</v>
      </c>
      <c r="R908">
        <v>1</v>
      </c>
      <c r="S908">
        <v>1</v>
      </c>
    </row>
    <row r="909" spans="1:44" x14ac:dyDescent="0.3">
      <c r="A909">
        <v>905</v>
      </c>
      <c r="B909">
        <v>2</v>
      </c>
      <c r="C909">
        <v>38</v>
      </c>
      <c r="D909">
        <v>3</v>
      </c>
      <c r="E909" t="str">
        <f>"2-38-3"</f>
        <v>2-38-3</v>
      </c>
      <c r="F909" t="s">
        <v>71</v>
      </c>
      <c r="G909" t="s">
        <v>72</v>
      </c>
      <c r="T909">
        <v>0</v>
      </c>
      <c r="U909">
        <v>1</v>
      </c>
      <c r="V909">
        <v>0</v>
      </c>
      <c r="W909">
        <v>0</v>
      </c>
      <c r="X909">
        <v>1</v>
      </c>
      <c r="Y909">
        <v>0</v>
      </c>
      <c r="Z909">
        <v>0</v>
      </c>
      <c r="AA909">
        <v>1</v>
      </c>
      <c r="AB909">
        <v>0</v>
      </c>
      <c r="AC909">
        <v>0</v>
      </c>
      <c r="AD909">
        <v>1</v>
      </c>
      <c r="AE909">
        <v>1</v>
      </c>
      <c r="AF909">
        <v>1</v>
      </c>
      <c r="AG909">
        <v>1</v>
      </c>
      <c r="AH909">
        <v>0</v>
      </c>
      <c r="AI909">
        <v>1</v>
      </c>
      <c r="AJ909">
        <v>1</v>
      </c>
      <c r="AK909">
        <v>0</v>
      </c>
      <c r="AL909">
        <v>1</v>
      </c>
      <c r="AM909">
        <v>1</v>
      </c>
      <c r="AN909">
        <v>1</v>
      </c>
      <c r="AO909">
        <v>1</v>
      </c>
      <c r="AP909">
        <v>0</v>
      </c>
      <c r="AQ909">
        <v>0</v>
      </c>
      <c r="AR909">
        <v>0</v>
      </c>
    </row>
    <row r="910" spans="1:44" x14ac:dyDescent="0.3">
      <c r="A910">
        <v>906</v>
      </c>
      <c r="B910">
        <v>2</v>
      </c>
      <c r="C910">
        <v>38</v>
      </c>
      <c r="D910">
        <v>16</v>
      </c>
      <c r="E910" t="str">
        <f>"2-38-16"</f>
        <v>2-38-16</v>
      </c>
      <c r="F910" t="s">
        <v>71</v>
      </c>
      <c r="G910" t="s">
        <v>72</v>
      </c>
      <c r="T910">
        <v>1</v>
      </c>
      <c r="U910">
        <v>0</v>
      </c>
      <c r="V910">
        <v>0</v>
      </c>
      <c r="W910">
        <v>0</v>
      </c>
      <c r="X910">
        <v>1</v>
      </c>
      <c r="Y910">
        <v>0</v>
      </c>
      <c r="Z910">
        <v>0</v>
      </c>
      <c r="AA910">
        <v>1</v>
      </c>
      <c r="AB910">
        <v>1</v>
      </c>
      <c r="AC910">
        <v>0</v>
      </c>
      <c r="AD910">
        <v>0</v>
      </c>
      <c r="AE910">
        <v>1</v>
      </c>
      <c r="AF910">
        <v>1</v>
      </c>
      <c r="AG910">
        <v>1</v>
      </c>
      <c r="AH910">
        <v>0</v>
      </c>
      <c r="AI910">
        <v>1</v>
      </c>
      <c r="AJ910">
        <v>0</v>
      </c>
      <c r="AK910">
        <v>1</v>
      </c>
      <c r="AL910">
        <v>1</v>
      </c>
      <c r="AM910">
        <v>1</v>
      </c>
      <c r="AN910">
        <v>1</v>
      </c>
      <c r="AO910">
        <v>1</v>
      </c>
      <c r="AP910">
        <v>0</v>
      </c>
      <c r="AQ910">
        <v>0</v>
      </c>
      <c r="AR910">
        <v>0</v>
      </c>
    </row>
    <row r="911" spans="1:44" x14ac:dyDescent="0.3">
      <c r="A911">
        <v>907</v>
      </c>
      <c r="B911">
        <v>2</v>
      </c>
      <c r="C911">
        <v>38</v>
      </c>
      <c r="D911">
        <v>15</v>
      </c>
      <c r="E911" t="str">
        <f>"2-38-15"</f>
        <v>2-38-15</v>
      </c>
      <c r="F911" t="s">
        <v>71</v>
      </c>
      <c r="G911" t="s">
        <v>72</v>
      </c>
      <c r="T911">
        <v>1</v>
      </c>
      <c r="U911">
        <v>0</v>
      </c>
      <c r="V911">
        <v>0</v>
      </c>
      <c r="W911">
        <v>0</v>
      </c>
      <c r="X911">
        <v>1</v>
      </c>
      <c r="Y911">
        <v>0</v>
      </c>
      <c r="Z911">
        <v>0</v>
      </c>
      <c r="AA911">
        <v>1</v>
      </c>
      <c r="AB911">
        <v>0</v>
      </c>
      <c r="AC911">
        <v>1</v>
      </c>
      <c r="AD911">
        <v>0</v>
      </c>
      <c r="AE911">
        <v>1</v>
      </c>
      <c r="AF911">
        <v>1</v>
      </c>
      <c r="AG911">
        <v>1</v>
      </c>
      <c r="AH911">
        <v>1</v>
      </c>
      <c r="AI911">
        <v>0</v>
      </c>
      <c r="AJ911">
        <v>1</v>
      </c>
      <c r="AK911">
        <v>0</v>
      </c>
      <c r="AL911">
        <v>1</v>
      </c>
      <c r="AM911">
        <v>1</v>
      </c>
      <c r="AN911">
        <v>1</v>
      </c>
      <c r="AO911">
        <v>1</v>
      </c>
      <c r="AP911">
        <v>0</v>
      </c>
      <c r="AQ911">
        <v>0</v>
      </c>
      <c r="AR911">
        <v>0</v>
      </c>
    </row>
    <row r="912" spans="1:44" x14ac:dyDescent="0.3">
      <c r="A912">
        <v>908</v>
      </c>
      <c r="B912">
        <v>2</v>
      </c>
      <c r="C912">
        <v>38</v>
      </c>
      <c r="D912">
        <v>7</v>
      </c>
      <c r="E912" t="str">
        <f>"2-38-7"</f>
        <v>2-38-7</v>
      </c>
      <c r="F912" t="s">
        <v>71</v>
      </c>
      <c r="G912" t="s">
        <v>73</v>
      </c>
      <c r="H912">
        <v>1</v>
      </c>
      <c r="I912">
        <v>1</v>
      </c>
      <c r="J912">
        <v>0</v>
      </c>
      <c r="K912">
        <v>0</v>
      </c>
      <c r="L912">
        <v>1</v>
      </c>
      <c r="M912">
        <v>1</v>
      </c>
      <c r="N912">
        <v>1</v>
      </c>
      <c r="O912">
        <v>1</v>
      </c>
      <c r="P912">
        <v>1</v>
      </c>
      <c r="Q912">
        <v>1</v>
      </c>
      <c r="R912">
        <v>1</v>
      </c>
      <c r="S912">
        <v>1</v>
      </c>
    </row>
    <row r="913" spans="1:44" x14ac:dyDescent="0.3">
      <c r="A913">
        <v>909</v>
      </c>
      <c r="B913">
        <v>2</v>
      </c>
      <c r="C913">
        <v>38</v>
      </c>
      <c r="D913">
        <v>2</v>
      </c>
      <c r="E913" t="str">
        <f>"2-38-2"</f>
        <v>2-38-2</v>
      </c>
      <c r="F913" t="s">
        <v>71</v>
      </c>
      <c r="G913" t="s">
        <v>72</v>
      </c>
      <c r="T913">
        <v>1</v>
      </c>
      <c r="U913">
        <v>0</v>
      </c>
      <c r="V913">
        <v>0</v>
      </c>
      <c r="W913">
        <v>0</v>
      </c>
      <c r="X913">
        <v>1</v>
      </c>
      <c r="Y913">
        <v>0</v>
      </c>
      <c r="Z913">
        <v>0</v>
      </c>
      <c r="AA913">
        <v>1</v>
      </c>
      <c r="AB913">
        <v>0</v>
      </c>
      <c r="AC913">
        <v>0</v>
      </c>
      <c r="AD913">
        <v>1</v>
      </c>
      <c r="AE913">
        <v>1</v>
      </c>
      <c r="AF913">
        <v>1</v>
      </c>
      <c r="AG913">
        <v>1</v>
      </c>
      <c r="AH913">
        <v>0</v>
      </c>
      <c r="AI913">
        <v>1</v>
      </c>
      <c r="AJ913">
        <v>1</v>
      </c>
      <c r="AK913">
        <v>0</v>
      </c>
      <c r="AL913">
        <v>1</v>
      </c>
      <c r="AM913">
        <v>1</v>
      </c>
      <c r="AN913">
        <v>1</v>
      </c>
      <c r="AO913">
        <v>1</v>
      </c>
      <c r="AP913">
        <v>0</v>
      </c>
      <c r="AQ913">
        <v>0</v>
      </c>
      <c r="AR913">
        <v>0</v>
      </c>
    </row>
    <row r="914" spans="1:44" x14ac:dyDescent="0.3">
      <c r="A914">
        <v>910</v>
      </c>
      <c r="B914">
        <v>2</v>
      </c>
      <c r="C914">
        <v>38</v>
      </c>
      <c r="D914">
        <v>24</v>
      </c>
      <c r="E914" t="str">
        <f>"2-38-24"</f>
        <v>2-38-24</v>
      </c>
      <c r="F914" t="s">
        <v>71</v>
      </c>
      <c r="G914" t="s">
        <v>72</v>
      </c>
      <c r="T914">
        <v>0</v>
      </c>
      <c r="U914">
        <v>1</v>
      </c>
      <c r="V914">
        <v>0</v>
      </c>
      <c r="W914">
        <v>0</v>
      </c>
      <c r="X914">
        <v>1</v>
      </c>
      <c r="Y914">
        <v>0</v>
      </c>
      <c r="Z914">
        <v>1</v>
      </c>
      <c r="AA914">
        <v>0</v>
      </c>
      <c r="AB914">
        <v>1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1</v>
      </c>
      <c r="AJ914">
        <v>0</v>
      </c>
      <c r="AK914">
        <v>1</v>
      </c>
      <c r="AL914">
        <v>0</v>
      </c>
      <c r="AM914">
        <v>1</v>
      </c>
      <c r="AN914">
        <v>1</v>
      </c>
      <c r="AO914">
        <v>1</v>
      </c>
      <c r="AP914">
        <v>0</v>
      </c>
      <c r="AQ914">
        <v>0</v>
      </c>
      <c r="AR914">
        <v>0</v>
      </c>
    </row>
    <row r="915" spans="1:44" x14ac:dyDescent="0.3">
      <c r="A915">
        <v>911</v>
      </c>
      <c r="B915">
        <v>2</v>
      </c>
      <c r="C915">
        <v>38</v>
      </c>
      <c r="D915">
        <v>23</v>
      </c>
      <c r="E915" t="str">
        <f>"2-38-23"</f>
        <v>2-38-23</v>
      </c>
      <c r="F915" t="s">
        <v>71</v>
      </c>
      <c r="G915" t="s">
        <v>72</v>
      </c>
      <c r="T915">
        <v>0</v>
      </c>
      <c r="U915">
        <v>1</v>
      </c>
      <c r="V915">
        <v>0</v>
      </c>
      <c r="W915">
        <v>0</v>
      </c>
      <c r="X915">
        <v>1</v>
      </c>
      <c r="Y915">
        <v>0</v>
      </c>
      <c r="Z915">
        <v>1</v>
      </c>
      <c r="AA915">
        <v>0</v>
      </c>
      <c r="AB915">
        <v>1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1</v>
      </c>
      <c r="AJ915">
        <v>0</v>
      </c>
      <c r="AK915">
        <v>1</v>
      </c>
      <c r="AL915">
        <v>0</v>
      </c>
      <c r="AM915">
        <v>1</v>
      </c>
      <c r="AN915">
        <v>1</v>
      </c>
      <c r="AO915">
        <v>1</v>
      </c>
      <c r="AP915">
        <v>0</v>
      </c>
      <c r="AQ915">
        <v>0</v>
      </c>
      <c r="AR915">
        <v>0</v>
      </c>
    </row>
    <row r="916" spans="1:44" x14ac:dyDescent="0.3">
      <c r="A916">
        <v>912</v>
      </c>
      <c r="B916">
        <v>2</v>
      </c>
      <c r="C916">
        <v>38</v>
      </c>
      <c r="D916">
        <v>18</v>
      </c>
      <c r="E916" t="str">
        <f>"2-38-18"</f>
        <v>2-38-18</v>
      </c>
      <c r="F916" t="s">
        <v>71</v>
      </c>
      <c r="G916" t="s">
        <v>73</v>
      </c>
      <c r="H916">
        <v>1</v>
      </c>
      <c r="I916">
        <v>0</v>
      </c>
      <c r="J916">
        <v>0</v>
      </c>
      <c r="K916">
        <v>1</v>
      </c>
      <c r="L916">
        <v>1</v>
      </c>
      <c r="M916">
        <v>1</v>
      </c>
      <c r="N916">
        <v>1</v>
      </c>
      <c r="O916">
        <v>1</v>
      </c>
      <c r="P916">
        <v>1</v>
      </c>
      <c r="Q916">
        <v>1</v>
      </c>
      <c r="R916">
        <v>1</v>
      </c>
      <c r="S916">
        <v>1</v>
      </c>
    </row>
    <row r="917" spans="1:44" x14ac:dyDescent="0.3">
      <c r="A917">
        <v>913</v>
      </c>
      <c r="B917">
        <v>2</v>
      </c>
      <c r="C917">
        <v>38</v>
      </c>
      <c r="D917">
        <v>17</v>
      </c>
      <c r="E917" t="str">
        <f>"2-38-17"</f>
        <v>2-38-17</v>
      </c>
      <c r="F917" t="s">
        <v>71</v>
      </c>
      <c r="G917" t="s">
        <v>72</v>
      </c>
      <c r="T917">
        <v>0</v>
      </c>
      <c r="U917">
        <v>1</v>
      </c>
      <c r="V917">
        <v>0</v>
      </c>
      <c r="W917">
        <v>0</v>
      </c>
      <c r="X917">
        <v>0</v>
      </c>
      <c r="Y917">
        <v>1</v>
      </c>
      <c r="Z917">
        <v>0</v>
      </c>
      <c r="AA917">
        <v>1</v>
      </c>
      <c r="AB917">
        <v>0</v>
      </c>
      <c r="AC917">
        <v>0</v>
      </c>
      <c r="AD917">
        <v>1</v>
      </c>
      <c r="AE917">
        <v>0</v>
      </c>
      <c r="AF917">
        <v>0</v>
      </c>
      <c r="AG917">
        <v>0</v>
      </c>
      <c r="AH917">
        <v>0</v>
      </c>
      <c r="AI917">
        <v>1</v>
      </c>
      <c r="AJ917">
        <v>0</v>
      </c>
      <c r="AK917">
        <v>1</v>
      </c>
      <c r="AL917">
        <v>0</v>
      </c>
      <c r="AM917">
        <v>0</v>
      </c>
      <c r="AN917">
        <v>0</v>
      </c>
      <c r="AO917">
        <v>0</v>
      </c>
      <c r="AP917">
        <v>0</v>
      </c>
      <c r="AQ917">
        <v>0</v>
      </c>
      <c r="AR917">
        <v>0</v>
      </c>
    </row>
    <row r="918" spans="1:44" x14ac:dyDescent="0.3">
      <c r="A918">
        <v>914</v>
      </c>
      <c r="B918">
        <v>2</v>
      </c>
      <c r="C918">
        <v>38</v>
      </c>
      <c r="D918">
        <v>12</v>
      </c>
      <c r="E918" t="str">
        <f>"2-38-12"</f>
        <v>2-38-12</v>
      </c>
      <c r="F918" t="s">
        <v>71</v>
      </c>
      <c r="G918" t="s">
        <v>73</v>
      </c>
      <c r="H918">
        <v>1</v>
      </c>
      <c r="I918">
        <v>0</v>
      </c>
      <c r="J918">
        <v>0</v>
      </c>
      <c r="K918">
        <v>1</v>
      </c>
      <c r="L918">
        <v>1</v>
      </c>
      <c r="M918">
        <v>1</v>
      </c>
      <c r="N918">
        <v>1</v>
      </c>
      <c r="O918">
        <v>1</v>
      </c>
      <c r="P918">
        <v>1</v>
      </c>
      <c r="Q918">
        <v>1</v>
      </c>
      <c r="R918">
        <v>1</v>
      </c>
      <c r="S918">
        <v>1</v>
      </c>
    </row>
    <row r="919" spans="1:44" x14ac:dyDescent="0.3">
      <c r="A919">
        <v>915</v>
      </c>
      <c r="B919">
        <v>2</v>
      </c>
      <c r="C919">
        <v>38</v>
      </c>
      <c r="D919">
        <v>13</v>
      </c>
      <c r="E919" t="str">
        <f>"2-38-13"</f>
        <v>2-38-13</v>
      </c>
      <c r="F919" t="s">
        <v>71</v>
      </c>
      <c r="G919" t="s">
        <v>72</v>
      </c>
      <c r="T919">
        <v>0</v>
      </c>
      <c r="U919">
        <v>1</v>
      </c>
      <c r="V919">
        <v>0</v>
      </c>
      <c r="W919">
        <v>0</v>
      </c>
      <c r="X919">
        <v>1</v>
      </c>
      <c r="Y919">
        <v>0</v>
      </c>
      <c r="Z919">
        <v>0</v>
      </c>
      <c r="AA919">
        <v>1</v>
      </c>
      <c r="AB919">
        <v>0</v>
      </c>
      <c r="AC919">
        <v>0</v>
      </c>
      <c r="AD919">
        <v>1</v>
      </c>
      <c r="AE919">
        <v>1</v>
      </c>
      <c r="AF919">
        <v>1</v>
      </c>
      <c r="AG919">
        <v>1</v>
      </c>
      <c r="AH919">
        <v>1</v>
      </c>
      <c r="AI919">
        <v>0</v>
      </c>
      <c r="AJ919">
        <v>0</v>
      </c>
      <c r="AK919">
        <v>1</v>
      </c>
      <c r="AL919">
        <v>1</v>
      </c>
      <c r="AM919">
        <v>1</v>
      </c>
      <c r="AN919">
        <v>1</v>
      </c>
      <c r="AO919">
        <v>1</v>
      </c>
      <c r="AP919">
        <v>0</v>
      </c>
      <c r="AQ919">
        <v>0</v>
      </c>
      <c r="AR919">
        <v>0</v>
      </c>
    </row>
    <row r="920" spans="1:44" x14ac:dyDescent="0.3">
      <c r="A920">
        <v>916</v>
      </c>
      <c r="B920">
        <v>2</v>
      </c>
      <c r="C920">
        <v>38</v>
      </c>
      <c r="D920">
        <v>11</v>
      </c>
      <c r="E920" t="str">
        <f>"2-38-11"</f>
        <v>2-38-11</v>
      </c>
      <c r="F920" t="s">
        <v>71</v>
      </c>
      <c r="G920" t="s">
        <v>72</v>
      </c>
      <c r="T920">
        <v>0</v>
      </c>
      <c r="U920">
        <v>1</v>
      </c>
      <c r="V920">
        <v>0</v>
      </c>
      <c r="W920">
        <v>0</v>
      </c>
      <c r="X920">
        <v>0</v>
      </c>
      <c r="Y920">
        <v>1</v>
      </c>
      <c r="Z920">
        <v>0</v>
      </c>
      <c r="AA920">
        <v>1</v>
      </c>
      <c r="AB920">
        <v>0</v>
      </c>
      <c r="AC920">
        <v>0</v>
      </c>
      <c r="AD920">
        <v>1</v>
      </c>
      <c r="AE920">
        <v>1</v>
      </c>
      <c r="AF920">
        <v>1</v>
      </c>
      <c r="AG920">
        <v>1</v>
      </c>
      <c r="AH920">
        <v>0</v>
      </c>
      <c r="AI920">
        <v>1</v>
      </c>
      <c r="AJ920">
        <v>0</v>
      </c>
      <c r="AK920">
        <v>0</v>
      </c>
      <c r="AL920">
        <v>1</v>
      </c>
      <c r="AM920">
        <v>1</v>
      </c>
      <c r="AN920">
        <v>1</v>
      </c>
      <c r="AO920">
        <v>1</v>
      </c>
      <c r="AP920">
        <v>0</v>
      </c>
      <c r="AQ920">
        <v>0</v>
      </c>
      <c r="AR920">
        <v>1</v>
      </c>
    </row>
    <row r="921" spans="1:44" x14ac:dyDescent="0.3">
      <c r="A921">
        <v>917</v>
      </c>
      <c r="B921">
        <v>2</v>
      </c>
      <c r="C921">
        <v>38</v>
      </c>
      <c r="D921">
        <v>8</v>
      </c>
      <c r="E921" t="str">
        <f>"2-38-8"</f>
        <v>2-38-8</v>
      </c>
      <c r="F921" t="s">
        <v>71</v>
      </c>
      <c r="G921" t="s">
        <v>72</v>
      </c>
      <c r="T921">
        <v>1</v>
      </c>
      <c r="U921">
        <v>0</v>
      </c>
      <c r="V921">
        <v>0</v>
      </c>
      <c r="W921">
        <v>0</v>
      </c>
      <c r="X921">
        <v>0</v>
      </c>
      <c r="Y921">
        <v>1</v>
      </c>
      <c r="Z921">
        <v>1</v>
      </c>
      <c r="AA921">
        <v>0</v>
      </c>
      <c r="AB921">
        <v>0</v>
      </c>
      <c r="AC921">
        <v>0</v>
      </c>
      <c r="AD921">
        <v>1</v>
      </c>
      <c r="AE921">
        <v>1</v>
      </c>
      <c r="AF921">
        <v>1</v>
      </c>
      <c r="AG921">
        <v>1</v>
      </c>
      <c r="AH921">
        <v>1</v>
      </c>
      <c r="AI921">
        <v>0</v>
      </c>
      <c r="AJ921">
        <v>0</v>
      </c>
      <c r="AK921">
        <v>1</v>
      </c>
      <c r="AL921">
        <v>1</v>
      </c>
      <c r="AM921">
        <v>1</v>
      </c>
      <c r="AN921">
        <v>1</v>
      </c>
      <c r="AO921">
        <v>1</v>
      </c>
      <c r="AP921">
        <v>0</v>
      </c>
      <c r="AQ921">
        <v>0</v>
      </c>
      <c r="AR921">
        <v>1</v>
      </c>
    </row>
    <row r="922" spans="1:44" x14ac:dyDescent="0.3">
      <c r="A922">
        <v>918</v>
      </c>
      <c r="B922">
        <v>2</v>
      </c>
      <c r="C922">
        <v>38</v>
      </c>
      <c r="D922">
        <v>1</v>
      </c>
      <c r="E922" t="str">
        <f>"2-38-1"</f>
        <v>2-38-1</v>
      </c>
      <c r="F922" t="s">
        <v>71</v>
      </c>
      <c r="G922" t="s">
        <v>72</v>
      </c>
      <c r="T922">
        <v>1</v>
      </c>
      <c r="U922">
        <v>0</v>
      </c>
      <c r="V922">
        <v>0</v>
      </c>
      <c r="W922">
        <v>0</v>
      </c>
      <c r="X922">
        <v>1</v>
      </c>
      <c r="Y922">
        <v>0</v>
      </c>
      <c r="Z922">
        <v>1</v>
      </c>
      <c r="AA922">
        <v>0</v>
      </c>
      <c r="AB922">
        <v>0</v>
      </c>
      <c r="AC922">
        <v>1</v>
      </c>
      <c r="AD922">
        <v>0</v>
      </c>
      <c r="AE922">
        <v>1</v>
      </c>
      <c r="AF922">
        <v>1</v>
      </c>
      <c r="AG922">
        <v>1</v>
      </c>
      <c r="AH922">
        <v>0</v>
      </c>
      <c r="AI922">
        <v>1</v>
      </c>
      <c r="AJ922">
        <v>0</v>
      </c>
      <c r="AK922">
        <v>0</v>
      </c>
      <c r="AL922">
        <v>1</v>
      </c>
      <c r="AM922">
        <v>1</v>
      </c>
      <c r="AN922">
        <v>1</v>
      </c>
      <c r="AO922">
        <v>1</v>
      </c>
      <c r="AP922">
        <v>0</v>
      </c>
      <c r="AQ922">
        <v>0</v>
      </c>
      <c r="AR922">
        <v>0</v>
      </c>
    </row>
    <row r="923" spans="1:44" x14ac:dyDescent="0.3">
      <c r="A923">
        <v>919</v>
      </c>
      <c r="B923">
        <v>2</v>
      </c>
      <c r="C923">
        <v>38</v>
      </c>
      <c r="D923">
        <v>10</v>
      </c>
      <c r="E923" t="str">
        <f>"2-38-10"</f>
        <v>2-38-10</v>
      </c>
      <c r="F923" t="s">
        <v>71</v>
      </c>
      <c r="G923" t="s">
        <v>72</v>
      </c>
      <c r="T923">
        <v>0</v>
      </c>
      <c r="U923">
        <v>1</v>
      </c>
      <c r="V923">
        <v>0</v>
      </c>
      <c r="W923">
        <v>0</v>
      </c>
      <c r="X923">
        <v>0</v>
      </c>
      <c r="Y923">
        <v>1</v>
      </c>
      <c r="Z923">
        <v>0</v>
      </c>
      <c r="AA923">
        <v>1</v>
      </c>
      <c r="AB923">
        <v>0</v>
      </c>
      <c r="AC923">
        <v>0</v>
      </c>
      <c r="AD923">
        <v>0</v>
      </c>
      <c r="AE923">
        <v>1</v>
      </c>
      <c r="AF923">
        <v>1</v>
      </c>
      <c r="AG923">
        <v>1</v>
      </c>
      <c r="AH923">
        <v>0</v>
      </c>
      <c r="AI923">
        <v>1</v>
      </c>
      <c r="AJ923">
        <v>1</v>
      </c>
      <c r="AK923">
        <v>0</v>
      </c>
      <c r="AL923">
        <v>1</v>
      </c>
      <c r="AM923">
        <v>1</v>
      </c>
      <c r="AN923">
        <v>1</v>
      </c>
      <c r="AO923">
        <v>1</v>
      </c>
      <c r="AP923">
        <v>0</v>
      </c>
      <c r="AQ923">
        <v>0</v>
      </c>
      <c r="AR923">
        <v>1</v>
      </c>
    </row>
    <row r="924" spans="1:44" x14ac:dyDescent="0.3">
      <c r="A924">
        <v>920</v>
      </c>
      <c r="B924">
        <v>2</v>
      </c>
      <c r="C924">
        <v>39</v>
      </c>
      <c r="D924">
        <v>22</v>
      </c>
      <c r="E924" t="str">
        <f>"2-39-22"</f>
        <v>2-39-22</v>
      </c>
      <c r="F924" t="s">
        <v>71</v>
      </c>
      <c r="G924" t="s">
        <v>72</v>
      </c>
      <c r="T924">
        <v>1</v>
      </c>
      <c r="U924">
        <v>0</v>
      </c>
      <c r="V924">
        <v>0</v>
      </c>
      <c r="W924">
        <v>0</v>
      </c>
      <c r="X924">
        <v>1</v>
      </c>
      <c r="Y924">
        <v>0</v>
      </c>
      <c r="Z924">
        <v>1</v>
      </c>
      <c r="AA924">
        <v>0</v>
      </c>
      <c r="AB924">
        <v>1</v>
      </c>
      <c r="AC924">
        <v>0</v>
      </c>
      <c r="AD924">
        <v>0</v>
      </c>
      <c r="AE924">
        <v>0</v>
      </c>
      <c r="AF924">
        <v>1</v>
      </c>
      <c r="AG924">
        <v>1</v>
      </c>
      <c r="AH924">
        <v>0</v>
      </c>
      <c r="AI924">
        <v>1</v>
      </c>
      <c r="AJ924">
        <v>1</v>
      </c>
      <c r="AK924">
        <v>0</v>
      </c>
      <c r="AL924">
        <v>0</v>
      </c>
      <c r="AM924">
        <v>1</v>
      </c>
      <c r="AN924">
        <v>1</v>
      </c>
      <c r="AO924">
        <v>1</v>
      </c>
      <c r="AP924">
        <v>0</v>
      </c>
      <c r="AQ924">
        <v>0</v>
      </c>
      <c r="AR924">
        <v>0</v>
      </c>
    </row>
    <row r="925" spans="1:44" x14ac:dyDescent="0.3">
      <c r="A925">
        <v>921</v>
      </c>
      <c r="B925">
        <v>2</v>
      </c>
      <c r="C925">
        <v>39</v>
      </c>
      <c r="D925">
        <v>21</v>
      </c>
      <c r="E925" t="str">
        <f>"2-39-21"</f>
        <v>2-39-21</v>
      </c>
      <c r="F925" t="s">
        <v>71</v>
      </c>
      <c r="G925" t="s">
        <v>73</v>
      </c>
      <c r="H925">
        <v>1</v>
      </c>
      <c r="I925">
        <v>0</v>
      </c>
      <c r="J925">
        <v>1</v>
      </c>
      <c r="K925">
        <v>0</v>
      </c>
      <c r="L925">
        <v>1</v>
      </c>
      <c r="M925">
        <v>1</v>
      </c>
      <c r="N925">
        <v>1</v>
      </c>
      <c r="O925">
        <v>1</v>
      </c>
      <c r="P925">
        <v>1</v>
      </c>
      <c r="Q925">
        <v>1</v>
      </c>
      <c r="R925">
        <v>0</v>
      </c>
      <c r="S925">
        <v>1</v>
      </c>
    </row>
    <row r="926" spans="1:44" x14ac:dyDescent="0.3">
      <c r="A926">
        <v>922</v>
      </c>
      <c r="B926">
        <v>2</v>
      </c>
      <c r="C926">
        <v>39</v>
      </c>
      <c r="D926">
        <v>14</v>
      </c>
      <c r="E926" t="str">
        <f>"2-39-14"</f>
        <v>2-39-14</v>
      </c>
      <c r="F926" t="s">
        <v>71</v>
      </c>
      <c r="G926" t="s">
        <v>73</v>
      </c>
      <c r="H926">
        <v>1</v>
      </c>
      <c r="I926">
        <v>1</v>
      </c>
      <c r="J926">
        <v>0</v>
      </c>
      <c r="K926">
        <v>0</v>
      </c>
      <c r="L926">
        <v>1</v>
      </c>
      <c r="M926">
        <v>0</v>
      </c>
      <c r="N926">
        <v>0</v>
      </c>
      <c r="O926">
        <v>1</v>
      </c>
      <c r="P926">
        <v>0</v>
      </c>
      <c r="Q926">
        <v>0</v>
      </c>
      <c r="R926">
        <v>1</v>
      </c>
      <c r="S926">
        <v>1</v>
      </c>
    </row>
    <row r="927" spans="1:44" x14ac:dyDescent="0.3">
      <c r="A927">
        <v>923</v>
      </c>
      <c r="B927">
        <v>2</v>
      </c>
      <c r="C927">
        <v>39</v>
      </c>
      <c r="D927">
        <v>13</v>
      </c>
      <c r="E927" t="str">
        <f>"2-39-13"</f>
        <v>2-39-13</v>
      </c>
      <c r="F927" t="s">
        <v>71</v>
      </c>
      <c r="G927" t="s">
        <v>73</v>
      </c>
      <c r="H927">
        <v>1</v>
      </c>
      <c r="I927">
        <v>1</v>
      </c>
      <c r="J927">
        <v>0</v>
      </c>
      <c r="K927">
        <v>0</v>
      </c>
      <c r="L927">
        <v>1</v>
      </c>
      <c r="M927">
        <v>1</v>
      </c>
      <c r="N927">
        <v>1</v>
      </c>
      <c r="O927">
        <v>1</v>
      </c>
      <c r="P927">
        <v>1</v>
      </c>
      <c r="Q927">
        <v>1</v>
      </c>
      <c r="R927">
        <v>1</v>
      </c>
      <c r="S927">
        <v>1</v>
      </c>
    </row>
    <row r="928" spans="1:44" x14ac:dyDescent="0.3">
      <c r="A928">
        <v>924</v>
      </c>
      <c r="B928">
        <v>2</v>
      </c>
      <c r="C928">
        <v>39</v>
      </c>
      <c r="D928">
        <v>9</v>
      </c>
      <c r="E928" t="str">
        <f>"2-39-9"</f>
        <v>2-39-9</v>
      </c>
      <c r="F928" t="s">
        <v>71</v>
      </c>
      <c r="G928" t="s">
        <v>73</v>
      </c>
      <c r="H928">
        <v>1</v>
      </c>
      <c r="I928">
        <v>0</v>
      </c>
      <c r="J928">
        <v>1</v>
      </c>
      <c r="K928">
        <v>0</v>
      </c>
      <c r="L928">
        <v>1</v>
      </c>
      <c r="M928">
        <v>0</v>
      </c>
      <c r="N928">
        <v>0</v>
      </c>
      <c r="O928">
        <v>1</v>
      </c>
      <c r="P928">
        <v>0</v>
      </c>
      <c r="Q928">
        <v>0</v>
      </c>
      <c r="R928">
        <v>0</v>
      </c>
      <c r="S928">
        <v>0</v>
      </c>
    </row>
    <row r="929" spans="1:44" x14ac:dyDescent="0.3">
      <c r="A929">
        <v>925</v>
      </c>
      <c r="B929">
        <v>2</v>
      </c>
      <c r="C929">
        <v>39</v>
      </c>
      <c r="D929">
        <v>5</v>
      </c>
      <c r="E929" t="str">
        <f>"2-39-5"</f>
        <v>2-39-5</v>
      </c>
      <c r="F929" t="s">
        <v>71</v>
      </c>
      <c r="G929" t="s">
        <v>73</v>
      </c>
      <c r="H929">
        <v>1</v>
      </c>
      <c r="I929">
        <v>1</v>
      </c>
      <c r="J929">
        <v>0</v>
      </c>
      <c r="K929">
        <v>0</v>
      </c>
      <c r="L929">
        <v>1</v>
      </c>
      <c r="M929">
        <v>1</v>
      </c>
      <c r="N929">
        <v>1</v>
      </c>
      <c r="O929">
        <v>1</v>
      </c>
      <c r="P929">
        <v>1</v>
      </c>
      <c r="Q929">
        <v>1</v>
      </c>
      <c r="R929">
        <v>1</v>
      </c>
      <c r="S929">
        <v>1</v>
      </c>
    </row>
    <row r="930" spans="1:44" x14ac:dyDescent="0.3">
      <c r="A930">
        <v>926</v>
      </c>
      <c r="B930">
        <v>2</v>
      </c>
      <c r="C930">
        <v>39</v>
      </c>
      <c r="D930">
        <v>3</v>
      </c>
      <c r="E930" t="str">
        <f>"2-39-3"</f>
        <v>2-39-3</v>
      </c>
      <c r="F930" t="s">
        <v>71</v>
      </c>
      <c r="G930" t="s">
        <v>73</v>
      </c>
      <c r="H930">
        <v>1</v>
      </c>
      <c r="I930">
        <v>1</v>
      </c>
      <c r="J930">
        <v>0</v>
      </c>
      <c r="K930">
        <v>0</v>
      </c>
      <c r="L930">
        <v>1</v>
      </c>
      <c r="M930">
        <v>1</v>
      </c>
      <c r="N930">
        <v>1</v>
      </c>
      <c r="O930">
        <v>1</v>
      </c>
      <c r="P930">
        <v>1</v>
      </c>
      <c r="Q930">
        <v>1</v>
      </c>
      <c r="R930">
        <v>1</v>
      </c>
      <c r="S930">
        <v>1</v>
      </c>
    </row>
    <row r="931" spans="1:44" x14ac:dyDescent="0.3">
      <c r="A931">
        <v>927</v>
      </c>
      <c r="B931">
        <v>2</v>
      </c>
      <c r="C931">
        <v>39</v>
      </c>
      <c r="D931">
        <v>24</v>
      </c>
      <c r="E931" t="str">
        <f>"2-39-24"</f>
        <v>2-39-24</v>
      </c>
      <c r="F931" t="s">
        <v>71</v>
      </c>
      <c r="G931" t="s">
        <v>73</v>
      </c>
      <c r="H931">
        <v>1</v>
      </c>
      <c r="I931">
        <v>0</v>
      </c>
      <c r="J931">
        <v>0</v>
      </c>
      <c r="K931">
        <v>1</v>
      </c>
      <c r="L931">
        <v>1</v>
      </c>
      <c r="M931">
        <v>1</v>
      </c>
      <c r="N931">
        <v>1</v>
      </c>
      <c r="O931">
        <v>1</v>
      </c>
      <c r="P931">
        <v>1</v>
      </c>
      <c r="Q931">
        <v>1</v>
      </c>
      <c r="R931">
        <v>1</v>
      </c>
      <c r="S931">
        <v>1</v>
      </c>
    </row>
    <row r="932" spans="1:44" x14ac:dyDescent="0.3">
      <c r="A932">
        <v>928</v>
      </c>
      <c r="B932">
        <v>2</v>
      </c>
      <c r="C932">
        <v>39</v>
      </c>
      <c r="D932">
        <v>23</v>
      </c>
      <c r="E932" t="str">
        <f>"2-39-23"</f>
        <v>2-39-23</v>
      </c>
      <c r="F932" t="s">
        <v>71</v>
      </c>
      <c r="G932" t="s">
        <v>73</v>
      </c>
      <c r="H932">
        <v>1</v>
      </c>
      <c r="I932">
        <v>1</v>
      </c>
      <c r="J932">
        <v>0</v>
      </c>
      <c r="K932">
        <v>0</v>
      </c>
      <c r="L932">
        <v>1</v>
      </c>
      <c r="M932">
        <v>1</v>
      </c>
      <c r="N932">
        <v>1</v>
      </c>
      <c r="O932">
        <v>1</v>
      </c>
      <c r="P932">
        <v>1</v>
      </c>
      <c r="Q932">
        <v>1</v>
      </c>
      <c r="R932">
        <v>1</v>
      </c>
      <c r="S932">
        <v>1</v>
      </c>
    </row>
    <row r="933" spans="1:44" x14ac:dyDescent="0.3">
      <c r="A933">
        <v>929</v>
      </c>
      <c r="B933">
        <v>2</v>
      </c>
      <c r="C933">
        <v>39</v>
      </c>
      <c r="D933">
        <v>16</v>
      </c>
      <c r="E933" t="str">
        <f>"2-39-16"</f>
        <v>2-39-16</v>
      </c>
      <c r="F933" t="s">
        <v>71</v>
      </c>
      <c r="G933" t="s">
        <v>73</v>
      </c>
      <c r="H933">
        <v>1</v>
      </c>
      <c r="I933">
        <v>1</v>
      </c>
      <c r="J933">
        <v>0</v>
      </c>
      <c r="K933">
        <v>0</v>
      </c>
      <c r="L933">
        <v>1</v>
      </c>
      <c r="M933">
        <v>1</v>
      </c>
      <c r="N933">
        <v>1</v>
      </c>
      <c r="O933">
        <v>1</v>
      </c>
      <c r="P933">
        <v>0</v>
      </c>
      <c r="Q933">
        <v>1</v>
      </c>
      <c r="R933">
        <v>0</v>
      </c>
      <c r="S933">
        <v>0</v>
      </c>
    </row>
    <row r="934" spans="1:44" x14ac:dyDescent="0.3">
      <c r="A934">
        <v>930</v>
      </c>
      <c r="B934">
        <v>2</v>
      </c>
      <c r="C934">
        <v>39</v>
      </c>
      <c r="D934">
        <v>15</v>
      </c>
      <c r="E934" t="str">
        <f>"2-39-15"</f>
        <v>2-39-15</v>
      </c>
      <c r="F934" t="s">
        <v>71</v>
      </c>
      <c r="G934" t="s">
        <v>73</v>
      </c>
      <c r="H934">
        <v>1</v>
      </c>
      <c r="I934">
        <v>0</v>
      </c>
      <c r="J934">
        <v>0</v>
      </c>
      <c r="K934">
        <v>1</v>
      </c>
      <c r="L934">
        <v>1</v>
      </c>
      <c r="M934">
        <v>1</v>
      </c>
      <c r="N934">
        <v>0</v>
      </c>
      <c r="O934">
        <v>1</v>
      </c>
      <c r="P934">
        <v>1</v>
      </c>
      <c r="Q934">
        <v>1</v>
      </c>
      <c r="R934">
        <v>0</v>
      </c>
      <c r="S934">
        <v>1</v>
      </c>
    </row>
    <row r="935" spans="1:44" x14ac:dyDescent="0.3">
      <c r="A935">
        <v>931</v>
      </c>
      <c r="B935">
        <v>2</v>
      </c>
      <c r="C935">
        <v>39</v>
      </c>
      <c r="D935">
        <v>10</v>
      </c>
      <c r="E935" t="str">
        <f>"2-39-10"</f>
        <v>2-39-10</v>
      </c>
      <c r="F935" t="s">
        <v>71</v>
      </c>
      <c r="G935" t="s">
        <v>72</v>
      </c>
      <c r="T935">
        <v>1</v>
      </c>
      <c r="U935">
        <v>0</v>
      </c>
      <c r="V935">
        <v>0</v>
      </c>
      <c r="W935">
        <v>0</v>
      </c>
      <c r="X935">
        <v>0</v>
      </c>
      <c r="Y935">
        <v>1</v>
      </c>
      <c r="Z935">
        <v>0</v>
      </c>
      <c r="AA935">
        <v>1</v>
      </c>
      <c r="AB935">
        <v>1</v>
      </c>
      <c r="AC935">
        <v>0</v>
      </c>
      <c r="AD935">
        <v>0</v>
      </c>
      <c r="AE935">
        <v>1</v>
      </c>
      <c r="AF935">
        <v>1</v>
      </c>
      <c r="AG935">
        <v>1</v>
      </c>
      <c r="AH935">
        <v>1</v>
      </c>
      <c r="AI935">
        <v>0</v>
      </c>
      <c r="AJ935">
        <v>1</v>
      </c>
      <c r="AK935">
        <v>0</v>
      </c>
      <c r="AL935">
        <v>1</v>
      </c>
      <c r="AM935">
        <v>1</v>
      </c>
      <c r="AN935">
        <v>1</v>
      </c>
      <c r="AO935">
        <v>1</v>
      </c>
      <c r="AP935">
        <v>0</v>
      </c>
      <c r="AQ935">
        <v>0</v>
      </c>
      <c r="AR935">
        <v>0</v>
      </c>
    </row>
    <row r="936" spans="1:44" x14ac:dyDescent="0.3">
      <c r="A936">
        <v>932</v>
      </c>
      <c r="B936">
        <v>2</v>
      </c>
      <c r="C936">
        <v>39</v>
      </c>
      <c r="D936">
        <v>6</v>
      </c>
      <c r="E936" t="str">
        <f>"2-39-6"</f>
        <v>2-39-6</v>
      </c>
      <c r="F936" t="s">
        <v>71</v>
      </c>
      <c r="G936" t="s">
        <v>73</v>
      </c>
      <c r="H936">
        <v>1</v>
      </c>
      <c r="I936">
        <v>0</v>
      </c>
      <c r="J936">
        <v>0</v>
      </c>
      <c r="K936">
        <v>1</v>
      </c>
      <c r="L936">
        <v>1</v>
      </c>
      <c r="M936">
        <v>0</v>
      </c>
      <c r="N936">
        <v>0</v>
      </c>
      <c r="O936">
        <v>1</v>
      </c>
      <c r="P936">
        <v>0</v>
      </c>
      <c r="Q936">
        <v>1</v>
      </c>
      <c r="R936">
        <v>0</v>
      </c>
      <c r="S936">
        <v>0</v>
      </c>
    </row>
    <row r="937" spans="1:44" x14ac:dyDescent="0.3">
      <c r="A937">
        <v>933</v>
      </c>
      <c r="B937">
        <v>2</v>
      </c>
      <c r="C937">
        <v>39</v>
      </c>
      <c r="D937">
        <v>2</v>
      </c>
      <c r="E937" t="str">
        <f>"2-39-2"</f>
        <v>2-39-2</v>
      </c>
      <c r="F937" t="s">
        <v>71</v>
      </c>
      <c r="G937" t="s">
        <v>72</v>
      </c>
      <c r="T937">
        <v>0</v>
      </c>
      <c r="U937">
        <v>1</v>
      </c>
      <c r="V937">
        <v>0</v>
      </c>
      <c r="W937">
        <v>0</v>
      </c>
      <c r="X937">
        <v>1</v>
      </c>
      <c r="Y937">
        <v>0</v>
      </c>
      <c r="Z937">
        <v>0</v>
      </c>
      <c r="AA937">
        <v>1</v>
      </c>
      <c r="AB937">
        <v>0</v>
      </c>
      <c r="AC937">
        <v>1</v>
      </c>
      <c r="AD937">
        <v>0</v>
      </c>
      <c r="AE937">
        <v>0</v>
      </c>
      <c r="AF937">
        <v>0</v>
      </c>
      <c r="AG937">
        <v>0</v>
      </c>
      <c r="AH937">
        <v>1</v>
      </c>
      <c r="AI937">
        <v>0</v>
      </c>
      <c r="AJ937">
        <v>0</v>
      </c>
      <c r="AK937">
        <v>1</v>
      </c>
      <c r="AL937">
        <v>0</v>
      </c>
      <c r="AM937">
        <v>0</v>
      </c>
      <c r="AN937">
        <v>0</v>
      </c>
      <c r="AO937">
        <v>0</v>
      </c>
      <c r="AP937">
        <v>0</v>
      </c>
      <c r="AQ937">
        <v>0</v>
      </c>
      <c r="AR937">
        <v>0</v>
      </c>
    </row>
    <row r="938" spans="1:44" x14ac:dyDescent="0.3">
      <c r="A938">
        <v>934</v>
      </c>
      <c r="B938">
        <v>2</v>
      </c>
      <c r="C938">
        <v>39</v>
      </c>
      <c r="D938">
        <v>25</v>
      </c>
      <c r="E938" t="str">
        <f>"2-39-25"</f>
        <v>2-39-25</v>
      </c>
      <c r="F938" t="s">
        <v>71</v>
      </c>
      <c r="G938" t="s">
        <v>73</v>
      </c>
      <c r="H938">
        <v>1</v>
      </c>
      <c r="I938">
        <v>0</v>
      </c>
      <c r="J938">
        <v>0</v>
      </c>
      <c r="K938">
        <v>1</v>
      </c>
      <c r="L938">
        <v>1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</row>
    <row r="939" spans="1:44" x14ac:dyDescent="0.3">
      <c r="A939">
        <v>935</v>
      </c>
      <c r="B939">
        <v>2</v>
      </c>
      <c r="C939">
        <v>39</v>
      </c>
      <c r="D939">
        <v>18</v>
      </c>
      <c r="E939" t="str">
        <f>"2-39-18"</f>
        <v>2-39-18</v>
      </c>
      <c r="F939" t="s">
        <v>71</v>
      </c>
      <c r="G939" t="s">
        <v>72</v>
      </c>
      <c r="T939">
        <v>1</v>
      </c>
      <c r="U939">
        <v>0</v>
      </c>
      <c r="V939">
        <v>0</v>
      </c>
      <c r="W939">
        <v>0</v>
      </c>
      <c r="X939">
        <v>1</v>
      </c>
      <c r="Y939">
        <v>0</v>
      </c>
      <c r="Z939">
        <v>0</v>
      </c>
      <c r="AA939">
        <v>1</v>
      </c>
      <c r="AB939">
        <v>0</v>
      </c>
      <c r="AC939">
        <v>1</v>
      </c>
      <c r="AD939">
        <v>0</v>
      </c>
      <c r="AE939">
        <v>1</v>
      </c>
      <c r="AF939">
        <v>1</v>
      </c>
      <c r="AG939">
        <v>1</v>
      </c>
      <c r="AH939">
        <v>0</v>
      </c>
      <c r="AI939">
        <v>1</v>
      </c>
      <c r="AJ939">
        <v>0</v>
      </c>
      <c r="AK939">
        <v>1</v>
      </c>
      <c r="AL939">
        <v>1</v>
      </c>
      <c r="AM939">
        <v>1</v>
      </c>
      <c r="AN939">
        <v>1</v>
      </c>
      <c r="AO939">
        <v>1</v>
      </c>
      <c r="AP939">
        <v>0</v>
      </c>
      <c r="AQ939">
        <v>0</v>
      </c>
      <c r="AR939">
        <v>0</v>
      </c>
    </row>
    <row r="940" spans="1:44" x14ac:dyDescent="0.3">
      <c r="A940">
        <v>936</v>
      </c>
      <c r="B940">
        <v>2</v>
      </c>
      <c r="C940">
        <v>39</v>
      </c>
      <c r="D940">
        <v>17</v>
      </c>
      <c r="E940" t="str">
        <f>"2-39-17"</f>
        <v>2-39-17</v>
      </c>
      <c r="F940" t="s">
        <v>71</v>
      </c>
      <c r="G940" t="s">
        <v>72</v>
      </c>
      <c r="T940">
        <v>1</v>
      </c>
      <c r="U940">
        <v>0</v>
      </c>
      <c r="V940">
        <v>0</v>
      </c>
      <c r="W940">
        <v>0</v>
      </c>
      <c r="X940">
        <v>1</v>
      </c>
      <c r="Y940">
        <v>0</v>
      </c>
      <c r="Z940">
        <v>1</v>
      </c>
      <c r="AA940">
        <v>0</v>
      </c>
      <c r="AB940">
        <v>0</v>
      </c>
      <c r="AC940">
        <v>1</v>
      </c>
      <c r="AD940">
        <v>0</v>
      </c>
      <c r="AE940">
        <v>1</v>
      </c>
      <c r="AF940">
        <v>1</v>
      </c>
      <c r="AG940">
        <v>1</v>
      </c>
      <c r="AH940">
        <v>0</v>
      </c>
      <c r="AI940">
        <v>1</v>
      </c>
      <c r="AJ940">
        <v>0</v>
      </c>
      <c r="AK940">
        <v>1</v>
      </c>
      <c r="AL940">
        <v>1</v>
      </c>
      <c r="AM940">
        <v>1</v>
      </c>
      <c r="AN940">
        <v>1</v>
      </c>
      <c r="AO940">
        <v>1</v>
      </c>
      <c r="AP940">
        <v>0</v>
      </c>
      <c r="AQ940">
        <v>0</v>
      </c>
      <c r="AR940">
        <v>0</v>
      </c>
    </row>
    <row r="941" spans="1:44" x14ac:dyDescent="0.3">
      <c r="A941">
        <v>937</v>
      </c>
      <c r="B941">
        <v>2</v>
      </c>
      <c r="C941">
        <v>39</v>
      </c>
      <c r="D941">
        <v>7</v>
      </c>
      <c r="E941" t="str">
        <f>"2-39-7"</f>
        <v>2-39-7</v>
      </c>
      <c r="F941" t="s">
        <v>71</v>
      </c>
      <c r="G941" t="s">
        <v>72</v>
      </c>
      <c r="T941">
        <v>1</v>
      </c>
      <c r="U941">
        <v>0</v>
      </c>
      <c r="V941">
        <v>0</v>
      </c>
      <c r="W941">
        <v>0</v>
      </c>
      <c r="X941">
        <v>1</v>
      </c>
      <c r="Y941">
        <v>0</v>
      </c>
      <c r="Z941">
        <v>0</v>
      </c>
      <c r="AA941">
        <v>1</v>
      </c>
      <c r="AB941">
        <v>0</v>
      </c>
      <c r="AC941">
        <v>0</v>
      </c>
      <c r="AD941">
        <v>1</v>
      </c>
      <c r="AE941">
        <v>0</v>
      </c>
      <c r="AF941">
        <v>0</v>
      </c>
      <c r="AG941">
        <v>0</v>
      </c>
      <c r="AH941">
        <v>0</v>
      </c>
      <c r="AI941">
        <v>1</v>
      </c>
      <c r="AJ941">
        <v>1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</row>
    <row r="942" spans="1:44" x14ac:dyDescent="0.3">
      <c r="A942">
        <v>938</v>
      </c>
      <c r="B942">
        <v>2</v>
      </c>
      <c r="C942">
        <v>39</v>
      </c>
      <c r="D942">
        <v>1</v>
      </c>
      <c r="E942" t="str">
        <f>"2-39-1"</f>
        <v>2-39-1</v>
      </c>
      <c r="F942" t="s">
        <v>71</v>
      </c>
      <c r="G942" t="s">
        <v>72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1</v>
      </c>
      <c r="Z942">
        <v>0</v>
      </c>
      <c r="AA942">
        <v>1</v>
      </c>
      <c r="AB942">
        <v>0</v>
      </c>
      <c r="AC942">
        <v>0</v>
      </c>
      <c r="AD942">
        <v>1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</row>
    <row r="943" spans="1:44" x14ac:dyDescent="0.3">
      <c r="A943">
        <v>939</v>
      </c>
      <c r="B943">
        <v>2</v>
      </c>
      <c r="C943">
        <v>39</v>
      </c>
      <c r="D943">
        <v>20</v>
      </c>
      <c r="E943" t="str">
        <f>"2-39-20"</f>
        <v>2-39-20</v>
      </c>
      <c r="F943" t="s">
        <v>71</v>
      </c>
      <c r="G943" t="s">
        <v>72</v>
      </c>
      <c r="T943">
        <v>0</v>
      </c>
      <c r="U943">
        <v>1</v>
      </c>
      <c r="V943">
        <v>0</v>
      </c>
      <c r="W943">
        <v>0</v>
      </c>
      <c r="X943">
        <v>1</v>
      </c>
      <c r="Y943">
        <v>0</v>
      </c>
      <c r="Z943">
        <v>0</v>
      </c>
      <c r="AA943">
        <v>1</v>
      </c>
      <c r="AB943">
        <v>0</v>
      </c>
      <c r="AC943">
        <v>1</v>
      </c>
      <c r="AD943">
        <v>0</v>
      </c>
      <c r="AE943">
        <v>1</v>
      </c>
      <c r="AF943">
        <v>1</v>
      </c>
      <c r="AG943">
        <v>1</v>
      </c>
      <c r="AH943">
        <v>1</v>
      </c>
      <c r="AI943">
        <v>0</v>
      </c>
      <c r="AJ943">
        <v>0</v>
      </c>
      <c r="AK943">
        <v>1</v>
      </c>
      <c r="AL943">
        <v>1</v>
      </c>
      <c r="AM943">
        <v>1</v>
      </c>
      <c r="AN943">
        <v>1</v>
      </c>
      <c r="AO943">
        <v>1</v>
      </c>
      <c r="AP943">
        <v>0</v>
      </c>
      <c r="AQ943">
        <v>0</v>
      </c>
      <c r="AR943">
        <v>0</v>
      </c>
    </row>
    <row r="944" spans="1:44" x14ac:dyDescent="0.3">
      <c r="A944">
        <v>940</v>
      </c>
      <c r="B944">
        <v>2</v>
      </c>
      <c r="C944">
        <v>39</v>
      </c>
      <c r="D944">
        <v>19</v>
      </c>
      <c r="E944" t="str">
        <f>"2-39-19"</f>
        <v>2-39-19</v>
      </c>
      <c r="F944" t="s">
        <v>71</v>
      </c>
      <c r="G944" t="s">
        <v>72</v>
      </c>
      <c r="T944">
        <v>0</v>
      </c>
      <c r="U944">
        <v>1</v>
      </c>
      <c r="V944">
        <v>0</v>
      </c>
      <c r="W944">
        <v>0</v>
      </c>
      <c r="X944">
        <v>1</v>
      </c>
      <c r="Y944">
        <v>0</v>
      </c>
      <c r="Z944">
        <v>0</v>
      </c>
      <c r="AA944">
        <v>1</v>
      </c>
      <c r="AB944">
        <v>1</v>
      </c>
      <c r="AC944">
        <v>0</v>
      </c>
      <c r="AD944">
        <v>0</v>
      </c>
      <c r="AE944">
        <v>1</v>
      </c>
      <c r="AF944">
        <v>1</v>
      </c>
      <c r="AG944">
        <v>1</v>
      </c>
      <c r="AH944">
        <v>0</v>
      </c>
      <c r="AI944">
        <v>1</v>
      </c>
      <c r="AJ944">
        <v>1</v>
      </c>
      <c r="AK944">
        <v>0</v>
      </c>
      <c r="AL944">
        <v>1</v>
      </c>
      <c r="AM944">
        <v>1</v>
      </c>
      <c r="AN944">
        <v>1</v>
      </c>
      <c r="AO944">
        <v>1</v>
      </c>
      <c r="AP944">
        <v>0</v>
      </c>
      <c r="AQ944">
        <v>0</v>
      </c>
      <c r="AR944">
        <v>0</v>
      </c>
    </row>
    <row r="945" spans="1:44" x14ac:dyDescent="0.3">
      <c r="A945">
        <v>941</v>
      </c>
      <c r="B945">
        <v>2</v>
      </c>
      <c r="C945">
        <v>39</v>
      </c>
      <c r="D945">
        <v>8</v>
      </c>
      <c r="E945" t="str">
        <f>"2-39-8"</f>
        <v>2-39-8</v>
      </c>
      <c r="F945" t="s">
        <v>71</v>
      </c>
      <c r="G945" t="s">
        <v>73</v>
      </c>
      <c r="H945">
        <v>1</v>
      </c>
      <c r="I945">
        <v>0</v>
      </c>
      <c r="J945">
        <v>0</v>
      </c>
      <c r="K945">
        <v>1</v>
      </c>
      <c r="L945">
        <v>1</v>
      </c>
      <c r="M945">
        <v>1</v>
      </c>
      <c r="N945">
        <v>1</v>
      </c>
      <c r="O945">
        <v>1</v>
      </c>
      <c r="P945">
        <v>1</v>
      </c>
      <c r="Q945">
        <v>1</v>
      </c>
      <c r="R945">
        <v>1</v>
      </c>
      <c r="S945">
        <v>1</v>
      </c>
    </row>
    <row r="946" spans="1:44" x14ac:dyDescent="0.3">
      <c r="A946">
        <v>942</v>
      </c>
      <c r="B946">
        <v>2</v>
      </c>
      <c r="C946">
        <v>39</v>
      </c>
      <c r="D946">
        <v>4</v>
      </c>
      <c r="E946" t="str">
        <f>"2-39-4"</f>
        <v>2-39-4</v>
      </c>
      <c r="F946" t="s">
        <v>71</v>
      </c>
      <c r="G946" t="s">
        <v>72</v>
      </c>
      <c r="T946">
        <v>0</v>
      </c>
      <c r="U946">
        <v>1</v>
      </c>
      <c r="V946">
        <v>0</v>
      </c>
      <c r="W946">
        <v>0</v>
      </c>
      <c r="X946">
        <v>1</v>
      </c>
      <c r="Y946">
        <v>0</v>
      </c>
      <c r="Z946">
        <v>0</v>
      </c>
      <c r="AA946">
        <v>1</v>
      </c>
      <c r="AB946">
        <v>0</v>
      </c>
      <c r="AC946">
        <v>1</v>
      </c>
      <c r="AD946">
        <v>0</v>
      </c>
      <c r="AE946">
        <v>1</v>
      </c>
      <c r="AF946">
        <v>1</v>
      </c>
      <c r="AG946">
        <v>1</v>
      </c>
      <c r="AH946">
        <v>0</v>
      </c>
      <c r="AI946">
        <v>1</v>
      </c>
      <c r="AJ946">
        <v>1</v>
      </c>
      <c r="AK946">
        <v>0</v>
      </c>
      <c r="AL946">
        <v>1</v>
      </c>
      <c r="AM946">
        <v>1</v>
      </c>
      <c r="AN946">
        <v>1</v>
      </c>
      <c r="AO946">
        <v>1</v>
      </c>
      <c r="AP946">
        <v>0</v>
      </c>
      <c r="AQ946">
        <v>0</v>
      </c>
      <c r="AR946">
        <v>0</v>
      </c>
    </row>
    <row r="947" spans="1:44" x14ac:dyDescent="0.3">
      <c r="A947">
        <v>943</v>
      </c>
      <c r="B947">
        <v>2</v>
      </c>
      <c r="C947">
        <v>39</v>
      </c>
      <c r="D947">
        <v>12</v>
      </c>
      <c r="E947" t="str">
        <f>"2-39-12"</f>
        <v>2-39-12</v>
      </c>
      <c r="F947" t="s">
        <v>71</v>
      </c>
      <c r="G947" t="s">
        <v>72</v>
      </c>
      <c r="T947">
        <v>1</v>
      </c>
      <c r="U947">
        <v>0</v>
      </c>
      <c r="V947">
        <v>0</v>
      </c>
      <c r="W947">
        <v>0</v>
      </c>
      <c r="X947">
        <v>1</v>
      </c>
      <c r="Y947">
        <v>0</v>
      </c>
      <c r="Z947">
        <v>0</v>
      </c>
      <c r="AA947">
        <v>1</v>
      </c>
      <c r="AB947">
        <v>0</v>
      </c>
      <c r="AC947">
        <v>1</v>
      </c>
      <c r="AD947">
        <v>0</v>
      </c>
      <c r="AE947">
        <v>1</v>
      </c>
      <c r="AF947">
        <v>1</v>
      </c>
      <c r="AG947">
        <v>1</v>
      </c>
      <c r="AH947">
        <v>1</v>
      </c>
      <c r="AI947">
        <v>0</v>
      </c>
      <c r="AJ947">
        <v>0</v>
      </c>
      <c r="AK947">
        <v>1</v>
      </c>
      <c r="AL947">
        <v>1</v>
      </c>
      <c r="AM947">
        <v>1</v>
      </c>
      <c r="AN947">
        <v>1</v>
      </c>
      <c r="AO947">
        <v>1</v>
      </c>
      <c r="AP947">
        <v>0</v>
      </c>
      <c r="AQ947">
        <v>0</v>
      </c>
      <c r="AR947">
        <v>0</v>
      </c>
    </row>
    <row r="948" spans="1:44" x14ac:dyDescent="0.3">
      <c r="A948">
        <v>944</v>
      </c>
      <c r="B948">
        <v>2</v>
      </c>
      <c r="C948">
        <v>39</v>
      </c>
      <c r="D948">
        <v>11</v>
      </c>
      <c r="E948" t="str">
        <f>"2-39-11"</f>
        <v>2-39-11</v>
      </c>
      <c r="F948" t="s">
        <v>71</v>
      </c>
      <c r="G948" t="s">
        <v>72</v>
      </c>
      <c r="T948">
        <v>0</v>
      </c>
      <c r="U948">
        <v>1</v>
      </c>
      <c r="V948">
        <v>0</v>
      </c>
      <c r="W948">
        <v>0</v>
      </c>
      <c r="X948">
        <v>0</v>
      </c>
      <c r="Y948">
        <v>1</v>
      </c>
      <c r="Z948">
        <v>0</v>
      </c>
      <c r="AA948">
        <v>1</v>
      </c>
      <c r="AB948">
        <v>1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1</v>
      </c>
      <c r="AJ948">
        <v>0</v>
      </c>
      <c r="AK948">
        <v>1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0</v>
      </c>
    </row>
    <row r="949" spans="1:44" x14ac:dyDescent="0.3">
      <c r="A949">
        <v>945</v>
      </c>
      <c r="B949">
        <v>2</v>
      </c>
      <c r="C949">
        <v>40</v>
      </c>
      <c r="D949">
        <v>22</v>
      </c>
      <c r="E949" t="str">
        <f>"2-40-22"</f>
        <v>2-40-22</v>
      </c>
      <c r="F949" t="s">
        <v>71</v>
      </c>
      <c r="G949" t="s">
        <v>73</v>
      </c>
      <c r="H949">
        <v>1</v>
      </c>
      <c r="I949">
        <v>1</v>
      </c>
      <c r="J949">
        <v>0</v>
      </c>
      <c r="K949">
        <v>0</v>
      </c>
      <c r="L949">
        <v>1</v>
      </c>
      <c r="M949">
        <v>1</v>
      </c>
      <c r="N949">
        <v>1</v>
      </c>
      <c r="O949">
        <v>1</v>
      </c>
      <c r="P949">
        <v>1</v>
      </c>
      <c r="Q949">
        <v>1</v>
      </c>
      <c r="R949">
        <v>1</v>
      </c>
      <c r="S949">
        <v>1</v>
      </c>
    </row>
    <row r="950" spans="1:44" x14ac:dyDescent="0.3">
      <c r="A950">
        <v>946</v>
      </c>
      <c r="B950">
        <v>2</v>
      </c>
      <c r="C950">
        <v>40</v>
      </c>
      <c r="D950">
        <v>21</v>
      </c>
      <c r="E950" t="str">
        <f>"2-40-21"</f>
        <v>2-40-21</v>
      </c>
      <c r="F950" t="s">
        <v>71</v>
      </c>
      <c r="G950" t="s">
        <v>72</v>
      </c>
      <c r="T950">
        <v>1</v>
      </c>
      <c r="U950">
        <v>0</v>
      </c>
      <c r="V950">
        <v>0</v>
      </c>
      <c r="W950">
        <v>0</v>
      </c>
      <c r="X950">
        <v>1</v>
      </c>
      <c r="Y950">
        <v>0</v>
      </c>
      <c r="Z950">
        <v>0</v>
      </c>
      <c r="AA950">
        <v>1</v>
      </c>
      <c r="AB950">
        <v>1</v>
      </c>
      <c r="AC950">
        <v>0</v>
      </c>
      <c r="AD950">
        <v>0</v>
      </c>
      <c r="AE950">
        <v>1</v>
      </c>
      <c r="AF950">
        <v>1</v>
      </c>
      <c r="AG950">
        <v>1</v>
      </c>
      <c r="AH950">
        <v>1</v>
      </c>
      <c r="AI950">
        <v>0</v>
      </c>
      <c r="AJ950">
        <v>1</v>
      </c>
      <c r="AK950">
        <v>0</v>
      </c>
      <c r="AL950">
        <v>1</v>
      </c>
      <c r="AM950">
        <v>1</v>
      </c>
      <c r="AN950">
        <v>1</v>
      </c>
      <c r="AO950">
        <v>1</v>
      </c>
      <c r="AP950">
        <v>0</v>
      </c>
      <c r="AQ950">
        <v>0</v>
      </c>
      <c r="AR950">
        <v>0</v>
      </c>
    </row>
    <row r="951" spans="1:44" x14ac:dyDescent="0.3">
      <c r="A951">
        <v>947</v>
      </c>
      <c r="B951">
        <v>2</v>
      </c>
      <c r="C951">
        <v>40</v>
      </c>
      <c r="D951">
        <v>14</v>
      </c>
      <c r="E951" t="str">
        <f>"2-40-14"</f>
        <v>2-40-14</v>
      </c>
      <c r="F951" t="s">
        <v>71</v>
      </c>
      <c r="G951" t="s">
        <v>72</v>
      </c>
      <c r="T951">
        <v>1</v>
      </c>
      <c r="U951">
        <v>0</v>
      </c>
      <c r="V951">
        <v>0</v>
      </c>
      <c r="W951">
        <v>0</v>
      </c>
      <c r="X951">
        <v>1</v>
      </c>
      <c r="Y951">
        <v>0</v>
      </c>
      <c r="Z951">
        <v>1</v>
      </c>
      <c r="AA951">
        <v>0</v>
      </c>
      <c r="AB951">
        <v>1</v>
      </c>
      <c r="AC951">
        <v>0</v>
      </c>
      <c r="AD951">
        <v>0</v>
      </c>
      <c r="AE951">
        <v>1</v>
      </c>
      <c r="AF951">
        <v>1</v>
      </c>
      <c r="AG951">
        <v>1</v>
      </c>
      <c r="AH951">
        <v>0</v>
      </c>
      <c r="AI951">
        <v>1</v>
      </c>
      <c r="AJ951">
        <v>1</v>
      </c>
      <c r="AK951">
        <v>0</v>
      </c>
      <c r="AL951">
        <v>1</v>
      </c>
      <c r="AM951">
        <v>1</v>
      </c>
      <c r="AN951">
        <v>1</v>
      </c>
      <c r="AO951">
        <v>1</v>
      </c>
      <c r="AP951">
        <v>0</v>
      </c>
      <c r="AQ951">
        <v>0</v>
      </c>
      <c r="AR951">
        <v>0</v>
      </c>
    </row>
    <row r="952" spans="1:44" x14ac:dyDescent="0.3">
      <c r="A952">
        <v>948</v>
      </c>
      <c r="B952">
        <v>2</v>
      </c>
      <c r="C952">
        <v>40</v>
      </c>
      <c r="D952">
        <v>13</v>
      </c>
      <c r="E952" t="str">
        <f>"2-40-13"</f>
        <v>2-40-13</v>
      </c>
      <c r="F952" t="s">
        <v>71</v>
      </c>
      <c r="G952" t="s">
        <v>72</v>
      </c>
      <c r="T952">
        <v>1</v>
      </c>
      <c r="U952">
        <v>0</v>
      </c>
      <c r="V952">
        <v>0</v>
      </c>
      <c r="W952">
        <v>0</v>
      </c>
      <c r="X952">
        <v>1</v>
      </c>
      <c r="Y952">
        <v>0</v>
      </c>
      <c r="Z952">
        <v>1</v>
      </c>
      <c r="AA952">
        <v>0</v>
      </c>
      <c r="AB952">
        <v>0</v>
      </c>
      <c r="AC952">
        <v>1</v>
      </c>
      <c r="AD952">
        <v>0</v>
      </c>
      <c r="AE952">
        <v>1</v>
      </c>
      <c r="AF952">
        <v>1</v>
      </c>
      <c r="AG952">
        <v>1</v>
      </c>
      <c r="AH952">
        <v>1</v>
      </c>
      <c r="AI952">
        <v>0</v>
      </c>
      <c r="AJ952">
        <v>1</v>
      </c>
      <c r="AK952">
        <v>0</v>
      </c>
      <c r="AL952">
        <v>1</v>
      </c>
      <c r="AM952">
        <v>1</v>
      </c>
      <c r="AN952">
        <v>1</v>
      </c>
      <c r="AO952">
        <v>1</v>
      </c>
      <c r="AP952">
        <v>0</v>
      </c>
      <c r="AQ952">
        <v>0</v>
      </c>
      <c r="AR952">
        <v>0</v>
      </c>
    </row>
    <row r="953" spans="1:44" x14ac:dyDescent="0.3">
      <c r="A953">
        <v>949</v>
      </c>
      <c r="B953">
        <v>2</v>
      </c>
      <c r="C953">
        <v>40</v>
      </c>
      <c r="D953">
        <v>9</v>
      </c>
      <c r="E953" t="str">
        <f>"2-40-9"</f>
        <v>2-40-9</v>
      </c>
      <c r="F953" t="s">
        <v>71</v>
      </c>
      <c r="G953" t="s">
        <v>73</v>
      </c>
      <c r="H953">
        <v>1</v>
      </c>
      <c r="I953">
        <v>1</v>
      </c>
      <c r="J953">
        <v>0</v>
      </c>
      <c r="K953">
        <v>0</v>
      </c>
      <c r="L953">
        <v>1</v>
      </c>
      <c r="M953">
        <v>1</v>
      </c>
      <c r="N953">
        <v>1</v>
      </c>
      <c r="O953">
        <v>1</v>
      </c>
      <c r="P953">
        <v>1</v>
      </c>
      <c r="Q953">
        <v>1</v>
      </c>
      <c r="R953">
        <v>1</v>
      </c>
      <c r="S953">
        <v>1</v>
      </c>
    </row>
    <row r="954" spans="1:44" x14ac:dyDescent="0.3">
      <c r="A954">
        <v>950</v>
      </c>
      <c r="B954">
        <v>2</v>
      </c>
      <c r="C954">
        <v>40</v>
      </c>
      <c r="D954">
        <v>5</v>
      </c>
      <c r="E954" t="str">
        <f>"2-40-5"</f>
        <v>2-40-5</v>
      </c>
      <c r="F954" t="s">
        <v>71</v>
      </c>
      <c r="G954" t="s">
        <v>73</v>
      </c>
      <c r="H954">
        <v>1</v>
      </c>
      <c r="I954">
        <v>0</v>
      </c>
      <c r="J954">
        <v>0</v>
      </c>
      <c r="K954">
        <v>0</v>
      </c>
      <c r="L954">
        <v>1</v>
      </c>
      <c r="M954">
        <v>0</v>
      </c>
      <c r="N954">
        <v>0</v>
      </c>
      <c r="O954">
        <v>0</v>
      </c>
      <c r="P954">
        <v>1</v>
      </c>
      <c r="Q954">
        <v>0</v>
      </c>
      <c r="R954">
        <v>1</v>
      </c>
      <c r="S954">
        <v>1</v>
      </c>
    </row>
    <row r="955" spans="1:44" x14ac:dyDescent="0.3">
      <c r="A955">
        <v>951</v>
      </c>
      <c r="B955">
        <v>2</v>
      </c>
      <c r="C955">
        <v>40</v>
      </c>
      <c r="D955">
        <v>4</v>
      </c>
      <c r="E955" t="str">
        <f>"2-40-4"</f>
        <v>2-40-4</v>
      </c>
      <c r="F955" t="s">
        <v>71</v>
      </c>
      <c r="G955" t="s">
        <v>73</v>
      </c>
      <c r="H955">
        <v>1</v>
      </c>
      <c r="I955">
        <v>0</v>
      </c>
      <c r="J955">
        <v>0</v>
      </c>
      <c r="K955">
        <v>0</v>
      </c>
      <c r="L955">
        <v>0</v>
      </c>
      <c r="M955">
        <v>1</v>
      </c>
      <c r="N955">
        <v>0</v>
      </c>
      <c r="O955">
        <v>0</v>
      </c>
      <c r="P955">
        <v>0</v>
      </c>
      <c r="Q955">
        <v>1</v>
      </c>
      <c r="R955">
        <v>1</v>
      </c>
      <c r="S955">
        <v>1</v>
      </c>
    </row>
    <row r="956" spans="1:44" x14ac:dyDescent="0.3">
      <c r="A956">
        <v>952</v>
      </c>
      <c r="B956">
        <v>2</v>
      </c>
      <c r="C956">
        <v>40</v>
      </c>
      <c r="D956">
        <v>25</v>
      </c>
      <c r="E956" t="str">
        <f>"2-40-25"</f>
        <v>2-40-25</v>
      </c>
      <c r="F956" t="s">
        <v>71</v>
      </c>
      <c r="G956" t="s">
        <v>72</v>
      </c>
      <c r="T956">
        <v>1</v>
      </c>
      <c r="U956">
        <v>0</v>
      </c>
      <c r="V956">
        <v>0</v>
      </c>
      <c r="W956">
        <v>0</v>
      </c>
      <c r="X956">
        <v>1</v>
      </c>
      <c r="Y956">
        <v>0</v>
      </c>
      <c r="Z956">
        <v>1</v>
      </c>
      <c r="AA956">
        <v>0</v>
      </c>
      <c r="AB956">
        <v>1</v>
      </c>
      <c r="AC956">
        <v>0</v>
      </c>
      <c r="AD956">
        <v>0</v>
      </c>
      <c r="AE956">
        <v>1</v>
      </c>
      <c r="AF956">
        <v>1</v>
      </c>
      <c r="AG956">
        <v>1</v>
      </c>
      <c r="AH956">
        <v>1</v>
      </c>
      <c r="AI956">
        <v>0</v>
      </c>
      <c r="AJ956">
        <v>1</v>
      </c>
      <c r="AK956">
        <v>0</v>
      </c>
      <c r="AL956">
        <v>1</v>
      </c>
      <c r="AM956">
        <v>1</v>
      </c>
      <c r="AN956">
        <v>1</v>
      </c>
      <c r="AO956">
        <v>1</v>
      </c>
      <c r="AP956">
        <v>0</v>
      </c>
      <c r="AQ956">
        <v>0</v>
      </c>
      <c r="AR956">
        <v>0</v>
      </c>
    </row>
    <row r="957" spans="1:44" x14ac:dyDescent="0.3">
      <c r="A957">
        <v>953</v>
      </c>
      <c r="B957">
        <v>2</v>
      </c>
      <c r="C957">
        <v>40</v>
      </c>
      <c r="D957">
        <v>18</v>
      </c>
      <c r="E957" t="str">
        <f>"2-40-18"</f>
        <v>2-40-18</v>
      </c>
      <c r="F957" t="s">
        <v>71</v>
      </c>
      <c r="G957" t="s">
        <v>73</v>
      </c>
      <c r="H957">
        <v>1</v>
      </c>
      <c r="I957">
        <v>1</v>
      </c>
      <c r="J957">
        <v>0</v>
      </c>
      <c r="K957">
        <v>0</v>
      </c>
      <c r="L957">
        <v>1</v>
      </c>
      <c r="M957">
        <v>1</v>
      </c>
      <c r="N957">
        <v>1</v>
      </c>
      <c r="O957">
        <v>1</v>
      </c>
      <c r="P957">
        <v>1</v>
      </c>
      <c r="Q957">
        <v>1</v>
      </c>
      <c r="R957">
        <v>1</v>
      </c>
      <c r="S957">
        <v>1</v>
      </c>
    </row>
    <row r="958" spans="1:44" x14ac:dyDescent="0.3">
      <c r="A958">
        <v>954</v>
      </c>
      <c r="B958">
        <v>2</v>
      </c>
      <c r="C958">
        <v>40</v>
      </c>
      <c r="D958">
        <v>17</v>
      </c>
      <c r="E958" t="str">
        <f>"2-40-17"</f>
        <v>2-40-17</v>
      </c>
      <c r="F958" t="s">
        <v>71</v>
      </c>
      <c r="G958" t="s">
        <v>72</v>
      </c>
      <c r="T958">
        <v>0</v>
      </c>
      <c r="U958">
        <v>1</v>
      </c>
      <c r="V958">
        <v>0</v>
      </c>
      <c r="W958">
        <v>0</v>
      </c>
      <c r="X958">
        <v>0</v>
      </c>
      <c r="Y958">
        <v>1</v>
      </c>
      <c r="Z958">
        <v>0</v>
      </c>
      <c r="AA958">
        <v>1</v>
      </c>
      <c r="AB958">
        <v>0</v>
      </c>
      <c r="AC958">
        <v>0</v>
      </c>
      <c r="AD958">
        <v>1</v>
      </c>
      <c r="AE958">
        <v>1</v>
      </c>
      <c r="AF958">
        <v>1</v>
      </c>
      <c r="AG958">
        <v>1</v>
      </c>
      <c r="AH958">
        <v>0</v>
      </c>
      <c r="AI958">
        <v>1</v>
      </c>
      <c r="AJ958">
        <v>0</v>
      </c>
      <c r="AK958">
        <v>1</v>
      </c>
      <c r="AL958">
        <v>1</v>
      </c>
      <c r="AM958">
        <v>1</v>
      </c>
      <c r="AN958">
        <v>1</v>
      </c>
      <c r="AO958">
        <v>1</v>
      </c>
      <c r="AP958">
        <v>0</v>
      </c>
      <c r="AQ958">
        <v>0</v>
      </c>
      <c r="AR958">
        <v>0</v>
      </c>
    </row>
    <row r="959" spans="1:44" x14ac:dyDescent="0.3">
      <c r="A959">
        <v>955</v>
      </c>
      <c r="B959">
        <v>2</v>
      </c>
      <c r="C959">
        <v>40</v>
      </c>
      <c r="D959">
        <v>12</v>
      </c>
      <c r="E959" t="str">
        <f>"2-40-12"</f>
        <v>2-40-12</v>
      </c>
      <c r="F959" t="s">
        <v>71</v>
      </c>
      <c r="G959" t="s">
        <v>73</v>
      </c>
      <c r="H959">
        <v>1</v>
      </c>
      <c r="I959">
        <v>0</v>
      </c>
      <c r="J959">
        <v>1</v>
      </c>
      <c r="K959">
        <v>0</v>
      </c>
      <c r="L959">
        <v>1</v>
      </c>
      <c r="M959">
        <v>1</v>
      </c>
      <c r="N959">
        <v>1</v>
      </c>
      <c r="O959">
        <v>1</v>
      </c>
      <c r="P959">
        <v>1</v>
      </c>
      <c r="Q959">
        <v>1</v>
      </c>
      <c r="R959">
        <v>1</v>
      </c>
      <c r="S959">
        <v>1</v>
      </c>
    </row>
    <row r="960" spans="1:44" x14ac:dyDescent="0.3">
      <c r="A960">
        <v>956</v>
      </c>
      <c r="B960">
        <v>2</v>
      </c>
      <c r="C960">
        <v>40</v>
      </c>
      <c r="D960">
        <v>6</v>
      </c>
      <c r="E960" t="str">
        <f>"2-40-6"</f>
        <v>2-40-6</v>
      </c>
      <c r="F960" t="s">
        <v>71</v>
      </c>
      <c r="G960" t="s">
        <v>72</v>
      </c>
      <c r="T960">
        <v>0</v>
      </c>
      <c r="U960">
        <v>1</v>
      </c>
      <c r="V960">
        <v>0</v>
      </c>
      <c r="W960">
        <v>0</v>
      </c>
      <c r="X960">
        <v>1</v>
      </c>
      <c r="Y960">
        <v>0</v>
      </c>
      <c r="Z960">
        <v>0</v>
      </c>
      <c r="AA960">
        <v>1</v>
      </c>
      <c r="AB960">
        <v>0</v>
      </c>
      <c r="AC960">
        <v>1</v>
      </c>
      <c r="AD960">
        <v>0</v>
      </c>
      <c r="AE960">
        <v>1</v>
      </c>
      <c r="AF960">
        <v>1</v>
      </c>
      <c r="AG960">
        <v>1</v>
      </c>
      <c r="AH960">
        <v>0</v>
      </c>
      <c r="AI960">
        <v>1</v>
      </c>
      <c r="AJ960">
        <v>1</v>
      </c>
      <c r="AK960">
        <v>0</v>
      </c>
      <c r="AL960">
        <v>1</v>
      </c>
      <c r="AM960">
        <v>1</v>
      </c>
      <c r="AN960">
        <v>1</v>
      </c>
      <c r="AO960">
        <v>1</v>
      </c>
      <c r="AP960">
        <v>0</v>
      </c>
      <c r="AQ960">
        <v>0</v>
      </c>
      <c r="AR960">
        <v>0</v>
      </c>
    </row>
    <row r="961" spans="1:44" x14ac:dyDescent="0.3">
      <c r="A961">
        <v>957</v>
      </c>
      <c r="B961">
        <v>2</v>
      </c>
      <c r="C961">
        <v>40</v>
      </c>
      <c r="D961">
        <v>2</v>
      </c>
      <c r="E961" t="str">
        <f>"2-40-2"</f>
        <v>2-40-2</v>
      </c>
      <c r="F961" t="s">
        <v>71</v>
      </c>
      <c r="G961" t="s">
        <v>72</v>
      </c>
      <c r="T961">
        <v>1</v>
      </c>
      <c r="U961">
        <v>0</v>
      </c>
      <c r="V961">
        <v>0</v>
      </c>
      <c r="W961">
        <v>0</v>
      </c>
      <c r="X961">
        <v>1</v>
      </c>
      <c r="Y961">
        <v>0</v>
      </c>
      <c r="Z961">
        <v>0</v>
      </c>
      <c r="AA961">
        <v>1</v>
      </c>
      <c r="AB961">
        <v>1</v>
      </c>
      <c r="AC961">
        <v>0</v>
      </c>
      <c r="AD961">
        <v>0</v>
      </c>
      <c r="AE961">
        <v>1</v>
      </c>
      <c r="AF961">
        <v>1</v>
      </c>
      <c r="AG961">
        <v>1</v>
      </c>
      <c r="AH961">
        <v>0</v>
      </c>
      <c r="AI961">
        <v>1</v>
      </c>
      <c r="AJ961">
        <v>1</v>
      </c>
      <c r="AK961">
        <v>0</v>
      </c>
      <c r="AL961">
        <v>1</v>
      </c>
      <c r="AM961">
        <v>1</v>
      </c>
      <c r="AN961">
        <v>1</v>
      </c>
      <c r="AO961">
        <v>1</v>
      </c>
      <c r="AP961">
        <v>0</v>
      </c>
      <c r="AQ961">
        <v>0</v>
      </c>
      <c r="AR961">
        <v>0</v>
      </c>
    </row>
    <row r="962" spans="1:44" x14ac:dyDescent="0.3">
      <c r="A962">
        <v>958</v>
      </c>
      <c r="B962">
        <v>2</v>
      </c>
      <c r="C962">
        <v>40</v>
      </c>
      <c r="D962">
        <v>20</v>
      </c>
      <c r="E962" t="str">
        <f>"2-40-20"</f>
        <v>2-40-20</v>
      </c>
      <c r="F962" t="s">
        <v>71</v>
      </c>
      <c r="G962" t="s">
        <v>72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1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1</v>
      </c>
      <c r="AJ962">
        <v>1</v>
      </c>
      <c r="AK962">
        <v>0</v>
      </c>
      <c r="AL962">
        <v>0</v>
      </c>
      <c r="AM962">
        <v>1</v>
      </c>
      <c r="AN962">
        <v>1</v>
      </c>
      <c r="AO962">
        <v>1</v>
      </c>
      <c r="AP962">
        <v>0</v>
      </c>
      <c r="AQ962">
        <v>0</v>
      </c>
      <c r="AR962">
        <v>0</v>
      </c>
    </row>
    <row r="963" spans="1:44" x14ac:dyDescent="0.3">
      <c r="A963">
        <v>959</v>
      </c>
      <c r="B963">
        <v>2</v>
      </c>
      <c r="C963">
        <v>40</v>
      </c>
      <c r="D963">
        <v>19</v>
      </c>
      <c r="E963" t="str">
        <f>"2-40-19"</f>
        <v>2-40-19</v>
      </c>
      <c r="F963" t="s">
        <v>71</v>
      </c>
      <c r="G963" t="s">
        <v>72</v>
      </c>
      <c r="T963">
        <v>0</v>
      </c>
      <c r="U963">
        <v>0</v>
      </c>
      <c r="V963">
        <v>0</v>
      </c>
      <c r="W963">
        <v>0</v>
      </c>
      <c r="X963">
        <v>1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1</v>
      </c>
      <c r="AJ963">
        <v>1</v>
      </c>
      <c r="AK963">
        <v>0</v>
      </c>
      <c r="AL963">
        <v>1</v>
      </c>
      <c r="AM963">
        <v>1</v>
      </c>
      <c r="AN963">
        <v>1</v>
      </c>
      <c r="AO963">
        <v>1</v>
      </c>
      <c r="AP963">
        <v>0</v>
      </c>
      <c r="AQ963">
        <v>0</v>
      </c>
      <c r="AR963">
        <v>0</v>
      </c>
    </row>
    <row r="964" spans="1:44" x14ac:dyDescent="0.3">
      <c r="A964">
        <v>960</v>
      </c>
      <c r="B964">
        <v>2</v>
      </c>
      <c r="C964">
        <v>40</v>
      </c>
      <c r="D964">
        <v>11</v>
      </c>
      <c r="E964" t="str">
        <f>"2-40-11"</f>
        <v>2-40-11</v>
      </c>
      <c r="F964" t="s">
        <v>71</v>
      </c>
      <c r="G964" t="s">
        <v>72</v>
      </c>
      <c r="T964">
        <v>1</v>
      </c>
      <c r="U964">
        <v>0</v>
      </c>
      <c r="V964">
        <v>0</v>
      </c>
      <c r="W964">
        <v>0</v>
      </c>
      <c r="X964">
        <v>1</v>
      </c>
      <c r="Y964">
        <v>0</v>
      </c>
      <c r="Z964">
        <v>1</v>
      </c>
      <c r="AA964">
        <v>0</v>
      </c>
      <c r="AB964">
        <v>0</v>
      </c>
      <c r="AC964">
        <v>1</v>
      </c>
      <c r="AD964">
        <v>0</v>
      </c>
      <c r="AE964">
        <v>1</v>
      </c>
      <c r="AF964">
        <v>1</v>
      </c>
      <c r="AG964">
        <v>1</v>
      </c>
      <c r="AH964">
        <v>0</v>
      </c>
      <c r="AI964">
        <v>1</v>
      </c>
      <c r="AJ964">
        <v>1</v>
      </c>
      <c r="AK964">
        <v>0</v>
      </c>
      <c r="AL964">
        <v>1</v>
      </c>
      <c r="AM964">
        <v>1</v>
      </c>
      <c r="AN964">
        <v>1</v>
      </c>
      <c r="AO964">
        <v>1</v>
      </c>
      <c r="AP964">
        <v>0</v>
      </c>
      <c r="AQ964">
        <v>0</v>
      </c>
      <c r="AR964">
        <v>0</v>
      </c>
    </row>
    <row r="965" spans="1:44" x14ac:dyDescent="0.3">
      <c r="A965">
        <v>961</v>
      </c>
      <c r="B965">
        <v>2</v>
      </c>
      <c r="C965">
        <v>40</v>
      </c>
      <c r="D965">
        <v>1</v>
      </c>
      <c r="E965" t="str">
        <f>"2-40-1"</f>
        <v>2-40-1</v>
      </c>
      <c r="F965" t="s">
        <v>71</v>
      </c>
      <c r="G965" t="s">
        <v>72</v>
      </c>
      <c r="T965">
        <v>1</v>
      </c>
      <c r="U965">
        <v>0</v>
      </c>
      <c r="V965">
        <v>0</v>
      </c>
      <c r="W965">
        <v>0</v>
      </c>
      <c r="X965">
        <v>1</v>
      </c>
      <c r="Y965">
        <v>0</v>
      </c>
      <c r="Z965">
        <v>0</v>
      </c>
      <c r="AA965">
        <v>1</v>
      </c>
      <c r="AB965">
        <v>1</v>
      </c>
      <c r="AC965">
        <v>0</v>
      </c>
      <c r="AD965">
        <v>0</v>
      </c>
      <c r="AE965">
        <v>1</v>
      </c>
      <c r="AF965">
        <v>1</v>
      </c>
      <c r="AG965">
        <v>0</v>
      </c>
      <c r="AH965">
        <v>0</v>
      </c>
      <c r="AI965">
        <v>1</v>
      </c>
      <c r="AJ965">
        <v>1</v>
      </c>
      <c r="AK965">
        <v>0</v>
      </c>
      <c r="AL965">
        <v>1</v>
      </c>
      <c r="AM965">
        <v>1</v>
      </c>
      <c r="AN965">
        <v>1</v>
      </c>
      <c r="AO965">
        <v>1</v>
      </c>
      <c r="AP965">
        <v>0</v>
      </c>
      <c r="AQ965">
        <v>0</v>
      </c>
      <c r="AR965">
        <v>0</v>
      </c>
    </row>
    <row r="966" spans="1:44" x14ac:dyDescent="0.3">
      <c r="A966">
        <v>962</v>
      </c>
      <c r="B966">
        <v>2</v>
      </c>
      <c r="C966">
        <v>40</v>
      </c>
      <c r="D966">
        <v>24</v>
      </c>
      <c r="E966" t="str">
        <f>"2-40-24"</f>
        <v>2-40-24</v>
      </c>
      <c r="F966" t="s">
        <v>71</v>
      </c>
      <c r="G966" t="s">
        <v>73</v>
      </c>
      <c r="H966">
        <v>1</v>
      </c>
      <c r="I966">
        <v>0</v>
      </c>
      <c r="J966">
        <v>0</v>
      </c>
      <c r="K966">
        <v>1</v>
      </c>
      <c r="L966">
        <v>1</v>
      </c>
      <c r="M966">
        <v>1</v>
      </c>
      <c r="N966">
        <v>1</v>
      </c>
      <c r="O966">
        <v>1</v>
      </c>
      <c r="P966">
        <v>1</v>
      </c>
      <c r="Q966">
        <v>1</v>
      </c>
      <c r="R966">
        <v>1</v>
      </c>
      <c r="S966">
        <v>1</v>
      </c>
    </row>
    <row r="967" spans="1:44" x14ac:dyDescent="0.3">
      <c r="A967">
        <v>963</v>
      </c>
      <c r="B967">
        <v>2</v>
      </c>
      <c r="C967">
        <v>40</v>
      </c>
      <c r="D967">
        <v>23</v>
      </c>
      <c r="E967" t="str">
        <f>"2-40-23"</f>
        <v>2-40-23</v>
      </c>
      <c r="F967" t="s">
        <v>71</v>
      </c>
      <c r="G967" t="s">
        <v>73</v>
      </c>
      <c r="H967">
        <v>1</v>
      </c>
      <c r="I967">
        <v>1</v>
      </c>
      <c r="J967">
        <v>0</v>
      </c>
      <c r="K967">
        <v>0</v>
      </c>
      <c r="L967">
        <v>1</v>
      </c>
      <c r="M967">
        <v>1</v>
      </c>
      <c r="N967">
        <v>0</v>
      </c>
      <c r="O967">
        <v>1</v>
      </c>
      <c r="P967">
        <v>1</v>
      </c>
      <c r="Q967">
        <v>1</v>
      </c>
      <c r="R967">
        <v>1</v>
      </c>
      <c r="S967">
        <v>1</v>
      </c>
    </row>
    <row r="968" spans="1:44" x14ac:dyDescent="0.3">
      <c r="A968">
        <v>964</v>
      </c>
      <c r="B968">
        <v>2</v>
      </c>
      <c r="C968">
        <v>40</v>
      </c>
      <c r="D968">
        <v>16</v>
      </c>
      <c r="E968" t="str">
        <f>"2-40-16"</f>
        <v>2-40-16</v>
      </c>
      <c r="F968" t="s">
        <v>71</v>
      </c>
      <c r="G968" t="s">
        <v>73</v>
      </c>
      <c r="H968">
        <v>1</v>
      </c>
      <c r="I968">
        <v>1</v>
      </c>
      <c r="J968">
        <v>0</v>
      </c>
      <c r="K968">
        <v>0</v>
      </c>
      <c r="L968">
        <v>1</v>
      </c>
      <c r="M968">
        <v>1</v>
      </c>
      <c r="N968">
        <v>1</v>
      </c>
      <c r="O968">
        <v>1</v>
      </c>
      <c r="P968">
        <v>1</v>
      </c>
      <c r="Q968">
        <v>1</v>
      </c>
      <c r="R968">
        <v>1</v>
      </c>
      <c r="S968">
        <v>1</v>
      </c>
    </row>
    <row r="969" spans="1:44" x14ac:dyDescent="0.3">
      <c r="A969">
        <v>965</v>
      </c>
      <c r="B969">
        <v>2</v>
      </c>
      <c r="C969">
        <v>40</v>
      </c>
      <c r="D969">
        <v>15</v>
      </c>
      <c r="E969" t="str">
        <f>"2-40-15"</f>
        <v>2-40-15</v>
      </c>
      <c r="F969" t="s">
        <v>71</v>
      </c>
      <c r="G969" t="s">
        <v>72</v>
      </c>
      <c r="T969">
        <v>1</v>
      </c>
      <c r="U969">
        <v>0</v>
      </c>
      <c r="V969">
        <v>0</v>
      </c>
      <c r="W969">
        <v>0</v>
      </c>
      <c r="X969">
        <v>1</v>
      </c>
      <c r="Y969">
        <v>0</v>
      </c>
      <c r="Z969">
        <v>1</v>
      </c>
      <c r="AA969">
        <v>0</v>
      </c>
      <c r="AB969">
        <v>0</v>
      </c>
      <c r="AC969">
        <v>0</v>
      </c>
      <c r="AD969">
        <v>1</v>
      </c>
      <c r="AE969">
        <v>1</v>
      </c>
      <c r="AF969">
        <v>1</v>
      </c>
      <c r="AG969">
        <v>1</v>
      </c>
      <c r="AH969">
        <v>1</v>
      </c>
      <c r="AI969">
        <v>0</v>
      </c>
      <c r="AJ969">
        <v>0</v>
      </c>
      <c r="AK969">
        <v>1</v>
      </c>
      <c r="AL969">
        <v>1</v>
      </c>
      <c r="AM969">
        <v>1</v>
      </c>
      <c r="AN969">
        <v>1</v>
      </c>
      <c r="AO969">
        <v>1</v>
      </c>
      <c r="AP969">
        <v>0</v>
      </c>
      <c r="AQ969">
        <v>0</v>
      </c>
      <c r="AR969">
        <v>0</v>
      </c>
    </row>
    <row r="970" spans="1:44" x14ac:dyDescent="0.3">
      <c r="A970">
        <v>966</v>
      </c>
      <c r="B970">
        <v>2</v>
      </c>
      <c r="C970">
        <v>40</v>
      </c>
      <c r="D970">
        <v>10</v>
      </c>
      <c r="E970" t="str">
        <f>"2-40-10"</f>
        <v>2-40-10</v>
      </c>
      <c r="F970" t="s">
        <v>71</v>
      </c>
      <c r="G970" t="s">
        <v>73</v>
      </c>
      <c r="H970">
        <v>1</v>
      </c>
      <c r="I970">
        <v>0</v>
      </c>
      <c r="J970">
        <v>0</v>
      </c>
      <c r="K970">
        <v>0</v>
      </c>
      <c r="L970">
        <v>1</v>
      </c>
      <c r="M970">
        <v>0</v>
      </c>
      <c r="N970">
        <v>0</v>
      </c>
      <c r="O970">
        <v>1</v>
      </c>
      <c r="P970">
        <v>0</v>
      </c>
      <c r="Q970">
        <v>0</v>
      </c>
      <c r="R970">
        <v>1</v>
      </c>
      <c r="S970">
        <v>1</v>
      </c>
    </row>
    <row r="971" spans="1:44" x14ac:dyDescent="0.3">
      <c r="A971">
        <v>967</v>
      </c>
      <c r="B971">
        <v>2</v>
      </c>
      <c r="C971">
        <v>40</v>
      </c>
      <c r="D971">
        <v>8</v>
      </c>
      <c r="E971" t="str">
        <f>"2-40-8"</f>
        <v>2-40-8</v>
      </c>
      <c r="F971" t="s">
        <v>71</v>
      </c>
      <c r="G971" t="s">
        <v>73</v>
      </c>
      <c r="H971">
        <v>1</v>
      </c>
      <c r="I971">
        <v>0</v>
      </c>
      <c r="J971">
        <v>0</v>
      </c>
      <c r="K971">
        <v>1</v>
      </c>
      <c r="L971">
        <v>1</v>
      </c>
      <c r="M971">
        <v>1</v>
      </c>
      <c r="N971">
        <v>1</v>
      </c>
      <c r="O971">
        <v>1</v>
      </c>
      <c r="P971">
        <v>1</v>
      </c>
      <c r="Q971">
        <v>1</v>
      </c>
      <c r="R971">
        <v>1</v>
      </c>
      <c r="S971">
        <v>1</v>
      </c>
    </row>
    <row r="972" spans="1:44" x14ac:dyDescent="0.3">
      <c r="A972">
        <v>968</v>
      </c>
      <c r="B972">
        <v>2</v>
      </c>
      <c r="C972">
        <v>40</v>
      </c>
      <c r="D972">
        <v>3</v>
      </c>
      <c r="E972" t="str">
        <f>"2-40-3"</f>
        <v>2-40-3</v>
      </c>
      <c r="F972" t="s">
        <v>71</v>
      </c>
      <c r="G972" t="s">
        <v>72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1</v>
      </c>
      <c r="AK972">
        <v>0</v>
      </c>
      <c r="AL972">
        <v>0</v>
      </c>
      <c r="AM972">
        <v>1</v>
      </c>
      <c r="AN972">
        <v>1</v>
      </c>
      <c r="AO972">
        <v>0</v>
      </c>
      <c r="AP972">
        <v>0</v>
      </c>
      <c r="AQ972">
        <v>0</v>
      </c>
      <c r="AR972">
        <v>0</v>
      </c>
    </row>
    <row r="973" spans="1:44" x14ac:dyDescent="0.3">
      <c r="A973">
        <v>969</v>
      </c>
      <c r="B973">
        <v>2</v>
      </c>
      <c r="C973">
        <v>40</v>
      </c>
      <c r="D973">
        <v>7</v>
      </c>
      <c r="E973" t="str">
        <f>"2-40-7"</f>
        <v>2-40-7</v>
      </c>
      <c r="F973" t="s">
        <v>71</v>
      </c>
      <c r="G973" t="s">
        <v>72</v>
      </c>
      <c r="T973">
        <v>0</v>
      </c>
      <c r="U973">
        <v>1</v>
      </c>
      <c r="V973">
        <v>0</v>
      </c>
      <c r="W973">
        <v>0</v>
      </c>
      <c r="X973">
        <v>1</v>
      </c>
      <c r="Y973">
        <v>0</v>
      </c>
      <c r="Z973">
        <v>0</v>
      </c>
      <c r="AA973">
        <v>1</v>
      </c>
      <c r="AB973">
        <v>0</v>
      </c>
      <c r="AC973">
        <v>1</v>
      </c>
      <c r="AD973">
        <v>0</v>
      </c>
      <c r="AE973">
        <v>0</v>
      </c>
      <c r="AF973">
        <v>1</v>
      </c>
      <c r="AG973">
        <v>1</v>
      </c>
      <c r="AH973">
        <v>0</v>
      </c>
      <c r="AI973">
        <v>1</v>
      </c>
      <c r="AJ973">
        <v>0</v>
      </c>
      <c r="AK973">
        <v>1</v>
      </c>
      <c r="AL973">
        <v>1</v>
      </c>
      <c r="AM973">
        <v>1</v>
      </c>
      <c r="AN973">
        <v>1</v>
      </c>
      <c r="AO973">
        <v>1</v>
      </c>
      <c r="AP973">
        <v>0</v>
      </c>
      <c r="AQ973">
        <v>0</v>
      </c>
      <c r="AR973">
        <v>0</v>
      </c>
    </row>
    <row r="974" spans="1:44" x14ac:dyDescent="0.3">
      <c r="A974">
        <v>970</v>
      </c>
      <c r="B974">
        <v>2</v>
      </c>
      <c r="C974">
        <v>41</v>
      </c>
      <c r="D974">
        <v>22</v>
      </c>
      <c r="E974" t="str">
        <f>"2-41-22"</f>
        <v>2-41-22</v>
      </c>
      <c r="F974" t="s">
        <v>71</v>
      </c>
      <c r="G974" t="s">
        <v>72</v>
      </c>
      <c r="T974">
        <v>1</v>
      </c>
      <c r="U974">
        <v>0</v>
      </c>
      <c r="V974">
        <v>0</v>
      </c>
      <c r="W974">
        <v>0</v>
      </c>
      <c r="X974">
        <v>0</v>
      </c>
      <c r="Y974">
        <v>1</v>
      </c>
      <c r="Z974">
        <v>1</v>
      </c>
      <c r="AA974">
        <v>0</v>
      </c>
      <c r="AB974">
        <v>1</v>
      </c>
      <c r="AC974">
        <v>0</v>
      </c>
      <c r="AD974">
        <v>0</v>
      </c>
      <c r="AE974">
        <v>1</v>
      </c>
      <c r="AF974">
        <v>1</v>
      </c>
      <c r="AG974">
        <v>1</v>
      </c>
      <c r="AH974">
        <v>0</v>
      </c>
      <c r="AI974">
        <v>1</v>
      </c>
      <c r="AJ974">
        <v>1</v>
      </c>
      <c r="AK974">
        <v>0</v>
      </c>
      <c r="AL974">
        <v>1</v>
      </c>
      <c r="AM974">
        <v>1</v>
      </c>
      <c r="AN974">
        <v>1</v>
      </c>
      <c r="AO974">
        <v>1</v>
      </c>
      <c r="AP974">
        <v>0</v>
      </c>
      <c r="AQ974">
        <v>0</v>
      </c>
      <c r="AR974">
        <v>0</v>
      </c>
    </row>
    <row r="975" spans="1:44" x14ac:dyDescent="0.3">
      <c r="A975">
        <v>971</v>
      </c>
      <c r="B975">
        <v>2</v>
      </c>
      <c r="C975">
        <v>41</v>
      </c>
      <c r="D975">
        <v>14</v>
      </c>
      <c r="E975" t="str">
        <f>"2-41-14"</f>
        <v>2-41-14</v>
      </c>
      <c r="F975" t="s">
        <v>71</v>
      </c>
      <c r="G975" t="s">
        <v>72</v>
      </c>
      <c r="T975">
        <v>0</v>
      </c>
      <c r="U975">
        <v>1</v>
      </c>
      <c r="V975">
        <v>0</v>
      </c>
      <c r="W975">
        <v>0</v>
      </c>
      <c r="X975">
        <v>1</v>
      </c>
      <c r="Y975">
        <v>0</v>
      </c>
      <c r="Z975">
        <v>0</v>
      </c>
      <c r="AA975">
        <v>1</v>
      </c>
      <c r="AB975">
        <v>0</v>
      </c>
      <c r="AC975">
        <v>0</v>
      </c>
      <c r="AD975">
        <v>1</v>
      </c>
      <c r="AE975">
        <v>1</v>
      </c>
      <c r="AF975">
        <v>1</v>
      </c>
      <c r="AG975">
        <v>1</v>
      </c>
      <c r="AH975">
        <v>1</v>
      </c>
      <c r="AI975">
        <v>0</v>
      </c>
      <c r="AJ975">
        <v>1</v>
      </c>
      <c r="AK975">
        <v>0</v>
      </c>
      <c r="AL975">
        <v>1</v>
      </c>
      <c r="AM975">
        <v>1</v>
      </c>
      <c r="AN975">
        <v>1</v>
      </c>
      <c r="AO975">
        <v>1</v>
      </c>
      <c r="AP975">
        <v>0</v>
      </c>
      <c r="AQ975">
        <v>0</v>
      </c>
      <c r="AR975">
        <v>0</v>
      </c>
    </row>
    <row r="976" spans="1:44" x14ac:dyDescent="0.3">
      <c r="A976">
        <v>972</v>
      </c>
      <c r="B976">
        <v>2</v>
      </c>
      <c r="C976">
        <v>41</v>
      </c>
      <c r="D976">
        <v>13</v>
      </c>
      <c r="E976" t="str">
        <f>"2-41-13"</f>
        <v>2-41-13</v>
      </c>
      <c r="F976" t="s">
        <v>71</v>
      </c>
      <c r="G976" t="s">
        <v>72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1</v>
      </c>
      <c r="Z976">
        <v>0</v>
      </c>
      <c r="AA976">
        <v>1</v>
      </c>
      <c r="AB976">
        <v>0</v>
      </c>
      <c r="AC976">
        <v>1</v>
      </c>
      <c r="AD976">
        <v>0</v>
      </c>
      <c r="AE976">
        <v>1</v>
      </c>
      <c r="AF976">
        <v>1</v>
      </c>
      <c r="AG976">
        <v>1</v>
      </c>
      <c r="AH976">
        <v>0</v>
      </c>
      <c r="AI976">
        <v>1</v>
      </c>
      <c r="AJ976">
        <v>1</v>
      </c>
      <c r="AK976">
        <v>0</v>
      </c>
      <c r="AL976">
        <v>1</v>
      </c>
      <c r="AM976">
        <v>1</v>
      </c>
      <c r="AN976">
        <v>1</v>
      </c>
      <c r="AO976">
        <v>1</v>
      </c>
      <c r="AP976">
        <v>0</v>
      </c>
      <c r="AQ976">
        <v>0</v>
      </c>
      <c r="AR976">
        <v>0</v>
      </c>
    </row>
    <row r="977" spans="1:44" x14ac:dyDescent="0.3">
      <c r="A977">
        <v>973</v>
      </c>
      <c r="B977">
        <v>2</v>
      </c>
      <c r="C977">
        <v>41</v>
      </c>
      <c r="D977">
        <v>5</v>
      </c>
      <c r="E977" t="str">
        <f>"2-41-5"</f>
        <v>2-41-5</v>
      </c>
      <c r="F977" t="s">
        <v>71</v>
      </c>
      <c r="G977" t="s">
        <v>73</v>
      </c>
      <c r="H977">
        <v>1</v>
      </c>
      <c r="I977">
        <v>0</v>
      </c>
      <c r="J977">
        <v>0</v>
      </c>
      <c r="K977">
        <v>1</v>
      </c>
      <c r="L977">
        <v>1</v>
      </c>
      <c r="M977">
        <v>1</v>
      </c>
      <c r="N977">
        <v>1</v>
      </c>
      <c r="O977">
        <v>1</v>
      </c>
      <c r="P977">
        <v>1</v>
      </c>
      <c r="Q977">
        <v>1</v>
      </c>
      <c r="R977">
        <v>1</v>
      </c>
      <c r="S977">
        <v>1</v>
      </c>
    </row>
    <row r="978" spans="1:44" x14ac:dyDescent="0.3">
      <c r="A978">
        <v>974</v>
      </c>
      <c r="B978">
        <v>2</v>
      </c>
      <c r="C978">
        <v>41</v>
      </c>
      <c r="D978">
        <v>1</v>
      </c>
      <c r="E978" t="str">
        <f>"2-41-1"</f>
        <v>2-41-1</v>
      </c>
      <c r="F978" t="s">
        <v>71</v>
      </c>
      <c r="G978" t="s">
        <v>73</v>
      </c>
      <c r="H978">
        <v>1</v>
      </c>
      <c r="I978">
        <v>0</v>
      </c>
      <c r="J978">
        <v>0</v>
      </c>
      <c r="K978">
        <v>1</v>
      </c>
      <c r="L978">
        <v>1</v>
      </c>
      <c r="M978">
        <v>1</v>
      </c>
      <c r="N978">
        <v>1</v>
      </c>
      <c r="O978">
        <v>1</v>
      </c>
      <c r="P978">
        <v>1</v>
      </c>
      <c r="Q978">
        <v>1</v>
      </c>
      <c r="R978">
        <v>1</v>
      </c>
      <c r="S978">
        <v>1</v>
      </c>
    </row>
    <row r="979" spans="1:44" x14ac:dyDescent="0.3">
      <c r="A979">
        <v>975</v>
      </c>
      <c r="B979">
        <v>2</v>
      </c>
      <c r="C979">
        <v>41</v>
      </c>
      <c r="D979">
        <v>20</v>
      </c>
      <c r="E979" t="str">
        <f>"2-41-20"</f>
        <v>2-41-20</v>
      </c>
      <c r="F979" t="s">
        <v>71</v>
      </c>
      <c r="G979" t="s">
        <v>72</v>
      </c>
      <c r="T979">
        <v>1</v>
      </c>
      <c r="U979">
        <v>0</v>
      </c>
      <c r="V979">
        <v>0</v>
      </c>
      <c r="W979">
        <v>0</v>
      </c>
      <c r="X979">
        <v>0</v>
      </c>
      <c r="Y979">
        <v>1</v>
      </c>
      <c r="Z979">
        <v>1</v>
      </c>
      <c r="AA979">
        <v>0</v>
      </c>
      <c r="AB979">
        <v>0</v>
      </c>
      <c r="AC979">
        <v>0</v>
      </c>
      <c r="AD979">
        <v>1</v>
      </c>
      <c r="AE979">
        <v>1</v>
      </c>
      <c r="AF979">
        <v>1</v>
      </c>
      <c r="AG979">
        <v>1</v>
      </c>
      <c r="AH979">
        <v>0</v>
      </c>
      <c r="AI979">
        <v>1</v>
      </c>
      <c r="AJ979">
        <v>1</v>
      </c>
      <c r="AK979">
        <v>0</v>
      </c>
      <c r="AL979">
        <v>1</v>
      </c>
      <c r="AM979">
        <v>1</v>
      </c>
      <c r="AN979">
        <v>1</v>
      </c>
      <c r="AO979">
        <v>1</v>
      </c>
      <c r="AP979">
        <v>0</v>
      </c>
      <c r="AQ979">
        <v>0</v>
      </c>
      <c r="AR979">
        <v>0</v>
      </c>
    </row>
    <row r="980" spans="1:44" x14ac:dyDescent="0.3">
      <c r="A980">
        <v>976</v>
      </c>
      <c r="B980">
        <v>2</v>
      </c>
      <c r="C980">
        <v>41</v>
      </c>
      <c r="D980">
        <v>19</v>
      </c>
      <c r="E980" t="str">
        <f>"2-41-19"</f>
        <v>2-41-19</v>
      </c>
      <c r="F980" t="s">
        <v>71</v>
      </c>
      <c r="G980" t="s">
        <v>72</v>
      </c>
      <c r="T980">
        <v>0</v>
      </c>
      <c r="U980">
        <v>1</v>
      </c>
      <c r="V980">
        <v>0</v>
      </c>
      <c r="W980">
        <v>0</v>
      </c>
      <c r="X980">
        <v>0</v>
      </c>
      <c r="Y980">
        <v>1</v>
      </c>
      <c r="Z980">
        <v>0</v>
      </c>
      <c r="AA980">
        <v>1</v>
      </c>
      <c r="AB980">
        <v>0</v>
      </c>
      <c r="AC980">
        <v>0</v>
      </c>
      <c r="AD980">
        <v>1</v>
      </c>
      <c r="AE980">
        <v>0</v>
      </c>
      <c r="AF980">
        <v>0</v>
      </c>
      <c r="AG980">
        <v>0</v>
      </c>
      <c r="AH980">
        <v>1</v>
      </c>
      <c r="AI980">
        <v>0</v>
      </c>
      <c r="AJ980">
        <v>0</v>
      </c>
      <c r="AK980">
        <v>1</v>
      </c>
      <c r="AL980">
        <v>1</v>
      </c>
      <c r="AM980">
        <v>1</v>
      </c>
      <c r="AN980">
        <v>1</v>
      </c>
      <c r="AO980">
        <v>1</v>
      </c>
      <c r="AP980">
        <v>0</v>
      </c>
      <c r="AQ980">
        <v>0</v>
      </c>
      <c r="AR980">
        <v>0</v>
      </c>
    </row>
    <row r="981" spans="1:44" x14ac:dyDescent="0.3">
      <c r="A981">
        <v>977</v>
      </c>
      <c r="B981">
        <v>2</v>
      </c>
      <c r="C981">
        <v>41</v>
      </c>
      <c r="D981">
        <v>10</v>
      </c>
      <c r="E981" t="str">
        <f>"2-41-10"</f>
        <v>2-41-10</v>
      </c>
      <c r="F981" t="s">
        <v>71</v>
      </c>
      <c r="G981" t="s">
        <v>72</v>
      </c>
      <c r="T981">
        <v>1</v>
      </c>
      <c r="U981">
        <v>0</v>
      </c>
      <c r="V981">
        <v>0</v>
      </c>
      <c r="W981">
        <v>0</v>
      </c>
      <c r="X981">
        <v>1</v>
      </c>
      <c r="Y981">
        <v>0</v>
      </c>
      <c r="Z981">
        <v>1</v>
      </c>
      <c r="AA981">
        <v>0</v>
      </c>
      <c r="AB981">
        <v>0</v>
      </c>
      <c r="AC981">
        <v>0</v>
      </c>
      <c r="AD981">
        <v>1</v>
      </c>
      <c r="AE981">
        <v>1</v>
      </c>
      <c r="AF981">
        <v>1</v>
      </c>
      <c r="AG981">
        <v>1</v>
      </c>
      <c r="AH981">
        <v>0</v>
      </c>
      <c r="AI981">
        <v>1</v>
      </c>
      <c r="AJ981">
        <v>1</v>
      </c>
      <c r="AK981">
        <v>0</v>
      </c>
      <c r="AL981">
        <v>1</v>
      </c>
      <c r="AM981">
        <v>1</v>
      </c>
      <c r="AN981">
        <v>1</v>
      </c>
      <c r="AO981">
        <v>1</v>
      </c>
      <c r="AP981">
        <v>0</v>
      </c>
      <c r="AQ981">
        <v>0</v>
      </c>
      <c r="AR981">
        <v>0</v>
      </c>
    </row>
    <row r="982" spans="1:44" x14ac:dyDescent="0.3">
      <c r="A982">
        <v>978</v>
      </c>
      <c r="B982">
        <v>2</v>
      </c>
      <c r="C982">
        <v>41</v>
      </c>
      <c r="D982">
        <v>6</v>
      </c>
      <c r="E982" t="str">
        <f>"2-41-6"</f>
        <v>2-41-6</v>
      </c>
      <c r="F982" t="s">
        <v>71</v>
      </c>
      <c r="G982" t="s">
        <v>73</v>
      </c>
      <c r="H982">
        <v>0</v>
      </c>
      <c r="I982">
        <v>0</v>
      </c>
      <c r="J982">
        <v>0</v>
      </c>
      <c r="K982">
        <v>1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</row>
    <row r="983" spans="1:44" x14ac:dyDescent="0.3">
      <c r="A983">
        <v>979</v>
      </c>
      <c r="B983">
        <v>2</v>
      </c>
      <c r="C983">
        <v>41</v>
      </c>
      <c r="D983">
        <v>4</v>
      </c>
      <c r="E983" t="str">
        <f>"2-41-4"</f>
        <v>2-41-4</v>
      </c>
      <c r="F983" t="s">
        <v>71</v>
      </c>
      <c r="G983" t="s">
        <v>73</v>
      </c>
      <c r="H983">
        <v>1</v>
      </c>
      <c r="I983">
        <v>0</v>
      </c>
      <c r="J983">
        <v>0</v>
      </c>
      <c r="K983">
        <v>1</v>
      </c>
      <c r="L983">
        <v>1</v>
      </c>
      <c r="M983">
        <v>0</v>
      </c>
      <c r="N983">
        <v>0</v>
      </c>
      <c r="O983">
        <v>1</v>
      </c>
      <c r="P983">
        <v>0</v>
      </c>
      <c r="Q983">
        <v>0</v>
      </c>
      <c r="R983">
        <v>1</v>
      </c>
      <c r="S983">
        <v>1</v>
      </c>
    </row>
    <row r="984" spans="1:44" x14ac:dyDescent="0.3">
      <c r="A984">
        <v>980</v>
      </c>
      <c r="B984">
        <v>2</v>
      </c>
      <c r="C984">
        <v>41</v>
      </c>
      <c r="D984">
        <v>11</v>
      </c>
      <c r="E984" t="str">
        <f>"2-41-11"</f>
        <v>2-41-11</v>
      </c>
      <c r="F984" t="s">
        <v>71</v>
      </c>
      <c r="G984" t="s">
        <v>73</v>
      </c>
      <c r="H984">
        <v>1</v>
      </c>
      <c r="I984">
        <v>0</v>
      </c>
      <c r="J984">
        <v>0</v>
      </c>
      <c r="K984">
        <v>1</v>
      </c>
      <c r="L984">
        <v>1</v>
      </c>
      <c r="M984">
        <v>1</v>
      </c>
      <c r="N984">
        <v>1</v>
      </c>
      <c r="O984">
        <v>1</v>
      </c>
      <c r="P984">
        <v>1</v>
      </c>
      <c r="Q984">
        <v>1</v>
      </c>
      <c r="R984">
        <v>1</v>
      </c>
      <c r="S984">
        <v>1</v>
      </c>
    </row>
    <row r="985" spans="1:44" x14ac:dyDescent="0.3">
      <c r="A985">
        <v>981</v>
      </c>
      <c r="B985">
        <v>2</v>
      </c>
      <c r="C985">
        <v>41</v>
      </c>
      <c r="D985">
        <v>3</v>
      </c>
      <c r="E985" t="str">
        <f>"2-41-3"</f>
        <v>2-41-3</v>
      </c>
      <c r="F985" t="s">
        <v>71</v>
      </c>
      <c r="G985" t="s">
        <v>72</v>
      </c>
      <c r="T985">
        <v>0</v>
      </c>
      <c r="U985">
        <v>1</v>
      </c>
      <c r="V985">
        <v>0</v>
      </c>
      <c r="W985">
        <v>0</v>
      </c>
      <c r="X985">
        <v>0</v>
      </c>
      <c r="Y985">
        <v>1</v>
      </c>
      <c r="Z985">
        <v>1</v>
      </c>
      <c r="AA985">
        <v>0</v>
      </c>
      <c r="AB985">
        <v>0</v>
      </c>
      <c r="AC985">
        <v>0</v>
      </c>
      <c r="AD985">
        <v>1</v>
      </c>
      <c r="AE985">
        <v>1</v>
      </c>
      <c r="AF985">
        <v>1</v>
      </c>
      <c r="AG985">
        <v>1</v>
      </c>
      <c r="AH985">
        <v>1</v>
      </c>
      <c r="AI985">
        <v>0</v>
      </c>
      <c r="AJ985">
        <v>0</v>
      </c>
      <c r="AK985">
        <v>1</v>
      </c>
      <c r="AL985">
        <v>1</v>
      </c>
      <c r="AM985">
        <v>1</v>
      </c>
      <c r="AN985">
        <v>1</v>
      </c>
      <c r="AO985">
        <v>1</v>
      </c>
      <c r="AP985">
        <v>0</v>
      </c>
      <c r="AQ985">
        <v>0</v>
      </c>
      <c r="AR985">
        <v>0</v>
      </c>
    </row>
    <row r="986" spans="1:44" x14ac:dyDescent="0.3">
      <c r="A986">
        <v>982</v>
      </c>
      <c r="B986">
        <v>2</v>
      </c>
      <c r="C986">
        <v>41</v>
      </c>
      <c r="D986">
        <v>25</v>
      </c>
      <c r="E986" t="str">
        <f>"2-41-25"</f>
        <v>2-41-25</v>
      </c>
      <c r="F986" t="s">
        <v>71</v>
      </c>
      <c r="G986" t="s">
        <v>72</v>
      </c>
      <c r="T986">
        <v>1</v>
      </c>
      <c r="U986">
        <v>0</v>
      </c>
      <c r="V986">
        <v>0</v>
      </c>
      <c r="W986">
        <v>0</v>
      </c>
      <c r="X986">
        <v>1</v>
      </c>
      <c r="Y986">
        <v>0</v>
      </c>
      <c r="Z986">
        <v>0</v>
      </c>
      <c r="AA986">
        <v>1</v>
      </c>
      <c r="AB986">
        <v>0</v>
      </c>
      <c r="AC986">
        <v>0</v>
      </c>
      <c r="AD986">
        <v>0</v>
      </c>
      <c r="AE986">
        <v>1</v>
      </c>
      <c r="AF986">
        <v>1</v>
      </c>
      <c r="AG986">
        <v>1</v>
      </c>
      <c r="AH986">
        <v>0</v>
      </c>
      <c r="AI986">
        <v>1</v>
      </c>
      <c r="AJ986">
        <v>1</v>
      </c>
      <c r="AK986">
        <v>0</v>
      </c>
      <c r="AL986">
        <v>1</v>
      </c>
      <c r="AM986">
        <v>1</v>
      </c>
      <c r="AN986">
        <v>1</v>
      </c>
      <c r="AO986">
        <v>1</v>
      </c>
      <c r="AP986">
        <v>0</v>
      </c>
      <c r="AQ986">
        <v>0</v>
      </c>
      <c r="AR986">
        <v>0</v>
      </c>
    </row>
    <row r="987" spans="1:44" x14ac:dyDescent="0.3">
      <c r="A987">
        <v>983</v>
      </c>
      <c r="B987">
        <v>2</v>
      </c>
      <c r="C987">
        <v>41</v>
      </c>
      <c r="D987">
        <v>16</v>
      </c>
      <c r="E987" t="str">
        <f>"2-41-16"</f>
        <v>2-41-16</v>
      </c>
      <c r="F987" t="s">
        <v>71</v>
      </c>
      <c r="G987" t="s">
        <v>72</v>
      </c>
      <c r="T987">
        <v>1</v>
      </c>
      <c r="U987">
        <v>0</v>
      </c>
      <c r="V987">
        <v>0</v>
      </c>
      <c r="W987">
        <v>0</v>
      </c>
      <c r="X987">
        <v>1</v>
      </c>
      <c r="Y987">
        <v>0</v>
      </c>
      <c r="Z987">
        <v>1</v>
      </c>
      <c r="AA987">
        <v>0</v>
      </c>
      <c r="AB987">
        <v>1</v>
      </c>
      <c r="AC987">
        <v>0</v>
      </c>
      <c r="AD987">
        <v>0</v>
      </c>
      <c r="AE987">
        <v>1</v>
      </c>
      <c r="AF987">
        <v>1</v>
      </c>
      <c r="AG987">
        <v>1</v>
      </c>
      <c r="AH987">
        <v>0</v>
      </c>
      <c r="AI987">
        <v>1</v>
      </c>
      <c r="AJ987">
        <v>1</v>
      </c>
      <c r="AK987">
        <v>0</v>
      </c>
      <c r="AL987">
        <v>1</v>
      </c>
      <c r="AM987">
        <v>1</v>
      </c>
      <c r="AN987">
        <v>1</v>
      </c>
      <c r="AO987">
        <v>1</v>
      </c>
      <c r="AP987">
        <v>0</v>
      </c>
      <c r="AQ987">
        <v>0</v>
      </c>
      <c r="AR987">
        <v>0</v>
      </c>
    </row>
    <row r="988" spans="1:44" x14ac:dyDescent="0.3">
      <c r="A988">
        <v>984</v>
      </c>
      <c r="B988">
        <v>2</v>
      </c>
      <c r="C988">
        <v>41</v>
      </c>
      <c r="D988">
        <v>15</v>
      </c>
      <c r="E988" t="str">
        <f>"2-41-15"</f>
        <v>2-41-15</v>
      </c>
      <c r="F988" t="s">
        <v>71</v>
      </c>
      <c r="G988" t="s">
        <v>72</v>
      </c>
      <c r="T988">
        <v>1</v>
      </c>
      <c r="U988">
        <v>0</v>
      </c>
      <c r="V988">
        <v>0</v>
      </c>
      <c r="W988">
        <v>0</v>
      </c>
      <c r="X988">
        <v>1</v>
      </c>
      <c r="Y988">
        <v>0</v>
      </c>
      <c r="Z988">
        <v>0</v>
      </c>
      <c r="AA988">
        <v>1</v>
      </c>
      <c r="AB988">
        <v>0</v>
      </c>
      <c r="AC988">
        <v>0</v>
      </c>
      <c r="AD988">
        <v>1</v>
      </c>
      <c r="AE988">
        <v>1</v>
      </c>
      <c r="AF988">
        <v>1</v>
      </c>
      <c r="AG988">
        <v>1</v>
      </c>
      <c r="AH988">
        <v>1</v>
      </c>
      <c r="AI988">
        <v>0</v>
      </c>
      <c r="AJ988">
        <v>1</v>
      </c>
      <c r="AK988">
        <v>0</v>
      </c>
      <c r="AL988">
        <v>1</v>
      </c>
      <c r="AM988">
        <v>1</v>
      </c>
      <c r="AN988">
        <v>1</v>
      </c>
      <c r="AO988">
        <v>1</v>
      </c>
      <c r="AP988">
        <v>0</v>
      </c>
      <c r="AQ988">
        <v>0</v>
      </c>
      <c r="AR988">
        <v>0</v>
      </c>
    </row>
    <row r="989" spans="1:44" x14ac:dyDescent="0.3">
      <c r="A989">
        <v>985</v>
      </c>
      <c r="B989">
        <v>2</v>
      </c>
      <c r="C989">
        <v>41</v>
      </c>
      <c r="D989">
        <v>12</v>
      </c>
      <c r="E989" t="str">
        <f>"2-41-12"</f>
        <v>2-41-12</v>
      </c>
      <c r="F989" t="s">
        <v>71</v>
      </c>
      <c r="G989" t="s">
        <v>73</v>
      </c>
      <c r="H989">
        <v>1</v>
      </c>
      <c r="I989">
        <v>0</v>
      </c>
      <c r="J989">
        <v>1</v>
      </c>
      <c r="K989">
        <v>0</v>
      </c>
      <c r="L989">
        <v>1</v>
      </c>
      <c r="M989">
        <v>1</v>
      </c>
      <c r="N989">
        <v>1</v>
      </c>
      <c r="O989">
        <v>1</v>
      </c>
      <c r="P989">
        <v>1</v>
      </c>
      <c r="Q989">
        <v>1</v>
      </c>
      <c r="R989">
        <v>1</v>
      </c>
      <c r="S989">
        <v>1</v>
      </c>
    </row>
    <row r="990" spans="1:44" x14ac:dyDescent="0.3">
      <c r="A990">
        <v>986</v>
      </c>
      <c r="B990">
        <v>2</v>
      </c>
      <c r="C990">
        <v>41</v>
      </c>
      <c r="D990">
        <v>8</v>
      </c>
      <c r="E990" t="str">
        <f>"2-41-8"</f>
        <v>2-41-8</v>
      </c>
      <c r="F990" t="s">
        <v>71</v>
      </c>
      <c r="G990" t="s">
        <v>73</v>
      </c>
      <c r="H990">
        <v>1</v>
      </c>
      <c r="I990">
        <v>0</v>
      </c>
      <c r="J990">
        <v>0</v>
      </c>
      <c r="K990">
        <v>1</v>
      </c>
      <c r="L990">
        <v>1</v>
      </c>
      <c r="M990">
        <v>1</v>
      </c>
      <c r="N990">
        <v>1</v>
      </c>
      <c r="O990">
        <v>0</v>
      </c>
      <c r="P990">
        <v>1</v>
      </c>
      <c r="Q990">
        <v>1</v>
      </c>
      <c r="R990">
        <v>1</v>
      </c>
      <c r="S990">
        <v>1</v>
      </c>
    </row>
    <row r="991" spans="1:44" x14ac:dyDescent="0.3">
      <c r="A991">
        <v>987</v>
      </c>
      <c r="B991">
        <v>2</v>
      </c>
      <c r="C991">
        <v>41</v>
      </c>
      <c r="D991">
        <v>2</v>
      </c>
      <c r="E991" t="str">
        <f>"2-41-2"</f>
        <v>2-41-2</v>
      </c>
      <c r="F991" t="s">
        <v>71</v>
      </c>
      <c r="G991" t="s">
        <v>72</v>
      </c>
      <c r="T991">
        <v>0</v>
      </c>
      <c r="U991">
        <v>1</v>
      </c>
      <c r="V991">
        <v>0</v>
      </c>
      <c r="W991">
        <v>0</v>
      </c>
      <c r="X991">
        <v>0</v>
      </c>
      <c r="Y991">
        <v>1</v>
      </c>
      <c r="Z991">
        <v>1</v>
      </c>
      <c r="AA991">
        <v>0</v>
      </c>
      <c r="AB991">
        <v>0</v>
      </c>
      <c r="AC991">
        <v>0</v>
      </c>
      <c r="AD991">
        <v>1</v>
      </c>
      <c r="AE991">
        <v>1</v>
      </c>
      <c r="AF991">
        <v>1</v>
      </c>
      <c r="AG991">
        <v>1</v>
      </c>
      <c r="AH991">
        <v>1</v>
      </c>
      <c r="AI991">
        <v>0</v>
      </c>
      <c r="AJ991">
        <v>0</v>
      </c>
      <c r="AK991">
        <v>1</v>
      </c>
      <c r="AL991">
        <v>1</v>
      </c>
      <c r="AM991">
        <v>1</v>
      </c>
      <c r="AN991">
        <v>1</v>
      </c>
      <c r="AO991">
        <v>1</v>
      </c>
      <c r="AP991">
        <v>0</v>
      </c>
      <c r="AQ991">
        <v>0</v>
      </c>
      <c r="AR991">
        <v>0</v>
      </c>
    </row>
    <row r="992" spans="1:44" x14ac:dyDescent="0.3">
      <c r="A992">
        <v>988</v>
      </c>
      <c r="B992">
        <v>2</v>
      </c>
      <c r="C992">
        <v>41</v>
      </c>
      <c r="D992">
        <v>21</v>
      </c>
      <c r="E992" t="str">
        <f>"2-41-21"</f>
        <v>2-41-21</v>
      </c>
      <c r="F992" t="s">
        <v>71</v>
      </c>
      <c r="G992" t="s">
        <v>72</v>
      </c>
      <c r="T992">
        <v>1</v>
      </c>
      <c r="U992">
        <v>0</v>
      </c>
      <c r="V992">
        <v>0</v>
      </c>
      <c r="W992">
        <v>0</v>
      </c>
      <c r="X992">
        <v>0</v>
      </c>
      <c r="Y992">
        <v>1</v>
      </c>
      <c r="Z992">
        <v>1</v>
      </c>
      <c r="AA992">
        <v>0</v>
      </c>
      <c r="AB992">
        <v>1</v>
      </c>
      <c r="AC992">
        <v>0</v>
      </c>
      <c r="AD992">
        <v>0</v>
      </c>
      <c r="AE992">
        <v>1</v>
      </c>
      <c r="AF992">
        <v>1</v>
      </c>
      <c r="AG992">
        <v>1</v>
      </c>
      <c r="AH992">
        <v>0</v>
      </c>
      <c r="AI992">
        <v>1</v>
      </c>
      <c r="AJ992">
        <v>1</v>
      </c>
      <c r="AK992">
        <v>0</v>
      </c>
      <c r="AL992">
        <v>1</v>
      </c>
      <c r="AM992">
        <v>1</v>
      </c>
      <c r="AN992">
        <v>1</v>
      </c>
      <c r="AO992">
        <v>1</v>
      </c>
      <c r="AP992">
        <v>0</v>
      </c>
      <c r="AQ992">
        <v>0</v>
      </c>
      <c r="AR992">
        <v>1</v>
      </c>
    </row>
    <row r="993" spans="1:44" x14ac:dyDescent="0.3">
      <c r="A993">
        <v>989</v>
      </c>
      <c r="B993">
        <v>2</v>
      </c>
      <c r="C993">
        <v>41</v>
      </c>
      <c r="D993">
        <v>7</v>
      </c>
      <c r="E993" t="str">
        <f>"2-41-7"</f>
        <v>2-41-7</v>
      </c>
      <c r="F993" t="s">
        <v>71</v>
      </c>
      <c r="G993" t="s">
        <v>73</v>
      </c>
      <c r="H993">
        <v>1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1</v>
      </c>
      <c r="P993">
        <v>1</v>
      </c>
      <c r="Q993">
        <v>0</v>
      </c>
      <c r="R993">
        <v>0</v>
      </c>
      <c r="S993">
        <v>1</v>
      </c>
    </row>
    <row r="994" spans="1:44" x14ac:dyDescent="0.3">
      <c r="A994">
        <v>990</v>
      </c>
      <c r="B994">
        <v>2</v>
      </c>
      <c r="C994">
        <v>41</v>
      </c>
      <c r="D994">
        <v>23</v>
      </c>
      <c r="E994" t="str">
        <f>"2-41-23"</f>
        <v>2-41-23</v>
      </c>
      <c r="F994" t="s">
        <v>71</v>
      </c>
      <c r="G994" t="s">
        <v>72</v>
      </c>
      <c r="T994">
        <v>1</v>
      </c>
      <c r="U994">
        <v>0</v>
      </c>
      <c r="V994">
        <v>0</v>
      </c>
      <c r="W994">
        <v>0</v>
      </c>
      <c r="X994">
        <v>1</v>
      </c>
      <c r="Y994">
        <v>0</v>
      </c>
      <c r="Z994">
        <v>1</v>
      </c>
      <c r="AA994">
        <v>0</v>
      </c>
      <c r="AB994">
        <v>1</v>
      </c>
      <c r="AC994">
        <v>0</v>
      </c>
      <c r="AD994">
        <v>0</v>
      </c>
      <c r="AE994">
        <v>1</v>
      </c>
      <c r="AF994">
        <v>1</v>
      </c>
      <c r="AG994">
        <v>1</v>
      </c>
      <c r="AH994">
        <v>0</v>
      </c>
      <c r="AI994">
        <v>1</v>
      </c>
      <c r="AJ994">
        <v>1</v>
      </c>
      <c r="AK994">
        <v>0</v>
      </c>
      <c r="AL994">
        <v>1</v>
      </c>
      <c r="AM994">
        <v>1</v>
      </c>
      <c r="AN994">
        <v>1</v>
      </c>
      <c r="AO994">
        <v>1</v>
      </c>
      <c r="AP994">
        <v>0</v>
      </c>
      <c r="AQ994">
        <v>0</v>
      </c>
      <c r="AR994">
        <v>1</v>
      </c>
    </row>
    <row r="995" spans="1:44" x14ac:dyDescent="0.3">
      <c r="A995">
        <v>991</v>
      </c>
      <c r="B995">
        <v>2</v>
      </c>
      <c r="C995">
        <v>41</v>
      </c>
      <c r="D995">
        <v>17</v>
      </c>
      <c r="E995" t="str">
        <f>"2-41-17"</f>
        <v>2-41-17</v>
      </c>
      <c r="F995" t="s">
        <v>71</v>
      </c>
      <c r="G995" t="s">
        <v>72</v>
      </c>
      <c r="T995">
        <v>1</v>
      </c>
      <c r="U995">
        <v>0</v>
      </c>
      <c r="V995">
        <v>0</v>
      </c>
      <c r="W995">
        <v>0</v>
      </c>
      <c r="X995">
        <v>1</v>
      </c>
      <c r="Y995">
        <v>0</v>
      </c>
      <c r="Z995">
        <v>0</v>
      </c>
      <c r="AA995">
        <v>1</v>
      </c>
      <c r="AB995">
        <v>1</v>
      </c>
      <c r="AC995">
        <v>0</v>
      </c>
      <c r="AD995">
        <v>0</v>
      </c>
      <c r="AE995">
        <v>1</v>
      </c>
      <c r="AF995">
        <v>1</v>
      </c>
      <c r="AG995">
        <v>1</v>
      </c>
      <c r="AH995">
        <v>0</v>
      </c>
      <c r="AI995">
        <v>1</v>
      </c>
      <c r="AJ995">
        <v>1</v>
      </c>
      <c r="AK995">
        <v>0</v>
      </c>
      <c r="AL995">
        <v>1</v>
      </c>
      <c r="AM995">
        <v>1</v>
      </c>
      <c r="AN995">
        <v>1</v>
      </c>
      <c r="AO995">
        <v>1</v>
      </c>
      <c r="AP995">
        <v>0</v>
      </c>
      <c r="AQ995">
        <v>0</v>
      </c>
      <c r="AR995">
        <v>1</v>
      </c>
    </row>
    <row r="996" spans="1:44" x14ac:dyDescent="0.3">
      <c r="A996">
        <v>992</v>
      </c>
      <c r="B996">
        <v>2</v>
      </c>
      <c r="C996">
        <v>41</v>
      </c>
      <c r="D996">
        <v>24</v>
      </c>
      <c r="E996" t="str">
        <f>"2-41-24"</f>
        <v>2-41-24</v>
      </c>
      <c r="F996" t="s">
        <v>71</v>
      </c>
      <c r="G996" t="s">
        <v>72</v>
      </c>
      <c r="T996">
        <v>1</v>
      </c>
      <c r="U996">
        <v>0</v>
      </c>
      <c r="V996">
        <v>0</v>
      </c>
      <c r="W996">
        <v>0</v>
      </c>
      <c r="X996">
        <v>1</v>
      </c>
      <c r="Y996">
        <v>0</v>
      </c>
      <c r="Z996">
        <v>1</v>
      </c>
      <c r="AA996">
        <v>0</v>
      </c>
      <c r="AB996">
        <v>0</v>
      </c>
      <c r="AC996">
        <v>0</v>
      </c>
      <c r="AD996">
        <v>1</v>
      </c>
      <c r="AE996">
        <v>1</v>
      </c>
      <c r="AF996">
        <v>1</v>
      </c>
      <c r="AG996">
        <v>1</v>
      </c>
      <c r="AH996">
        <v>0</v>
      </c>
      <c r="AI996">
        <v>1</v>
      </c>
      <c r="AJ996">
        <v>1</v>
      </c>
      <c r="AK996">
        <v>0</v>
      </c>
      <c r="AL996">
        <v>1</v>
      </c>
      <c r="AM996">
        <v>1</v>
      </c>
      <c r="AN996">
        <v>1</v>
      </c>
      <c r="AO996">
        <v>1</v>
      </c>
      <c r="AP996">
        <v>0</v>
      </c>
      <c r="AQ996">
        <v>0</v>
      </c>
      <c r="AR996">
        <v>0</v>
      </c>
    </row>
    <row r="997" spans="1:44" x14ac:dyDescent="0.3">
      <c r="A997">
        <v>993</v>
      </c>
      <c r="B997">
        <v>2</v>
      </c>
      <c r="C997">
        <v>41</v>
      </c>
      <c r="D997">
        <v>9</v>
      </c>
      <c r="E997" t="str">
        <f>"2-41-9"</f>
        <v>2-41-9</v>
      </c>
      <c r="F997" t="s">
        <v>71</v>
      </c>
      <c r="G997" t="s">
        <v>72</v>
      </c>
      <c r="T997">
        <v>1</v>
      </c>
      <c r="U997">
        <v>0</v>
      </c>
      <c r="V997">
        <v>0</v>
      </c>
      <c r="W997">
        <v>0</v>
      </c>
      <c r="X997">
        <v>1</v>
      </c>
      <c r="Y997">
        <v>0</v>
      </c>
      <c r="Z997">
        <v>1</v>
      </c>
      <c r="AA997">
        <v>0</v>
      </c>
      <c r="AB997">
        <v>1</v>
      </c>
      <c r="AC997">
        <v>0</v>
      </c>
      <c r="AD997">
        <v>0</v>
      </c>
      <c r="AE997">
        <v>1</v>
      </c>
      <c r="AF997">
        <v>1</v>
      </c>
      <c r="AG997">
        <v>1</v>
      </c>
      <c r="AH997">
        <v>0</v>
      </c>
      <c r="AI997">
        <v>1</v>
      </c>
      <c r="AJ997">
        <v>1</v>
      </c>
      <c r="AK997">
        <v>0</v>
      </c>
      <c r="AL997">
        <v>1</v>
      </c>
      <c r="AM997">
        <v>1</v>
      </c>
      <c r="AN997">
        <v>1</v>
      </c>
      <c r="AO997">
        <v>1</v>
      </c>
      <c r="AP997">
        <v>0</v>
      </c>
      <c r="AQ997">
        <v>0</v>
      </c>
      <c r="AR997">
        <v>1</v>
      </c>
    </row>
    <row r="998" spans="1:44" x14ac:dyDescent="0.3">
      <c r="A998">
        <v>994</v>
      </c>
      <c r="B998">
        <v>2</v>
      </c>
      <c r="C998">
        <v>41</v>
      </c>
      <c r="D998">
        <v>18</v>
      </c>
      <c r="E998" t="str">
        <f>"2-41-18"</f>
        <v>2-41-18</v>
      </c>
      <c r="F998" t="s">
        <v>71</v>
      </c>
      <c r="G998" t="s">
        <v>72</v>
      </c>
      <c r="T998">
        <v>1</v>
      </c>
      <c r="U998">
        <v>0</v>
      </c>
      <c r="V998">
        <v>0</v>
      </c>
      <c r="W998">
        <v>0</v>
      </c>
      <c r="X998">
        <v>1</v>
      </c>
      <c r="Y998">
        <v>0</v>
      </c>
      <c r="Z998">
        <v>0</v>
      </c>
      <c r="AA998">
        <v>1</v>
      </c>
      <c r="AB998">
        <v>1</v>
      </c>
      <c r="AC998">
        <v>0</v>
      </c>
      <c r="AD998">
        <v>0</v>
      </c>
      <c r="AE998">
        <v>1</v>
      </c>
      <c r="AF998">
        <v>1</v>
      </c>
      <c r="AG998">
        <v>1</v>
      </c>
      <c r="AH998">
        <v>0</v>
      </c>
      <c r="AI998">
        <v>1</v>
      </c>
      <c r="AJ998">
        <v>1</v>
      </c>
      <c r="AK998">
        <v>0</v>
      </c>
      <c r="AL998">
        <v>1</v>
      </c>
      <c r="AM998">
        <v>1</v>
      </c>
      <c r="AN998">
        <v>1</v>
      </c>
      <c r="AO998">
        <v>1</v>
      </c>
      <c r="AP998">
        <v>0</v>
      </c>
      <c r="AQ998">
        <v>0</v>
      </c>
      <c r="AR998">
        <v>1</v>
      </c>
    </row>
    <row r="999" spans="1:44" x14ac:dyDescent="0.3">
      <c r="A999">
        <v>995</v>
      </c>
      <c r="B999">
        <v>2</v>
      </c>
      <c r="C999">
        <v>42</v>
      </c>
      <c r="D999">
        <v>22</v>
      </c>
      <c r="E999" t="str">
        <f>"2-42-22"</f>
        <v>2-42-22</v>
      </c>
      <c r="F999" t="s">
        <v>71</v>
      </c>
      <c r="G999" t="s">
        <v>73</v>
      </c>
      <c r="H999">
        <v>1</v>
      </c>
      <c r="I999">
        <v>0</v>
      </c>
      <c r="J999">
        <v>1</v>
      </c>
      <c r="K999">
        <v>0</v>
      </c>
      <c r="L999">
        <v>1</v>
      </c>
      <c r="M999">
        <v>1</v>
      </c>
      <c r="N999">
        <v>1</v>
      </c>
      <c r="O999">
        <v>1</v>
      </c>
      <c r="P999">
        <v>1</v>
      </c>
      <c r="Q999">
        <v>1</v>
      </c>
      <c r="R999">
        <v>0</v>
      </c>
      <c r="S999">
        <v>1</v>
      </c>
    </row>
    <row r="1000" spans="1:44" x14ac:dyDescent="0.3">
      <c r="A1000">
        <v>996</v>
      </c>
      <c r="B1000">
        <v>2</v>
      </c>
      <c r="C1000">
        <v>42</v>
      </c>
      <c r="D1000">
        <v>21</v>
      </c>
      <c r="E1000" t="str">
        <f>"2-42-21"</f>
        <v>2-42-21</v>
      </c>
      <c r="F1000" t="s">
        <v>71</v>
      </c>
      <c r="G1000" t="s">
        <v>73</v>
      </c>
      <c r="H1000">
        <v>1</v>
      </c>
      <c r="I1000">
        <v>0</v>
      </c>
      <c r="J1000">
        <v>0</v>
      </c>
      <c r="K1000">
        <v>1</v>
      </c>
      <c r="L1000">
        <v>1</v>
      </c>
      <c r="M1000">
        <v>1</v>
      </c>
      <c r="N1000">
        <v>1</v>
      </c>
      <c r="O1000">
        <v>1</v>
      </c>
      <c r="P1000">
        <v>1</v>
      </c>
      <c r="Q1000">
        <v>1</v>
      </c>
      <c r="R1000">
        <v>1</v>
      </c>
      <c r="S1000">
        <v>1</v>
      </c>
    </row>
    <row r="1001" spans="1:44" x14ac:dyDescent="0.3">
      <c r="A1001">
        <v>997</v>
      </c>
      <c r="B1001">
        <v>2</v>
      </c>
      <c r="C1001">
        <v>42</v>
      </c>
      <c r="D1001">
        <v>14</v>
      </c>
      <c r="E1001" t="str">
        <f>"2-42-14"</f>
        <v>2-42-14</v>
      </c>
      <c r="F1001" t="s">
        <v>71</v>
      </c>
      <c r="G1001" t="s">
        <v>73</v>
      </c>
      <c r="H1001">
        <v>1</v>
      </c>
      <c r="I1001">
        <v>1</v>
      </c>
      <c r="J1001">
        <v>0</v>
      </c>
      <c r="K1001">
        <v>0</v>
      </c>
      <c r="L1001">
        <v>1</v>
      </c>
      <c r="M1001">
        <v>1</v>
      </c>
      <c r="N1001">
        <v>1</v>
      </c>
      <c r="O1001">
        <v>1</v>
      </c>
      <c r="P1001">
        <v>1</v>
      </c>
      <c r="Q1001">
        <v>1</v>
      </c>
      <c r="R1001">
        <v>1</v>
      </c>
      <c r="S1001">
        <v>1</v>
      </c>
    </row>
    <row r="1002" spans="1:44" x14ac:dyDescent="0.3">
      <c r="A1002">
        <v>998</v>
      </c>
      <c r="B1002">
        <v>2</v>
      </c>
      <c r="C1002">
        <v>42</v>
      </c>
      <c r="D1002">
        <v>13</v>
      </c>
      <c r="E1002" t="str">
        <f>"2-42-13"</f>
        <v>2-42-13</v>
      </c>
      <c r="F1002" t="s">
        <v>71</v>
      </c>
      <c r="G1002" t="s">
        <v>73</v>
      </c>
      <c r="H1002">
        <v>1</v>
      </c>
      <c r="I1002">
        <v>1</v>
      </c>
      <c r="J1002">
        <v>0</v>
      </c>
      <c r="K1002">
        <v>0</v>
      </c>
      <c r="L1002">
        <v>1</v>
      </c>
      <c r="M1002">
        <v>1</v>
      </c>
      <c r="N1002">
        <v>1</v>
      </c>
      <c r="O1002">
        <v>1</v>
      </c>
      <c r="P1002">
        <v>1</v>
      </c>
      <c r="Q1002">
        <v>1</v>
      </c>
      <c r="R1002">
        <v>1</v>
      </c>
      <c r="S1002">
        <v>0</v>
      </c>
    </row>
    <row r="1003" spans="1:44" x14ac:dyDescent="0.3">
      <c r="A1003">
        <v>999</v>
      </c>
      <c r="B1003">
        <v>2</v>
      </c>
      <c r="C1003">
        <v>42</v>
      </c>
      <c r="D1003">
        <v>9</v>
      </c>
      <c r="E1003" t="str">
        <f>"2-42-9"</f>
        <v>2-42-9</v>
      </c>
      <c r="F1003" t="s">
        <v>71</v>
      </c>
      <c r="G1003" t="s">
        <v>73</v>
      </c>
      <c r="H1003">
        <v>1</v>
      </c>
      <c r="I1003">
        <v>0</v>
      </c>
      <c r="J1003">
        <v>0</v>
      </c>
      <c r="K1003">
        <v>1</v>
      </c>
      <c r="L1003">
        <v>1</v>
      </c>
      <c r="M1003">
        <v>1</v>
      </c>
      <c r="N1003">
        <v>1</v>
      </c>
      <c r="O1003">
        <v>1</v>
      </c>
      <c r="P1003">
        <v>1</v>
      </c>
      <c r="Q1003">
        <v>1</v>
      </c>
      <c r="R1003">
        <v>1</v>
      </c>
      <c r="S1003">
        <v>1</v>
      </c>
    </row>
    <row r="1004" spans="1:44" x14ac:dyDescent="0.3">
      <c r="A1004">
        <v>1000</v>
      </c>
      <c r="B1004">
        <v>2</v>
      </c>
      <c r="C1004">
        <v>42</v>
      </c>
      <c r="D1004">
        <v>5</v>
      </c>
      <c r="E1004" t="str">
        <f>"2-42-5"</f>
        <v>2-42-5</v>
      </c>
      <c r="F1004" t="s">
        <v>71</v>
      </c>
      <c r="G1004" t="s">
        <v>72</v>
      </c>
      <c r="T1004">
        <v>1</v>
      </c>
      <c r="U1004">
        <v>0</v>
      </c>
      <c r="V1004">
        <v>0</v>
      </c>
      <c r="W1004">
        <v>0</v>
      </c>
      <c r="X1004">
        <v>1</v>
      </c>
      <c r="Y1004">
        <v>0</v>
      </c>
      <c r="Z1004">
        <v>0</v>
      </c>
      <c r="AA1004">
        <v>1</v>
      </c>
      <c r="AB1004">
        <v>0</v>
      </c>
      <c r="AC1004">
        <v>0</v>
      </c>
      <c r="AD1004">
        <v>1</v>
      </c>
      <c r="AE1004">
        <v>1</v>
      </c>
      <c r="AF1004">
        <v>1</v>
      </c>
      <c r="AG1004">
        <v>1</v>
      </c>
      <c r="AH1004">
        <v>0</v>
      </c>
      <c r="AI1004">
        <v>1</v>
      </c>
      <c r="AJ1004">
        <v>1</v>
      </c>
      <c r="AK1004">
        <v>0</v>
      </c>
      <c r="AL1004">
        <v>1</v>
      </c>
      <c r="AM1004">
        <v>1</v>
      </c>
      <c r="AN1004">
        <v>1</v>
      </c>
      <c r="AO1004">
        <v>1</v>
      </c>
      <c r="AP1004">
        <v>0</v>
      </c>
      <c r="AQ1004">
        <v>0</v>
      </c>
      <c r="AR1004">
        <v>0</v>
      </c>
    </row>
    <row r="1005" spans="1:44" x14ac:dyDescent="0.3">
      <c r="A1005">
        <v>1001</v>
      </c>
      <c r="B1005">
        <v>2</v>
      </c>
      <c r="C1005">
        <v>42</v>
      </c>
      <c r="D1005">
        <v>1</v>
      </c>
      <c r="E1005" t="str">
        <f>"2-42-1"</f>
        <v>2-42-1</v>
      </c>
      <c r="F1005" t="s">
        <v>71</v>
      </c>
      <c r="G1005" t="s">
        <v>73</v>
      </c>
      <c r="H1005">
        <v>1</v>
      </c>
      <c r="I1005">
        <v>0</v>
      </c>
      <c r="J1005">
        <v>0</v>
      </c>
      <c r="K1005">
        <v>1</v>
      </c>
      <c r="L1005">
        <v>1</v>
      </c>
      <c r="M1005">
        <v>1</v>
      </c>
      <c r="N1005">
        <v>1</v>
      </c>
      <c r="O1005">
        <v>1</v>
      </c>
      <c r="P1005">
        <v>1</v>
      </c>
      <c r="Q1005">
        <v>1</v>
      </c>
      <c r="R1005">
        <v>1</v>
      </c>
      <c r="S1005">
        <v>1</v>
      </c>
    </row>
    <row r="1006" spans="1:44" x14ac:dyDescent="0.3">
      <c r="A1006">
        <v>1002</v>
      </c>
      <c r="B1006">
        <v>2</v>
      </c>
      <c r="C1006">
        <v>42</v>
      </c>
      <c r="D1006">
        <v>25</v>
      </c>
      <c r="E1006" t="str">
        <f>"2-42-25"</f>
        <v>2-42-25</v>
      </c>
      <c r="F1006" t="s">
        <v>71</v>
      </c>
      <c r="G1006" t="s">
        <v>72</v>
      </c>
      <c r="T1006">
        <v>0</v>
      </c>
      <c r="U1006">
        <v>1</v>
      </c>
      <c r="V1006">
        <v>0</v>
      </c>
      <c r="W1006">
        <v>0</v>
      </c>
      <c r="X1006">
        <v>0</v>
      </c>
      <c r="Y1006">
        <v>1</v>
      </c>
      <c r="Z1006">
        <v>0</v>
      </c>
      <c r="AA1006">
        <v>1</v>
      </c>
      <c r="AB1006">
        <v>0</v>
      </c>
      <c r="AC1006">
        <v>1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1</v>
      </c>
      <c r="AJ1006">
        <v>1</v>
      </c>
      <c r="AK1006">
        <v>0</v>
      </c>
      <c r="AL1006">
        <v>0</v>
      </c>
      <c r="AM1006">
        <v>1</v>
      </c>
      <c r="AN1006">
        <v>0</v>
      </c>
      <c r="AO1006">
        <v>0</v>
      </c>
      <c r="AP1006">
        <v>0</v>
      </c>
      <c r="AQ1006">
        <v>0</v>
      </c>
      <c r="AR1006">
        <v>0</v>
      </c>
    </row>
    <row r="1007" spans="1:44" x14ac:dyDescent="0.3">
      <c r="A1007">
        <v>1003</v>
      </c>
      <c r="B1007">
        <v>2</v>
      </c>
      <c r="C1007">
        <v>42</v>
      </c>
      <c r="D1007">
        <v>16</v>
      </c>
      <c r="E1007" t="str">
        <f>"2-42-16"</f>
        <v>2-42-16</v>
      </c>
      <c r="F1007" t="s">
        <v>71</v>
      </c>
      <c r="G1007" t="s">
        <v>72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1</v>
      </c>
      <c r="Z1007">
        <v>0</v>
      </c>
      <c r="AA1007">
        <v>0</v>
      </c>
      <c r="AB1007">
        <v>0</v>
      </c>
      <c r="AC1007">
        <v>0</v>
      </c>
      <c r="AD1007">
        <v>1</v>
      </c>
      <c r="AE1007">
        <v>0</v>
      </c>
      <c r="AF1007">
        <v>0</v>
      </c>
      <c r="AG1007">
        <v>0</v>
      </c>
      <c r="AH1007">
        <v>0</v>
      </c>
      <c r="AI1007">
        <v>1</v>
      </c>
      <c r="AJ1007"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0</v>
      </c>
      <c r="AQ1007">
        <v>0</v>
      </c>
      <c r="AR1007">
        <v>0</v>
      </c>
    </row>
    <row r="1008" spans="1:44" x14ac:dyDescent="0.3">
      <c r="A1008">
        <v>1004</v>
      </c>
      <c r="B1008">
        <v>2</v>
      </c>
      <c r="C1008">
        <v>42</v>
      </c>
      <c r="D1008">
        <v>15</v>
      </c>
      <c r="E1008" t="str">
        <f>"2-42-15"</f>
        <v>2-42-15</v>
      </c>
      <c r="F1008" t="s">
        <v>71</v>
      </c>
      <c r="G1008" t="s">
        <v>72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1</v>
      </c>
      <c r="Z1008">
        <v>0</v>
      </c>
      <c r="AA1008">
        <v>1</v>
      </c>
      <c r="AB1008">
        <v>0</v>
      </c>
      <c r="AC1008">
        <v>0</v>
      </c>
      <c r="AD1008">
        <v>1</v>
      </c>
      <c r="AE1008">
        <v>0</v>
      </c>
      <c r="AF1008">
        <v>0</v>
      </c>
      <c r="AG1008">
        <v>0</v>
      </c>
      <c r="AH1008">
        <v>0</v>
      </c>
      <c r="AI1008">
        <v>1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0</v>
      </c>
      <c r="AQ1008">
        <v>0</v>
      </c>
      <c r="AR1008">
        <v>0</v>
      </c>
    </row>
    <row r="1009" spans="1:44" x14ac:dyDescent="0.3">
      <c r="A1009">
        <v>1005</v>
      </c>
      <c r="B1009">
        <v>2</v>
      </c>
      <c r="C1009">
        <v>42</v>
      </c>
      <c r="D1009">
        <v>10</v>
      </c>
      <c r="E1009" t="str">
        <f>"2-42-10"</f>
        <v>2-42-10</v>
      </c>
      <c r="F1009" t="s">
        <v>71</v>
      </c>
      <c r="G1009" t="s">
        <v>73</v>
      </c>
      <c r="H1009">
        <v>1</v>
      </c>
      <c r="I1009">
        <v>0</v>
      </c>
      <c r="J1009">
        <v>1</v>
      </c>
      <c r="K1009">
        <v>0</v>
      </c>
      <c r="L1009">
        <v>1</v>
      </c>
      <c r="M1009">
        <v>1</v>
      </c>
      <c r="N1009">
        <v>1</v>
      </c>
      <c r="O1009">
        <v>1</v>
      </c>
      <c r="P1009">
        <v>1</v>
      </c>
      <c r="Q1009">
        <v>1</v>
      </c>
      <c r="R1009">
        <v>1</v>
      </c>
      <c r="S1009">
        <v>1</v>
      </c>
    </row>
    <row r="1010" spans="1:44" x14ac:dyDescent="0.3">
      <c r="A1010">
        <v>1006</v>
      </c>
      <c r="B1010">
        <v>2</v>
      </c>
      <c r="C1010">
        <v>42</v>
      </c>
      <c r="D1010">
        <v>6</v>
      </c>
      <c r="E1010" t="str">
        <f>"2-42-6"</f>
        <v>2-42-6</v>
      </c>
      <c r="F1010" t="s">
        <v>71</v>
      </c>
      <c r="G1010" t="s">
        <v>72</v>
      </c>
      <c r="T1010">
        <v>1</v>
      </c>
      <c r="U1010">
        <v>0</v>
      </c>
      <c r="V1010">
        <v>0</v>
      </c>
      <c r="W1010">
        <v>0</v>
      </c>
      <c r="X1010">
        <v>1</v>
      </c>
      <c r="Y1010">
        <v>0</v>
      </c>
      <c r="Z1010">
        <v>0</v>
      </c>
      <c r="AA1010">
        <v>1</v>
      </c>
      <c r="AB1010">
        <v>0</v>
      </c>
      <c r="AC1010">
        <v>0</v>
      </c>
      <c r="AD1010">
        <v>1</v>
      </c>
      <c r="AE1010">
        <v>1</v>
      </c>
      <c r="AF1010">
        <v>1</v>
      </c>
      <c r="AG1010">
        <v>1</v>
      </c>
      <c r="AH1010">
        <v>1</v>
      </c>
      <c r="AI1010">
        <v>0</v>
      </c>
      <c r="AJ1010">
        <v>1</v>
      </c>
      <c r="AK1010">
        <v>0</v>
      </c>
      <c r="AL1010">
        <v>1</v>
      </c>
      <c r="AM1010">
        <v>1</v>
      </c>
      <c r="AN1010">
        <v>1</v>
      </c>
      <c r="AO1010">
        <v>1</v>
      </c>
      <c r="AP1010">
        <v>0</v>
      </c>
      <c r="AQ1010">
        <v>0</v>
      </c>
      <c r="AR1010">
        <v>0</v>
      </c>
    </row>
    <row r="1011" spans="1:44" x14ac:dyDescent="0.3">
      <c r="A1011">
        <v>1007</v>
      </c>
      <c r="B1011">
        <v>2</v>
      </c>
      <c r="C1011">
        <v>42</v>
      </c>
      <c r="D1011">
        <v>2</v>
      </c>
      <c r="E1011" t="str">
        <f>"2-42-2"</f>
        <v>2-42-2</v>
      </c>
      <c r="F1011" t="s">
        <v>71</v>
      </c>
      <c r="G1011" t="s">
        <v>72</v>
      </c>
      <c r="T1011">
        <v>1</v>
      </c>
      <c r="U1011">
        <v>0</v>
      </c>
      <c r="V1011">
        <v>0</v>
      </c>
      <c r="W1011">
        <v>0</v>
      </c>
      <c r="X1011">
        <v>1</v>
      </c>
      <c r="Y1011">
        <v>0</v>
      </c>
      <c r="Z1011">
        <v>1</v>
      </c>
      <c r="AA1011">
        <v>0</v>
      </c>
      <c r="AB1011">
        <v>0</v>
      </c>
      <c r="AC1011">
        <v>0</v>
      </c>
      <c r="AD1011">
        <v>1</v>
      </c>
      <c r="AE1011">
        <v>1</v>
      </c>
      <c r="AF1011">
        <v>1</v>
      </c>
      <c r="AG1011">
        <v>1</v>
      </c>
      <c r="AH1011">
        <v>0</v>
      </c>
      <c r="AI1011">
        <v>1</v>
      </c>
      <c r="AJ1011">
        <v>1</v>
      </c>
      <c r="AK1011">
        <v>0</v>
      </c>
      <c r="AL1011">
        <v>1</v>
      </c>
      <c r="AM1011">
        <v>1</v>
      </c>
      <c r="AN1011">
        <v>1</v>
      </c>
      <c r="AO1011">
        <v>1</v>
      </c>
      <c r="AP1011">
        <v>0</v>
      </c>
      <c r="AQ1011">
        <v>0</v>
      </c>
      <c r="AR1011">
        <v>0</v>
      </c>
    </row>
    <row r="1012" spans="1:44" x14ac:dyDescent="0.3">
      <c r="A1012">
        <v>1008</v>
      </c>
      <c r="B1012">
        <v>2</v>
      </c>
      <c r="C1012">
        <v>42</v>
      </c>
      <c r="D1012">
        <v>18</v>
      </c>
      <c r="E1012" t="str">
        <f>"2-42-18"</f>
        <v>2-42-18</v>
      </c>
      <c r="F1012" t="s">
        <v>71</v>
      </c>
      <c r="G1012" t="s">
        <v>72</v>
      </c>
      <c r="T1012">
        <v>0</v>
      </c>
      <c r="U1012">
        <v>1</v>
      </c>
      <c r="V1012">
        <v>0</v>
      </c>
      <c r="W1012">
        <v>0</v>
      </c>
      <c r="X1012">
        <v>0</v>
      </c>
      <c r="Y1012">
        <v>1</v>
      </c>
      <c r="Z1012">
        <v>0</v>
      </c>
      <c r="AA1012">
        <v>1</v>
      </c>
      <c r="AB1012">
        <v>0</v>
      </c>
      <c r="AC1012">
        <v>0</v>
      </c>
      <c r="AD1012">
        <v>1</v>
      </c>
      <c r="AE1012">
        <v>1</v>
      </c>
      <c r="AF1012">
        <v>1</v>
      </c>
      <c r="AG1012">
        <v>1</v>
      </c>
      <c r="AH1012">
        <v>1</v>
      </c>
      <c r="AI1012">
        <v>0</v>
      </c>
      <c r="AJ1012">
        <v>0</v>
      </c>
      <c r="AK1012">
        <v>1</v>
      </c>
      <c r="AL1012">
        <v>1</v>
      </c>
      <c r="AM1012">
        <v>1</v>
      </c>
      <c r="AN1012">
        <v>1</v>
      </c>
      <c r="AO1012">
        <v>1</v>
      </c>
      <c r="AP1012">
        <v>0</v>
      </c>
      <c r="AQ1012">
        <v>0</v>
      </c>
      <c r="AR1012">
        <v>0</v>
      </c>
    </row>
    <row r="1013" spans="1:44" x14ac:dyDescent="0.3">
      <c r="A1013">
        <v>1009</v>
      </c>
      <c r="B1013">
        <v>2</v>
      </c>
      <c r="C1013">
        <v>42</v>
      </c>
      <c r="D1013">
        <v>17</v>
      </c>
      <c r="E1013" t="str">
        <f>"2-42-17"</f>
        <v>2-42-17</v>
      </c>
      <c r="F1013" t="s">
        <v>71</v>
      </c>
      <c r="G1013" t="s">
        <v>72</v>
      </c>
      <c r="T1013">
        <v>0</v>
      </c>
      <c r="U1013">
        <v>1</v>
      </c>
      <c r="V1013">
        <v>0</v>
      </c>
      <c r="W1013">
        <v>0</v>
      </c>
      <c r="X1013">
        <v>0</v>
      </c>
      <c r="Y1013">
        <v>1</v>
      </c>
      <c r="Z1013">
        <v>0</v>
      </c>
      <c r="AA1013">
        <v>1</v>
      </c>
      <c r="AB1013">
        <v>0</v>
      </c>
      <c r="AC1013">
        <v>0</v>
      </c>
      <c r="AD1013">
        <v>1</v>
      </c>
      <c r="AE1013">
        <v>1</v>
      </c>
      <c r="AF1013">
        <v>1</v>
      </c>
      <c r="AG1013">
        <v>1</v>
      </c>
      <c r="AH1013">
        <v>1</v>
      </c>
      <c r="AI1013">
        <v>0</v>
      </c>
      <c r="AJ1013">
        <v>0</v>
      </c>
      <c r="AK1013">
        <v>1</v>
      </c>
      <c r="AL1013">
        <v>1</v>
      </c>
      <c r="AM1013">
        <v>1</v>
      </c>
      <c r="AN1013">
        <v>1</v>
      </c>
      <c r="AO1013">
        <v>1</v>
      </c>
      <c r="AP1013">
        <v>0</v>
      </c>
      <c r="AQ1013">
        <v>0</v>
      </c>
      <c r="AR1013">
        <v>0</v>
      </c>
    </row>
    <row r="1014" spans="1:44" x14ac:dyDescent="0.3">
      <c r="A1014">
        <v>1010</v>
      </c>
      <c r="B1014">
        <v>2</v>
      </c>
      <c r="C1014">
        <v>42</v>
      </c>
      <c r="D1014">
        <v>11</v>
      </c>
      <c r="E1014" t="str">
        <f>"2-42-11"</f>
        <v>2-42-11</v>
      </c>
      <c r="F1014" t="s">
        <v>71</v>
      </c>
      <c r="G1014" t="s">
        <v>72</v>
      </c>
      <c r="T1014">
        <v>0</v>
      </c>
      <c r="U1014">
        <v>1</v>
      </c>
      <c r="V1014">
        <v>0</v>
      </c>
      <c r="W1014">
        <v>0</v>
      </c>
      <c r="X1014">
        <v>0</v>
      </c>
      <c r="Y1014">
        <v>1</v>
      </c>
      <c r="Z1014">
        <v>0</v>
      </c>
      <c r="AA1014">
        <v>1</v>
      </c>
      <c r="AB1014">
        <v>0</v>
      </c>
      <c r="AC1014">
        <v>1</v>
      </c>
      <c r="AD1014">
        <v>0</v>
      </c>
      <c r="AE1014">
        <v>1</v>
      </c>
      <c r="AF1014">
        <v>1</v>
      </c>
      <c r="AG1014">
        <v>1</v>
      </c>
      <c r="AH1014">
        <v>0</v>
      </c>
      <c r="AI1014">
        <v>1</v>
      </c>
      <c r="AJ1014">
        <v>0</v>
      </c>
      <c r="AK1014">
        <v>1</v>
      </c>
      <c r="AL1014">
        <v>1</v>
      </c>
      <c r="AM1014">
        <v>1</v>
      </c>
      <c r="AN1014">
        <v>1</v>
      </c>
      <c r="AO1014">
        <v>1</v>
      </c>
      <c r="AP1014">
        <v>0</v>
      </c>
      <c r="AQ1014">
        <v>0</v>
      </c>
      <c r="AR1014">
        <v>0</v>
      </c>
    </row>
    <row r="1015" spans="1:44" x14ac:dyDescent="0.3">
      <c r="A1015">
        <v>1011</v>
      </c>
      <c r="B1015">
        <v>2</v>
      </c>
      <c r="C1015">
        <v>42</v>
      </c>
      <c r="D1015">
        <v>7</v>
      </c>
      <c r="E1015" t="str">
        <f>"2-42-7"</f>
        <v>2-42-7</v>
      </c>
      <c r="F1015" t="s">
        <v>71</v>
      </c>
      <c r="G1015" t="s">
        <v>72</v>
      </c>
      <c r="T1015">
        <v>1</v>
      </c>
      <c r="U1015">
        <v>0</v>
      </c>
      <c r="V1015">
        <v>0</v>
      </c>
      <c r="W1015">
        <v>0</v>
      </c>
      <c r="X1015">
        <v>0</v>
      </c>
      <c r="Y1015">
        <v>1</v>
      </c>
      <c r="Z1015">
        <v>0</v>
      </c>
      <c r="AA1015">
        <v>1</v>
      </c>
      <c r="AB1015">
        <v>0</v>
      </c>
      <c r="AC1015">
        <v>0</v>
      </c>
      <c r="AD1015">
        <v>1</v>
      </c>
      <c r="AE1015">
        <v>1</v>
      </c>
      <c r="AF1015">
        <v>1</v>
      </c>
      <c r="AG1015">
        <v>1</v>
      </c>
      <c r="AH1015">
        <v>1</v>
      </c>
      <c r="AI1015">
        <v>0</v>
      </c>
      <c r="AJ1015">
        <v>1</v>
      </c>
      <c r="AK1015">
        <v>0</v>
      </c>
      <c r="AL1015">
        <v>1</v>
      </c>
      <c r="AM1015">
        <v>1</v>
      </c>
      <c r="AN1015">
        <v>1</v>
      </c>
      <c r="AO1015">
        <v>1</v>
      </c>
      <c r="AP1015">
        <v>0</v>
      </c>
      <c r="AQ1015">
        <v>0</v>
      </c>
      <c r="AR1015">
        <v>0</v>
      </c>
    </row>
    <row r="1016" spans="1:44" x14ac:dyDescent="0.3">
      <c r="A1016">
        <v>1012</v>
      </c>
      <c r="B1016">
        <v>2</v>
      </c>
      <c r="C1016">
        <v>42</v>
      </c>
      <c r="D1016">
        <v>4</v>
      </c>
      <c r="E1016" t="str">
        <f>"2-42-4"</f>
        <v>2-42-4</v>
      </c>
      <c r="F1016" t="s">
        <v>71</v>
      </c>
      <c r="G1016" t="s">
        <v>72</v>
      </c>
      <c r="T1016">
        <v>0</v>
      </c>
      <c r="U1016">
        <v>1</v>
      </c>
      <c r="V1016">
        <v>0</v>
      </c>
      <c r="W1016">
        <v>0</v>
      </c>
      <c r="X1016">
        <v>1</v>
      </c>
      <c r="Y1016">
        <v>0</v>
      </c>
      <c r="Z1016">
        <v>0</v>
      </c>
      <c r="AA1016">
        <v>1</v>
      </c>
      <c r="AB1016">
        <v>0</v>
      </c>
      <c r="AC1016">
        <v>0</v>
      </c>
      <c r="AD1016">
        <v>1</v>
      </c>
      <c r="AE1016">
        <v>0</v>
      </c>
      <c r="AF1016">
        <v>0</v>
      </c>
      <c r="AG1016">
        <v>0</v>
      </c>
      <c r="AH1016">
        <v>0</v>
      </c>
      <c r="AI1016">
        <v>0</v>
      </c>
      <c r="AJ1016">
        <v>1</v>
      </c>
      <c r="AK1016">
        <v>0</v>
      </c>
      <c r="AL1016">
        <v>0</v>
      </c>
      <c r="AM1016">
        <v>0</v>
      </c>
      <c r="AN1016">
        <v>0</v>
      </c>
      <c r="AO1016">
        <v>0</v>
      </c>
      <c r="AP1016">
        <v>0</v>
      </c>
      <c r="AQ1016">
        <v>0</v>
      </c>
      <c r="AR1016">
        <v>0</v>
      </c>
    </row>
    <row r="1017" spans="1:44" x14ac:dyDescent="0.3">
      <c r="A1017">
        <v>1013</v>
      </c>
      <c r="B1017">
        <v>2</v>
      </c>
      <c r="C1017">
        <v>42</v>
      </c>
      <c r="D1017">
        <v>24</v>
      </c>
      <c r="E1017" t="str">
        <f>"2-42-24"</f>
        <v>2-42-24</v>
      </c>
      <c r="F1017" t="s">
        <v>71</v>
      </c>
      <c r="G1017" t="s">
        <v>72</v>
      </c>
      <c r="T1017">
        <v>0</v>
      </c>
      <c r="U1017">
        <v>1</v>
      </c>
      <c r="V1017">
        <v>0</v>
      </c>
      <c r="W1017">
        <v>0</v>
      </c>
      <c r="X1017">
        <v>1</v>
      </c>
      <c r="Y1017">
        <v>0</v>
      </c>
      <c r="Z1017">
        <v>1</v>
      </c>
      <c r="AA1017">
        <v>0</v>
      </c>
      <c r="AB1017">
        <v>0</v>
      </c>
      <c r="AC1017">
        <v>0</v>
      </c>
      <c r="AD1017">
        <v>1</v>
      </c>
      <c r="AE1017">
        <v>1</v>
      </c>
      <c r="AF1017">
        <v>1</v>
      </c>
      <c r="AG1017">
        <v>1</v>
      </c>
      <c r="AH1017">
        <v>1</v>
      </c>
      <c r="AI1017">
        <v>0</v>
      </c>
      <c r="AJ1017">
        <v>1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  <c r="AQ1017">
        <v>0</v>
      </c>
      <c r="AR1017">
        <v>0</v>
      </c>
    </row>
    <row r="1018" spans="1:44" x14ac:dyDescent="0.3">
      <c r="A1018">
        <v>1014</v>
      </c>
      <c r="B1018">
        <v>2</v>
      </c>
      <c r="C1018">
        <v>42</v>
      </c>
      <c r="D1018">
        <v>23</v>
      </c>
      <c r="E1018" t="str">
        <f>"2-42-23"</f>
        <v>2-42-23</v>
      </c>
      <c r="F1018" t="s">
        <v>71</v>
      </c>
      <c r="G1018" t="s">
        <v>73</v>
      </c>
      <c r="H1018">
        <v>1</v>
      </c>
      <c r="I1018">
        <v>0</v>
      </c>
      <c r="J1018">
        <v>0</v>
      </c>
      <c r="K1018">
        <v>1</v>
      </c>
      <c r="L1018">
        <v>1</v>
      </c>
      <c r="M1018">
        <v>1</v>
      </c>
      <c r="N1018">
        <v>1</v>
      </c>
      <c r="O1018">
        <v>1</v>
      </c>
      <c r="P1018">
        <v>1</v>
      </c>
      <c r="Q1018">
        <v>1</v>
      </c>
      <c r="R1018">
        <v>1</v>
      </c>
      <c r="S1018">
        <v>1</v>
      </c>
    </row>
    <row r="1019" spans="1:44" x14ac:dyDescent="0.3">
      <c r="A1019">
        <v>1015</v>
      </c>
      <c r="B1019">
        <v>2</v>
      </c>
      <c r="C1019">
        <v>42</v>
      </c>
      <c r="D1019">
        <v>20</v>
      </c>
      <c r="E1019" t="str">
        <f>"2-42-20"</f>
        <v>2-42-20</v>
      </c>
      <c r="F1019" t="s">
        <v>71</v>
      </c>
      <c r="G1019" t="s">
        <v>73</v>
      </c>
      <c r="H1019">
        <v>1</v>
      </c>
      <c r="I1019">
        <v>1</v>
      </c>
      <c r="J1019">
        <v>0</v>
      </c>
      <c r="K1019">
        <v>0</v>
      </c>
      <c r="L1019">
        <v>1</v>
      </c>
      <c r="M1019">
        <v>1</v>
      </c>
      <c r="N1019">
        <v>1</v>
      </c>
      <c r="O1019">
        <v>1</v>
      </c>
      <c r="P1019">
        <v>0</v>
      </c>
      <c r="Q1019">
        <v>1</v>
      </c>
      <c r="R1019">
        <v>1</v>
      </c>
      <c r="S1019">
        <v>0</v>
      </c>
    </row>
    <row r="1020" spans="1:44" x14ac:dyDescent="0.3">
      <c r="A1020">
        <v>1016</v>
      </c>
      <c r="B1020">
        <v>2</v>
      </c>
      <c r="C1020">
        <v>42</v>
      </c>
      <c r="D1020">
        <v>19</v>
      </c>
      <c r="E1020" t="str">
        <f>"2-42-19"</f>
        <v>2-42-19</v>
      </c>
      <c r="F1020" t="s">
        <v>71</v>
      </c>
      <c r="G1020" t="s">
        <v>73</v>
      </c>
      <c r="H1020">
        <v>1</v>
      </c>
      <c r="I1020">
        <v>1</v>
      </c>
      <c r="J1020">
        <v>0</v>
      </c>
      <c r="K1020">
        <v>0</v>
      </c>
      <c r="L1020">
        <v>1</v>
      </c>
      <c r="M1020">
        <v>1</v>
      </c>
      <c r="N1020">
        <v>1</v>
      </c>
      <c r="O1020">
        <v>1</v>
      </c>
      <c r="P1020">
        <v>1</v>
      </c>
      <c r="Q1020">
        <v>1</v>
      </c>
      <c r="R1020">
        <v>1</v>
      </c>
      <c r="S1020">
        <v>1</v>
      </c>
    </row>
    <row r="1021" spans="1:44" x14ac:dyDescent="0.3">
      <c r="A1021">
        <v>1017</v>
      </c>
      <c r="B1021">
        <v>2</v>
      </c>
      <c r="C1021">
        <v>42</v>
      </c>
      <c r="D1021">
        <v>12</v>
      </c>
      <c r="E1021" t="str">
        <f>"2-42-12"</f>
        <v>2-42-12</v>
      </c>
      <c r="F1021" t="s">
        <v>71</v>
      </c>
      <c r="G1021" t="s">
        <v>72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1</v>
      </c>
      <c r="Z1021">
        <v>0</v>
      </c>
      <c r="AA1021">
        <v>1</v>
      </c>
      <c r="AB1021">
        <v>0</v>
      </c>
      <c r="AC1021">
        <v>0</v>
      </c>
      <c r="AD1021">
        <v>1</v>
      </c>
      <c r="AE1021">
        <v>1</v>
      </c>
      <c r="AF1021">
        <v>1</v>
      </c>
      <c r="AG1021">
        <v>0</v>
      </c>
      <c r="AH1021">
        <v>1</v>
      </c>
      <c r="AI1021">
        <v>0</v>
      </c>
      <c r="AJ1021">
        <v>1</v>
      </c>
      <c r="AK1021">
        <v>0</v>
      </c>
      <c r="AL1021">
        <v>1</v>
      </c>
      <c r="AM1021">
        <v>1</v>
      </c>
      <c r="AN1021">
        <v>1</v>
      </c>
      <c r="AO1021">
        <v>1</v>
      </c>
      <c r="AP1021">
        <v>0</v>
      </c>
      <c r="AQ1021">
        <v>0</v>
      </c>
      <c r="AR1021">
        <v>0</v>
      </c>
    </row>
    <row r="1022" spans="1:44" x14ac:dyDescent="0.3">
      <c r="A1022">
        <v>1018</v>
      </c>
      <c r="B1022">
        <v>2</v>
      </c>
      <c r="C1022">
        <v>42</v>
      </c>
      <c r="D1022">
        <v>8</v>
      </c>
      <c r="E1022" t="str">
        <f>"2-42-8"</f>
        <v>2-42-8</v>
      </c>
      <c r="F1022" t="s">
        <v>71</v>
      </c>
      <c r="G1022" t="s">
        <v>72</v>
      </c>
      <c r="T1022">
        <v>0</v>
      </c>
      <c r="U1022">
        <v>1</v>
      </c>
      <c r="V1022">
        <v>0</v>
      </c>
      <c r="W1022">
        <v>0</v>
      </c>
      <c r="X1022">
        <v>1</v>
      </c>
      <c r="Y1022">
        <v>0</v>
      </c>
      <c r="Z1022">
        <v>0</v>
      </c>
      <c r="AA1022">
        <v>0</v>
      </c>
      <c r="AB1022">
        <v>0</v>
      </c>
      <c r="AC1022">
        <v>1</v>
      </c>
      <c r="AD1022">
        <v>0</v>
      </c>
      <c r="AE1022">
        <v>0</v>
      </c>
      <c r="AF1022">
        <v>0</v>
      </c>
      <c r="AG1022">
        <v>0</v>
      </c>
      <c r="AH1022">
        <v>1</v>
      </c>
      <c r="AI1022">
        <v>0</v>
      </c>
      <c r="AJ1022">
        <v>0</v>
      </c>
      <c r="AK1022">
        <v>1</v>
      </c>
      <c r="AL1022">
        <v>1</v>
      </c>
      <c r="AM1022">
        <v>1</v>
      </c>
      <c r="AN1022">
        <v>1</v>
      </c>
      <c r="AO1022">
        <v>1</v>
      </c>
      <c r="AP1022">
        <v>0</v>
      </c>
      <c r="AQ1022">
        <v>0</v>
      </c>
      <c r="AR1022">
        <v>0</v>
      </c>
    </row>
    <row r="1023" spans="1:44" x14ac:dyDescent="0.3">
      <c r="A1023">
        <v>1019</v>
      </c>
      <c r="B1023">
        <v>2</v>
      </c>
      <c r="C1023">
        <v>42</v>
      </c>
      <c r="D1023">
        <v>3</v>
      </c>
      <c r="E1023" t="str">
        <f>"2-42-3"</f>
        <v>2-42-3</v>
      </c>
      <c r="F1023" t="s">
        <v>71</v>
      </c>
      <c r="G1023" t="s">
        <v>72</v>
      </c>
      <c r="T1023">
        <v>0</v>
      </c>
      <c r="U1023">
        <v>1</v>
      </c>
      <c r="V1023">
        <v>0</v>
      </c>
      <c r="W1023">
        <v>0</v>
      </c>
      <c r="X1023">
        <v>1</v>
      </c>
      <c r="Y1023">
        <v>0</v>
      </c>
      <c r="Z1023">
        <v>0</v>
      </c>
      <c r="AA1023">
        <v>1</v>
      </c>
      <c r="AB1023">
        <v>0</v>
      </c>
      <c r="AC1023">
        <v>0</v>
      </c>
      <c r="AD1023">
        <v>1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v>1</v>
      </c>
      <c r="AK1023">
        <v>0</v>
      </c>
      <c r="AL1023">
        <v>0</v>
      </c>
      <c r="AM1023">
        <v>0</v>
      </c>
      <c r="AN1023">
        <v>0</v>
      </c>
      <c r="AO1023">
        <v>1</v>
      </c>
      <c r="AP1023">
        <v>0</v>
      </c>
      <c r="AQ1023">
        <v>0</v>
      </c>
      <c r="AR1023">
        <v>0</v>
      </c>
    </row>
    <row r="1024" spans="1:44" x14ac:dyDescent="0.3">
      <c r="A1024">
        <v>1020</v>
      </c>
      <c r="B1024">
        <v>2</v>
      </c>
      <c r="C1024">
        <v>43</v>
      </c>
      <c r="D1024">
        <v>22</v>
      </c>
      <c r="E1024" t="str">
        <f>"2-43-22"</f>
        <v>2-43-22</v>
      </c>
      <c r="F1024" t="s">
        <v>71</v>
      </c>
      <c r="G1024" t="s">
        <v>72</v>
      </c>
      <c r="T1024">
        <v>1</v>
      </c>
      <c r="U1024">
        <v>0</v>
      </c>
      <c r="V1024">
        <v>0</v>
      </c>
      <c r="W1024">
        <v>0</v>
      </c>
      <c r="X1024">
        <v>1</v>
      </c>
      <c r="Y1024">
        <v>0</v>
      </c>
      <c r="Z1024">
        <v>0</v>
      </c>
      <c r="AA1024">
        <v>0</v>
      </c>
      <c r="AB1024">
        <v>1</v>
      </c>
      <c r="AC1024">
        <v>0</v>
      </c>
      <c r="AD1024">
        <v>0</v>
      </c>
      <c r="AE1024">
        <v>1</v>
      </c>
      <c r="AF1024">
        <v>1</v>
      </c>
      <c r="AG1024">
        <v>1</v>
      </c>
      <c r="AH1024">
        <v>0</v>
      </c>
      <c r="AI1024">
        <v>1</v>
      </c>
      <c r="AJ1024">
        <v>0</v>
      </c>
      <c r="AK1024">
        <v>1</v>
      </c>
      <c r="AL1024">
        <v>1</v>
      </c>
      <c r="AM1024">
        <v>1</v>
      </c>
      <c r="AN1024">
        <v>1</v>
      </c>
      <c r="AO1024">
        <v>1</v>
      </c>
      <c r="AP1024">
        <v>0</v>
      </c>
      <c r="AQ1024">
        <v>0</v>
      </c>
      <c r="AR1024">
        <v>0</v>
      </c>
    </row>
    <row r="1025" spans="1:44" x14ac:dyDescent="0.3">
      <c r="A1025">
        <v>1021</v>
      </c>
      <c r="B1025">
        <v>2</v>
      </c>
      <c r="C1025">
        <v>43</v>
      </c>
      <c r="D1025">
        <v>21</v>
      </c>
      <c r="E1025" t="str">
        <f>"2-43-21"</f>
        <v>2-43-21</v>
      </c>
      <c r="F1025" t="s">
        <v>71</v>
      </c>
      <c r="G1025" t="s">
        <v>72</v>
      </c>
      <c r="T1025">
        <v>0</v>
      </c>
      <c r="U1025">
        <v>1</v>
      </c>
      <c r="V1025">
        <v>0</v>
      </c>
      <c r="W1025">
        <v>0</v>
      </c>
      <c r="X1025">
        <v>1</v>
      </c>
      <c r="Y1025">
        <v>0</v>
      </c>
      <c r="Z1025">
        <v>0</v>
      </c>
      <c r="AA1025">
        <v>1</v>
      </c>
      <c r="AB1025">
        <v>0</v>
      </c>
      <c r="AC1025">
        <v>1</v>
      </c>
      <c r="AD1025">
        <v>0</v>
      </c>
      <c r="AE1025">
        <v>0</v>
      </c>
      <c r="AF1025">
        <v>0</v>
      </c>
      <c r="AG1025">
        <v>0</v>
      </c>
      <c r="AH1025">
        <v>0</v>
      </c>
      <c r="AI1025">
        <v>1</v>
      </c>
      <c r="AJ1025">
        <v>1</v>
      </c>
      <c r="AK1025">
        <v>0</v>
      </c>
      <c r="AL1025">
        <v>0</v>
      </c>
      <c r="AM1025">
        <v>0</v>
      </c>
      <c r="AN1025">
        <v>0</v>
      </c>
      <c r="AO1025">
        <v>0</v>
      </c>
      <c r="AP1025">
        <v>0</v>
      </c>
      <c r="AQ1025">
        <v>0</v>
      </c>
      <c r="AR1025">
        <v>0</v>
      </c>
    </row>
    <row r="1026" spans="1:44" x14ac:dyDescent="0.3">
      <c r="A1026">
        <v>1022</v>
      </c>
      <c r="B1026">
        <v>2</v>
      </c>
      <c r="C1026">
        <v>43</v>
      </c>
      <c r="D1026">
        <v>5</v>
      </c>
      <c r="E1026" t="str">
        <f>"2-43-5"</f>
        <v>2-43-5</v>
      </c>
      <c r="F1026" t="s">
        <v>71</v>
      </c>
      <c r="G1026" t="s">
        <v>73</v>
      </c>
      <c r="H1026">
        <v>1</v>
      </c>
      <c r="I1026">
        <v>0</v>
      </c>
      <c r="J1026">
        <v>1</v>
      </c>
      <c r="K1026">
        <v>0</v>
      </c>
      <c r="L1026">
        <v>1</v>
      </c>
      <c r="M1026">
        <v>1</v>
      </c>
      <c r="N1026">
        <v>1</v>
      </c>
      <c r="O1026">
        <v>1</v>
      </c>
      <c r="P1026">
        <v>1</v>
      </c>
      <c r="Q1026">
        <v>1</v>
      </c>
      <c r="R1026">
        <v>1</v>
      </c>
      <c r="S1026">
        <v>1</v>
      </c>
    </row>
    <row r="1027" spans="1:44" x14ac:dyDescent="0.3">
      <c r="A1027">
        <v>1023</v>
      </c>
      <c r="B1027">
        <v>2</v>
      </c>
      <c r="C1027">
        <v>43</v>
      </c>
      <c r="D1027">
        <v>4</v>
      </c>
      <c r="E1027" t="str">
        <f>"2-43-4"</f>
        <v>2-43-4</v>
      </c>
      <c r="F1027" t="s">
        <v>71</v>
      </c>
      <c r="G1027" t="s">
        <v>73</v>
      </c>
      <c r="H1027">
        <v>1</v>
      </c>
      <c r="I1027">
        <v>0</v>
      </c>
      <c r="J1027">
        <v>1</v>
      </c>
      <c r="K1027">
        <v>0</v>
      </c>
      <c r="L1027">
        <v>1</v>
      </c>
      <c r="M1027">
        <v>1</v>
      </c>
      <c r="N1027">
        <v>1</v>
      </c>
      <c r="O1027">
        <v>1</v>
      </c>
      <c r="P1027">
        <v>1</v>
      </c>
      <c r="Q1027">
        <v>1</v>
      </c>
      <c r="R1027">
        <v>1</v>
      </c>
      <c r="S1027">
        <v>1</v>
      </c>
    </row>
    <row r="1028" spans="1:44" x14ac:dyDescent="0.3">
      <c r="A1028">
        <v>1024</v>
      </c>
      <c r="B1028">
        <v>2</v>
      </c>
      <c r="C1028">
        <v>43</v>
      </c>
      <c r="D1028">
        <v>25</v>
      </c>
      <c r="E1028" t="str">
        <f>"2-43-25"</f>
        <v>2-43-25</v>
      </c>
      <c r="F1028" t="s">
        <v>71</v>
      </c>
      <c r="G1028" t="s">
        <v>72</v>
      </c>
      <c r="T1028">
        <v>1</v>
      </c>
      <c r="U1028">
        <v>0</v>
      </c>
      <c r="V1028">
        <v>0</v>
      </c>
      <c r="W1028">
        <v>0</v>
      </c>
      <c r="X1028">
        <v>1</v>
      </c>
      <c r="Y1028">
        <v>0</v>
      </c>
      <c r="Z1028">
        <v>0</v>
      </c>
      <c r="AA1028">
        <v>1</v>
      </c>
      <c r="AB1028">
        <v>0</v>
      </c>
      <c r="AC1028">
        <v>1</v>
      </c>
      <c r="AD1028">
        <v>0</v>
      </c>
      <c r="AE1028">
        <v>1</v>
      </c>
      <c r="AF1028">
        <v>1</v>
      </c>
      <c r="AG1028">
        <v>1</v>
      </c>
      <c r="AH1028">
        <v>0</v>
      </c>
      <c r="AI1028">
        <v>1</v>
      </c>
      <c r="AJ1028">
        <v>0</v>
      </c>
      <c r="AK1028">
        <v>0</v>
      </c>
      <c r="AL1028">
        <v>1</v>
      </c>
      <c r="AM1028">
        <v>1</v>
      </c>
      <c r="AN1028">
        <v>1</v>
      </c>
      <c r="AO1028">
        <v>1</v>
      </c>
      <c r="AP1028">
        <v>0</v>
      </c>
      <c r="AQ1028">
        <v>0</v>
      </c>
      <c r="AR1028">
        <v>0</v>
      </c>
    </row>
    <row r="1029" spans="1:44" x14ac:dyDescent="0.3">
      <c r="A1029">
        <v>1025</v>
      </c>
      <c r="B1029">
        <v>2</v>
      </c>
      <c r="C1029">
        <v>43</v>
      </c>
      <c r="D1029">
        <v>17</v>
      </c>
      <c r="E1029" t="str">
        <f>"2-43-17"</f>
        <v>2-43-17</v>
      </c>
      <c r="F1029" t="s">
        <v>71</v>
      </c>
      <c r="G1029" t="s">
        <v>72</v>
      </c>
      <c r="T1029">
        <v>0</v>
      </c>
      <c r="U1029">
        <v>1</v>
      </c>
      <c r="V1029">
        <v>0</v>
      </c>
      <c r="W1029">
        <v>0</v>
      </c>
      <c r="X1029">
        <v>1</v>
      </c>
      <c r="Y1029">
        <v>0</v>
      </c>
      <c r="Z1029">
        <v>1</v>
      </c>
      <c r="AA1029">
        <v>0</v>
      </c>
      <c r="AB1029">
        <v>0</v>
      </c>
      <c r="AC1029">
        <v>0</v>
      </c>
      <c r="AD1029">
        <v>1</v>
      </c>
      <c r="AE1029">
        <v>1</v>
      </c>
      <c r="AF1029">
        <v>1</v>
      </c>
      <c r="AG1029">
        <v>1</v>
      </c>
      <c r="AH1029">
        <v>0</v>
      </c>
      <c r="AI1029">
        <v>1</v>
      </c>
      <c r="AJ1029">
        <v>1</v>
      </c>
      <c r="AK1029">
        <v>0</v>
      </c>
      <c r="AL1029">
        <v>1</v>
      </c>
      <c r="AM1029">
        <v>1</v>
      </c>
      <c r="AN1029">
        <v>1</v>
      </c>
      <c r="AO1029">
        <v>1</v>
      </c>
      <c r="AP1029">
        <v>0</v>
      </c>
      <c r="AQ1029">
        <v>0</v>
      </c>
      <c r="AR1029">
        <v>0</v>
      </c>
    </row>
    <row r="1030" spans="1:44" x14ac:dyDescent="0.3">
      <c r="A1030">
        <v>1026</v>
      </c>
      <c r="B1030">
        <v>2</v>
      </c>
      <c r="C1030">
        <v>43</v>
      </c>
      <c r="D1030">
        <v>6</v>
      </c>
      <c r="E1030" t="str">
        <f>"2-43-6"</f>
        <v>2-43-6</v>
      </c>
      <c r="F1030" t="s">
        <v>71</v>
      </c>
      <c r="G1030" t="s">
        <v>73</v>
      </c>
      <c r="H1030">
        <v>1</v>
      </c>
      <c r="I1030">
        <v>0</v>
      </c>
      <c r="J1030">
        <v>1</v>
      </c>
      <c r="K1030">
        <v>0</v>
      </c>
      <c r="L1030">
        <v>1</v>
      </c>
      <c r="M1030">
        <v>1</v>
      </c>
      <c r="N1030">
        <v>1</v>
      </c>
      <c r="O1030">
        <v>1</v>
      </c>
      <c r="P1030">
        <v>1</v>
      </c>
      <c r="Q1030">
        <v>1</v>
      </c>
      <c r="R1030">
        <v>1</v>
      </c>
      <c r="S1030">
        <v>1</v>
      </c>
    </row>
    <row r="1031" spans="1:44" x14ac:dyDescent="0.3">
      <c r="A1031">
        <v>1027</v>
      </c>
      <c r="B1031">
        <v>2</v>
      </c>
      <c r="C1031">
        <v>43</v>
      </c>
      <c r="D1031">
        <v>1</v>
      </c>
      <c r="E1031" t="str">
        <f>"2-43-1"</f>
        <v>2-43-1</v>
      </c>
      <c r="F1031" t="s">
        <v>71</v>
      </c>
      <c r="G1031" t="s">
        <v>73</v>
      </c>
      <c r="H1031">
        <v>1</v>
      </c>
      <c r="I1031">
        <v>0</v>
      </c>
      <c r="J1031">
        <v>0</v>
      </c>
      <c r="K1031">
        <v>1</v>
      </c>
      <c r="L1031">
        <v>1</v>
      </c>
      <c r="M1031">
        <v>1</v>
      </c>
      <c r="N1031">
        <v>1</v>
      </c>
      <c r="O1031">
        <v>1</v>
      </c>
      <c r="P1031">
        <v>1</v>
      </c>
      <c r="Q1031">
        <v>1</v>
      </c>
      <c r="R1031">
        <v>1</v>
      </c>
      <c r="S1031">
        <v>1</v>
      </c>
    </row>
    <row r="1032" spans="1:44" x14ac:dyDescent="0.3">
      <c r="A1032">
        <v>1028</v>
      </c>
      <c r="B1032">
        <v>2</v>
      </c>
      <c r="C1032">
        <v>43</v>
      </c>
      <c r="D1032">
        <v>23</v>
      </c>
      <c r="E1032" t="str">
        <f>"2-43-23"</f>
        <v>2-43-23</v>
      </c>
      <c r="F1032" t="s">
        <v>71</v>
      </c>
      <c r="G1032" t="s">
        <v>73</v>
      </c>
      <c r="H1032">
        <v>1</v>
      </c>
      <c r="I1032">
        <v>1</v>
      </c>
      <c r="J1032">
        <v>0</v>
      </c>
      <c r="K1032">
        <v>0</v>
      </c>
      <c r="L1032">
        <v>1</v>
      </c>
      <c r="M1032">
        <v>1</v>
      </c>
      <c r="N1032">
        <v>1</v>
      </c>
      <c r="O1032">
        <v>1</v>
      </c>
      <c r="P1032">
        <v>1</v>
      </c>
      <c r="Q1032">
        <v>1</v>
      </c>
      <c r="R1032">
        <v>0</v>
      </c>
      <c r="S1032">
        <v>1</v>
      </c>
    </row>
    <row r="1033" spans="1:44" x14ac:dyDescent="0.3">
      <c r="A1033">
        <v>1029</v>
      </c>
      <c r="B1033">
        <v>2</v>
      </c>
      <c r="C1033">
        <v>43</v>
      </c>
      <c r="D1033">
        <v>15</v>
      </c>
      <c r="E1033" t="str">
        <f>"2-43-15"</f>
        <v>2-43-15</v>
      </c>
      <c r="F1033" t="s">
        <v>71</v>
      </c>
      <c r="G1033" t="s">
        <v>72</v>
      </c>
      <c r="T1033">
        <v>1</v>
      </c>
      <c r="U1033">
        <v>0</v>
      </c>
      <c r="V1033">
        <v>0</v>
      </c>
      <c r="W1033">
        <v>0</v>
      </c>
      <c r="X1033">
        <v>1</v>
      </c>
      <c r="Y1033">
        <v>0</v>
      </c>
      <c r="Z1033">
        <v>0</v>
      </c>
      <c r="AA1033">
        <v>0</v>
      </c>
      <c r="AB1033">
        <v>1</v>
      </c>
      <c r="AC1033">
        <v>0</v>
      </c>
      <c r="AD1033">
        <v>0</v>
      </c>
      <c r="AE1033">
        <v>1</v>
      </c>
      <c r="AF1033">
        <v>1</v>
      </c>
      <c r="AG1033">
        <v>1</v>
      </c>
      <c r="AH1033">
        <v>0</v>
      </c>
      <c r="AI1033">
        <v>1</v>
      </c>
      <c r="AJ1033">
        <v>0</v>
      </c>
      <c r="AK1033">
        <v>1</v>
      </c>
      <c r="AL1033">
        <v>1</v>
      </c>
      <c r="AM1033">
        <v>1</v>
      </c>
      <c r="AN1033">
        <v>1</v>
      </c>
      <c r="AO1033">
        <v>1</v>
      </c>
      <c r="AP1033">
        <v>0</v>
      </c>
      <c r="AQ1033">
        <v>0</v>
      </c>
      <c r="AR1033">
        <v>0</v>
      </c>
    </row>
    <row r="1034" spans="1:44" x14ac:dyDescent="0.3">
      <c r="A1034">
        <v>1030</v>
      </c>
      <c r="B1034">
        <v>2</v>
      </c>
      <c r="C1034">
        <v>43</v>
      </c>
      <c r="D1034">
        <v>11</v>
      </c>
      <c r="E1034" t="str">
        <f>"2-43-11"</f>
        <v>2-43-11</v>
      </c>
      <c r="F1034" t="s">
        <v>71</v>
      </c>
      <c r="G1034" t="s">
        <v>73</v>
      </c>
      <c r="H1034">
        <v>1</v>
      </c>
      <c r="I1034">
        <v>1</v>
      </c>
      <c r="J1034">
        <v>0</v>
      </c>
      <c r="K1034">
        <v>0</v>
      </c>
      <c r="L1034">
        <v>1</v>
      </c>
      <c r="M1034">
        <v>1</v>
      </c>
      <c r="N1034">
        <v>1</v>
      </c>
      <c r="O1034">
        <v>1</v>
      </c>
      <c r="P1034">
        <v>1</v>
      </c>
      <c r="Q1034">
        <v>1</v>
      </c>
      <c r="R1034">
        <v>1</v>
      </c>
      <c r="S1034">
        <v>1</v>
      </c>
    </row>
    <row r="1035" spans="1:44" x14ac:dyDescent="0.3">
      <c r="A1035">
        <v>1031</v>
      </c>
      <c r="B1035">
        <v>2</v>
      </c>
      <c r="C1035">
        <v>43</v>
      </c>
      <c r="D1035">
        <v>7</v>
      </c>
      <c r="E1035" t="str">
        <f>"2-43-7"</f>
        <v>2-43-7</v>
      </c>
      <c r="F1035" t="s">
        <v>71</v>
      </c>
      <c r="G1035" t="s">
        <v>73</v>
      </c>
      <c r="H1035">
        <v>1</v>
      </c>
      <c r="I1035">
        <v>0</v>
      </c>
      <c r="J1035">
        <v>0</v>
      </c>
      <c r="K1035">
        <v>1</v>
      </c>
      <c r="L1035">
        <v>1</v>
      </c>
      <c r="M1035">
        <v>1</v>
      </c>
      <c r="N1035">
        <v>1</v>
      </c>
      <c r="O1035">
        <v>1</v>
      </c>
      <c r="P1035">
        <v>1</v>
      </c>
      <c r="Q1035">
        <v>1</v>
      </c>
      <c r="R1035">
        <v>1</v>
      </c>
      <c r="S1035">
        <v>1</v>
      </c>
    </row>
    <row r="1036" spans="1:44" x14ac:dyDescent="0.3">
      <c r="A1036">
        <v>1032</v>
      </c>
      <c r="B1036">
        <v>2</v>
      </c>
      <c r="C1036">
        <v>43</v>
      </c>
      <c r="D1036">
        <v>3</v>
      </c>
      <c r="E1036" t="str">
        <f>"2-43-3"</f>
        <v>2-43-3</v>
      </c>
      <c r="F1036" t="s">
        <v>71</v>
      </c>
      <c r="G1036" t="s">
        <v>72</v>
      </c>
      <c r="T1036">
        <v>1</v>
      </c>
      <c r="U1036">
        <v>0</v>
      </c>
      <c r="V1036">
        <v>0</v>
      </c>
      <c r="W1036">
        <v>0</v>
      </c>
      <c r="X1036">
        <v>1</v>
      </c>
      <c r="Y1036">
        <v>0</v>
      </c>
      <c r="Z1036">
        <v>1</v>
      </c>
      <c r="AA1036">
        <v>0</v>
      </c>
      <c r="AB1036">
        <v>1</v>
      </c>
      <c r="AC1036">
        <v>0</v>
      </c>
      <c r="AD1036">
        <v>0</v>
      </c>
      <c r="AE1036">
        <v>0</v>
      </c>
      <c r="AF1036">
        <v>0</v>
      </c>
      <c r="AG1036">
        <v>1</v>
      </c>
      <c r="AH1036">
        <v>0</v>
      </c>
      <c r="AI1036">
        <v>1</v>
      </c>
      <c r="AJ1036">
        <v>1</v>
      </c>
      <c r="AK1036">
        <v>0</v>
      </c>
      <c r="AL1036">
        <v>1</v>
      </c>
      <c r="AM1036">
        <v>1</v>
      </c>
      <c r="AN1036">
        <v>1</v>
      </c>
      <c r="AO1036">
        <v>1</v>
      </c>
      <c r="AP1036">
        <v>0</v>
      </c>
      <c r="AQ1036">
        <v>0</v>
      </c>
      <c r="AR1036">
        <v>0</v>
      </c>
    </row>
    <row r="1037" spans="1:44" x14ac:dyDescent="0.3">
      <c r="A1037">
        <v>1033</v>
      </c>
      <c r="B1037">
        <v>2</v>
      </c>
      <c r="C1037">
        <v>43</v>
      </c>
      <c r="D1037">
        <v>20</v>
      </c>
      <c r="E1037" t="str">
        <f>"2-43-20"</f>
        <v>2-43-20</v>
      </c>
      <c r="F1037" t="s">
        <v>71</v>
      </c>
      <c r="G1037" t="s">
        <v>72</v>
      </c>
      <c r="T1037">
        <v>1</v>
      </c>
      <c r="U1037">
        <v>0</v>
      </c>
      <c r="V1037">
        <v>0</v>
      </c>
      <c r="W1037">
        <v>0</v>
      </c>
      <c r="X1037">
        <v>1</v>
      </c>
      <c r="Y1037">
        <v>0</v>
      </c>
      <c r="Z1037">
        <v>0</v>
      </c>
      <c r="AA1037">
        <v>0</v>
      </c>
      <c r="AB1037">
        <v>1</v>
      </c>
      <c r="AC1037">
        <v>0</v>
      </c>
      <c r="AD1037">
        <v>0</v>
      </c>
      <c r="AE1037">
        <v>1</v>
      </c>
      <c r="AF1037">
        <v>1</v>
      </c>
      <c r="AG1037">
        <v>1</v>
      </c>
      <c r="AH1037">
        <v>0</v>
      </c>
      <c r="AI1037">
        <v>1</v>
      </c>
      <c r="AJ1037">
        <v>0</v>
      </c>
      <c r="AK1037">
        <v>1</v>
      </c>
      <c r="AL1037">
        <v>1</v>
      </c>
      <c r="AM1037">
        <v>1</v>
      </c>
      <c r="AN1037">
        <v>1</v>
      </c>
      <c r="AO1037">
        <v>1</v>
      </c>
      <c r="AP1037">
        <v>0</v>
      </c>
      <c r="AQ1037">
        <v>0</v>
      </c>
      <c r="AR1037">
        <v>0</v>
      </c>
    </row>
    <row r="1038" spans="1:44" x14ac:dyDescent="0.3">
      <c r="A1038">
        <v>1034</v>
      </c>
      <c r="B1038">
        <v>2</v>
      </c>
      <c r="C1038">
        <v>43</v>
      </c>
      <c r="D1038">
        <v>12</v>
      </c>
      <c r="E1038" t="str">
        <f>"2-43-12"</f>
        <v>2-43-12</v>
      </c>
      <c r="F1038" t="s">
        <v>71</v>
      </c>
      <c r="G1038" t="s">
        <v>73</v>
      </c>
      <c r="H1038">
        <v>1</v>
      </c>
      <c r="I1038">
        <v>1</v>
      </c>
      <c r="J1038">
        <v>0</v>
      </c>
      <c r="K1038">
        <v>0</v>
      </c>
      <c r="L1038">
        <v>1</v>
      </c>
      <c r="M1038">
        <v>0</v>
      </c>
      <c r="N1038">
        <v>1</v>
      </c>
      <c r="O1038">
        <v>1</v>
      </c>
      <c r="P1038">
        <v>1</v>
      </c>
      <c r="Q1038">
        <v>1</v>
      </c>
      <c r="R1038">
        <v>1</v>
      </c>
      <c r="S1038">
        <v>1</v>
      </c>
    </row>
    <row r="1039" spans="1:44" x14ac:dyDescent="0.3">
      <c r="A1039">
        <v>1035</v>
      </c>
      <c r="B1039">
        <v>2</v>
      </c>
      <c r="C1039">
        <v>43</v>
      </c>
      <c r="D1039">
        <v>8</v>
      </c>
      <c r="E1039" t="str">
        <f>"2-43-8"</f>
        <v>2-43-8</v>
      </c>
      <c r="F1039" t="s">
        <v>71</v>
      </c>
      <c r="G1039" t="s">
        <v>72</v>
      </c>
      <c r="T1039">
        <v>0</v>
      </c>
      <c r="U1039">
        <v>1</v>
      </c>
      <c r="V1039">
        <v>0</v>
      </c>
      <c r="W1039">
        <v>0</v>
      </c>
      <c r="X1039">
        <v>0</v>
      </c>
      <c r="Y1039">
        <v>1</v>
      </c>
      <c r="Z1039">
        <v>0</v>
      </c>
      <c r="AA1039">
        <v>1</v>
      </c>
      <c r="AB1039">
        <v>0</v>
      </c>
      <c r="AC1039">
        <v>1</v>
      </c>
      <c r="AD1039">
        <v>0</v>
      </c>
      <c r="AE1039">
        <v>1</v>
      </c>
      <c r="AF1039">
        <v>1</v>
      </c>
      <c r="AG1039">
        <v>1</v>
      </c>
      <c r="AH1039">
        <v>0</v>
      </c>
      <c r="AI1039">
        <v>1</v>
      </c>
      <c r="AJ1039">
        <v>1</v>
      </c>
      <c r="AK1039">
        <v>0</v>
      </c>
      <c r="AL1039">
        <v>1</v>
      </c>
      <c r="AM1039">
        <v>1</v>
      </c>
      <c r="AN1039">
        <v>1</v>
      </c>
      <c r="AO1039">
        <v>1</v>
      </c>
      <c r="AP1039">
        <v>0</v>
      </c>
      <c r="AQ1039">
        <v>0</v>
      </c>
      <c r="AR1039">
        <v>0</v>
      </c>
    </row>
    <row r="1040" spans="1:44" x14ac:dyDescent="0.3">
      <c r="A1040">
        <v>1036</v>
      </c>
      <c r="B1040">
        <v>2</v>
      </c>
      <c r="C1040">
        <v>43</v>
      </c>
      <c r="D1040">
        <v>14</v>
      </c>
      <c r="E1040" t="str">
        <f>"2-43-14"</f>
        <v>2-43-14</v>
      </c>
      <c r="F1040" t="s">
        <v>71</v>
      </c>
      <c r="G1040" t="s">
        <v>72</v>
      </c>
      <c r="T1040">
        <v>1</v>
      </c>
      <c r="U1040">
        <v>0</v>
      </c>
      <c r="V1040">
        <v>0</v>
      </c>
      <c r="W1040">
        <v>0</v>
      </c>
      <c r="X1040">
        <v>1</v>
      </c>
      <c r="Y1040">
        <v>0</v>
      </c>
      <c r="Z1040">
        <v>1</v>
      </c>
      <c r="AA1040">
        <v>0</v>
      </c>
      <c r="AB1040">
        <v>0</v>
      </c>
      <c r="AC1040">
        <v>1</v>
      </c>
      <c r="AD1040">
        <v>0</v>
      </c>
      <c r="AE1040">
        <v>1</v>
      </c>
      <c r="AF1040">
        <v>1</v>
      </c>
      <c r="AG1040">
        <v>1</v>
      </c>
      <c r="AH1040">
        <v>0</v>
      </c>
      <c r="AI1040">
        <v>1</v>
      </c>
      <c r="AJ1040">
        <v>1</v>
      </c>
      <c r="AK1040">
        <v>0</v>
      </c>
      <c r="AL1040">
        <v>1</v>
      </c>
      <c r="AM1040">
        <v>1</v>
      </c>
      <c r="AN1040">
        <v>1</v>
      </c>
      <c r="AO1040">
        <v>1</v>
      </c>
      <c r="AP1040">
        <v>0</v>
      </c>
      <c r="AQ1040">
        <v>0</v>
      </c>
      <c r="AR1040">
        <v>1</v>
      </c>
    </row>
    <row r="1041" spans="1:44" x14ac:dyDescent="0.3">
      <c r="A1041">
        <v>1037</v>
      </c>
      <c r="B1041">
        <v>2</v>
      </c>
      <c r="C1041">
        <v>43</v>
      </c>
      <c r="D1041">
        <v>10</v>
      </c>
      <c r="E1041" t="str">
        <f>"2-43-10"</f>
        <v>2-43-10</v>
      </c>
      <c r="F1041" t="s">
        <v>71</v>
      </c>
      <c r="G1041" t="s">
        <v>72</v>
      </c>
      <c r="T1041">
        <v>0</v>
      </c>
      <c r="U1041">
        <v>1</v>
      </c>
      <c r="V1041">
        <v>0</v>
      </c>
      <c r="W1041">
        <v>0</v>
      </c>
      <c r="X1041">
        <v>1</v>
      </c>
      <c r="Y1041">
        <v>0</v>
      </c>
      <c r="Z1041">
        <v>0</v>
      </c>
      <c r="AA1041">
        <v>1</v>
      </c>
      <c r="AB1041">
        <v>0</v>
      </c>
      <c r="AC1041">
        <v>0</v>
      </c>
      <c r="AD1041">
        <v>0</v>
      </c>
      <c r="AE1041">
        <v>1</v>
      </c>
      <c r="AF1041">
        <v>1</v>
      </c>
      <c r="AG1041">
        <v>1</v>
      </c>
      <c r="AH1041">
        <v>0</v>
      </c>
      <c r="AI1041">
        <v>0</v>
      </c>
      <c r="AJ1041">
        <v>1</v>
      </c>
      <c r="AK1041">
        <v>0</v>
      </c>
      <c r="AL1041">
        <v>1</v>
      </c>
      <c r="AM1041">
        <v>1</v>
      </c>
      <c r="AN1041">
        <v>1</v>
      </c>
      <c r="AO1041">
        <v>0</v>
      </c>
      <c r="AP1041">
        <v>0</v>
      </c>
      <c r="AQ1041">
        <v>0</v>
      </c>
      <c r="AR1041">
        <v>0</v>
      </c>
    </row>
    <row r="1042" spans="1:44" x14ac:dyDescent="0.3">
      <c r="A1042">
        <v>1038</v>
      </c>
      <c r="B1042">
        <v>2</v>
      </c>
      <c r="C1042">
        <v>43</v>
      </c>
      <c r="D1042">
        <v>24</v>
      </c>
      <c r="E1042" t="str">
        <f>"2-43-24"</f>
        <v>2-43-24</v>
      </c>
      <c r="F1042" t="s">
        <v>71</v>
      </c>
      <c r="G1042" t="s">
        <v>72</v>
      </c>
      <c r="T1042">
        <v>1</v>
      </c>
      <c r="U1042">
        <v>0</v>
      </c>
      <c r="V1042">
        <v>0</v>
      </c>
      <c r="W1042">
        <v>0</v>
      </c>
      <c r="X1042">
        <v>1</v>
      </c>
      <c r="Y1042">
        <v>0</v>
      </c>
      <c r="Z1042">
        <v>1</v>
      </c>
      <c r="AA1042">
        <v>0</v>
      </c>
      <c r="AB1042">
        <v>0</v>
      </c>
      <c r="AC1042">
        <v>1</v>
      </c>
      <c r="AD1042">
        <v>0</v>
      </c>
      <c r="AE1042">
        <v>1</v>
      </c>
      <c r="AF1042">
        <v>1</v>
      </c>
      <c r="AG1042">
        <v>1</v>
      </c>
      <c r="AH1042">
        <v>0</v>
      </c>
      <c r="AI1042">
        <v>1</v>
      </c>
      <c r="AJ1042">
        <v>1</v>
      </c>
      <c r="AK1042">
        <v>0</v>
      </c>
      <c r="AL1042">
        <v>1</v>
      </c>
      <c r="AM1042">
        <v>1</v>
      </c>
      <c r="AN1042">
        <v>1</v>
      </c>
      <c r="AO1042">
        <v>1</v>
      </c>
      <c r="AP1042">
        <v>0</v>
      </c>
      <c r="AQ1042">
        <v>0</v>
      </c>
      <c r="AR1042">
        <v>1</v>
      </c>
    </row>
    <row r="1043" spans="1:44" x14ac:dyDescent="0.3">
      <c r="A1043">
        <v>1039</v>
      </c>
      <c r="B1043">
        <v>2</v>
      </c>
      <c r="C1043">
        <v>43</v>
      </c>
      <c r="D1043">
        <v>16</v>
      </c>
      <c r="E1043" t="str">
        <f>"2-43-16"</f>
        <v>2-43-16</v>
      </c>
      <c r="F1043" t="s">
        <v>71</v>
      </c>
      <c r="G1043" t="s">
        <v>72</v>
      </c>
      <c r="T1043">
        <v>1</v>
      </c>
      <c r="U1043">
        <v>0</v>
      </c>
      <c r="V1043">
        <v>0</v>
      </c>
      <c r="W1043">
        <v>0</v>
      </c>
      <c r="X1043">
        <v>1</v>
      </c>
      <c r="Y1043">
        <v>0</v>
      </c>
      <c r="Z1043">
        <v>1</v>
      </c>
      <c r="AA1043">
        <v>0</v>
      </c>
      <c r="AB1043">
        <v>1</v>
      </c>
      <c r="AC1043">
        <v>0</v>
      </c>
      <c r="AD1043">
        <v>0</v>
      </c>
      <c r="AE1043">
        <v>1</v>
      </c>
      <c r="AF1043">
        <v>1</v>
      </c>
      <c r="AG1043">
        <v>1</v>
      </c>
      <c r="AH1043">
        <v>0</v>
      </c>
      <c r="AI1043">
        <v>1</v>
      </c>
      <c r="AJ1043">
        <v>0</v>
      </c>
      <c r="AK1043">
        <v>1</v>
      </c>
      <c r="AL1043">
        <v>1</v>
      </c>
      <c r="AM1043">
        <v>1</v>
      </c>
      <c r="AN1043">
        <v>1</v>
      </c>
      <c r="AO1043">
        <v>1</v>
      </c>
      <c r="AP1043">
        <v>0</v>
      </c>
      <c r="AQ1043">
        <v>0</v>
      </c>
      <c r="AR1043">
        <v>1</v>
      </c>
    </row>
    <row r="1044" spans="1:44" x14ac:dyDescent="0.3">
      <c r="A1044">
        <v>1040</v>
      </c>
      <c r="B1044">
        <v>2</v>
      </c>
      <c r="C1044">
        <v>43</v>
      </c>
      <c r="D1044">
        <v>13</v>
      </c>
      <c r="E1044" t="str">
        <f>"2-43-13"</f>
        <v>2-43-13</v>
      </c>
      <c r="F1044" t="s">
        <v>71</v>
      </c>
      <c r="G1044" t="s">
        <v>72</v>
      </c>
      <c r="T1044">
        <v>1</v>
      </c>
      <c r="U1044">
        <v>0</v>
      </c>
      <c r="V1044">
        <v>0</v>
      </c>
      <c r="W1044">
        <v>0</v>
      </c>
      <c r="X1044">
        <v>1</v>
      </c>
      <c r="Y1044">
        <v>0</v>
      </c>
      <c r="Z1044">
        <v>1</v>
      </c>
      <c r="AA1044">
        <v>0</v>
      </c>
      <c r="AB1044">
        <v>1</v>
      </c>
      <c r="AC1044">
        <v>0</v>
      </c>
      <c r="AD1044">
        <v>0</v>
      </c>
      <c r="AE1044">
        <v>1</v>
      </c>
      <c r="AF1044">
        <v>1</v>
      </c>
      <c r="AG1044">
        <v>1</v>
      </c>
      <c r="AH1044">
        <v>0</v>
      </c>
      <c r="AI1044">
        <v>1</v>
      </c>
      <c r="AJ1044">
        <v>1</v>
      </c>
      <c r="AK1044">
        <v>0</v>
      </c>
      <c r="AL1044">
        <v>1</v>
      </c>
      <c r="AM1044">
        <v>1</v>
      </c>
      <c r="AN1044">
        <v>1</v>
      </c>
      <c r="AO1044">
        <v>1</v>
      </c>
      <c r="AP1044">
        <v>0</v>
      </c>
      <c r="AQ1044">
        <v>0</v>
      </c>
      <c r="AR1044">
        <v>1</v>
      </c>
    </row>
    <row r="1045" spans="1:44" x14ac:dyDescent="0.3">
      <c r="A1045">
        <v>1041</v>
      </c>
      <c r="B1045">
        <v>2</v>
      </c>
      <c r="C1045">
        <v>43</v>
      </c>
      <c r="D1045">
        <v>18</v>
      </c>
      <c r="E1045" t="str">
        <f>"2-43-18"</f>
        <v>2-43-18</v>
      </c>
      <c r="F1045" t="s">
        <v>71</v>
      </c>
      <c r="G1045" t="s">
        <v>72</v>
      </c>
      <c r="T1045">
        <v>0</v>
      </c>
      <c r="U1045">
        <v>1</v>
      </c>
      <c r="V1045">
        <v>0</v>
      </c>
      <c r="W1045">
        <v>0</v>
      </c>
      <c r="X1045">
        <v>1</v>
      </c>
      <c r="Y1045">
        <v>0</v>
      </c>
      <c r="Z1045">
        <v>1</v>
      </c>
      <c r="AA1045">
        <v>0</v>
      </c>
      <c r="AB1045">
        <v>0</v>
      </c>
      <c r="AC1045">
        <v>0</v>
      </c>
      <c r="AD1045">
        <v>1</v>
      </c>
      <c r="AE1045">
        <v>1</v>
      </c>
      <c r="AF1045">
        <v>1</v>
      </c>
      <c r="AG1045">
        <v>1</v>
      </c>
      <c r="AH1045">
        <v>0</v>
      </c>
      <c r="AI1045">
        <v>1</v>
      </c>
      <c r="AJ1045">
        <v>1</v>
      </c>
      <c r="AK1045">
        <v>0</v>
      </c>
      <c r="AL1045">
        <v>1</v>
      </c>
      <c r="AM1045">
        <v>1</v>
      </c>
      <c r="AN1045">
        <v>1</v>
      </c>
      <c r="AO1045">
        <v>1</v>
      </c>
      <c r="AP1045">
        <v>0</v>
      </c>
      <c r="AQ1045">
        <v>0</v>
      </c>
      <c r="AR1045">
        <v>1</v>
      </c>
    </row>
    <row r="1046" spans="1:44" x14ac:dyDescent="0.3">
      <c r="A1046">
        <v>1042</v>
      </c>
      <c r="B1046">
        <v>2</v>
      </c>
      <c r="C1046">
        <v>43</v>
      </c>
      <c r="D1046">
        <v>9</v>
      </c>
      <c r="E1046" t="str">
        <f>"2-43-9"</f>
        <v>2-43-9</v>
      </c>
      <c r="F1046" t="s">
        <v>71</v>
      </c>
      <c r="G1046" t="s">
        <v>72</v>
      </c>
      <c r="T1046">
        <v>1</v>
      </c>
      <c r="U1046">
        <v>0</v>
      </c>
      <c r="V1046">
        <v>0</v>
      </c>
      <c r="W1046">
        <v>0</v>
      </c>
      <c r="X1046">
        <v>1</v>
      </c>
      <c r="Y1046">
        <v>0</v>
      </c>
      <c r="Z1046">
        <v>1</v>
      </c>
      <c r="AA1046">
        <v>0</v>
      </c>
      <c r="AB1046">
        <v>0</v>
      </c>
      <c r="AC1046">
        <v>1</v>
      </c>
      <c r="AD1046">
        <v>0</v>
      </c>
      <c r="AE1046">
        <v>1</v>
      </c>
      <c r="AF1046">
        <v>1</v>
      </c>
      <c r="AG1046">
        <v>1</v>
      </c>
      <c r="AH1046">
        <v>0</v>
      </c>
      <c r="AI1046">
        <v>1</v>
      </c>
      <c r="AJ1046">
        <v>1</v>
      </c>
      <c r="AK1046">
        <v>0</v>
      </c>
      <c r="AL1046">
        <v>1</v>
      </c>
      <c r="AM1046">
        <v>1</v>
      </c>
      <c r="AN1046">
        <v>1</v>
      </c>
      <c r="AO1046">
        <v>1</v>
      </c>
      <c r="AP1046">
        <v>0</v>
      </c>
      <c r="AQ1046">
        <v>0</v>
      </c>
      <c r="AR1046">
        <v>1</v>
      </c>
    </row>
    <row r="1047" spans="1:44" x14ac:dyDescent="0.3">
      <c r="A1047">
        <v>1043</v>
      </c>
      <c r="B1047">
        <v>2</v>
      </c>
      <c r="C1047">
        <v>43</v>
      </c>
      <c r="D1047">
        <v>19</v>
      </c>
      <c r="E1047" t="str">
        <f>"2-43-19"</f>
        <v>2-43-19</v>
      </c>
      <c r="F1047" t="s">
        <v>71</v>
      </c>
      <c r="G1047" t="s">
        <v>72</v>
      </c>
      <c r="T1047">
        <v>1</v>
      </c>
      <c r="U1047">
        <v>0</v>
      </c>
      <c r="V1047">
        <v>0</v>
      </c>
      <c r="W1047">
        <v>0</v>
      </c>
      <c r="X1047">
        <v>1</v>
      </c>
      <c r="Y1047">
        <v>0</v>
      </c>
      <c r="Z1047">
        <v>1</v>
      </c>
      <c r="AA1047">
        <v>0</v>
      </c>
      <c r="AB1047">
        <v>0</v>
      </c>
      <c r="AC1047">
        <v>1</v>
      </c>
      <c r="AD1047">
        <v>0</v>
      </c>
      <c r="AE1047">
        <v>1</v>
      </c>
      <c r="AF1047">
        <v>1</v>
      </c>
      <c r="AG1047">
        <v>1</v>
      </c>
      <c r="AH1047">
        <v>0</v>
      </c>
      <c r="AI1047">
        <v>1</v>
      </c>
      <c r="AJ1047">
        <v>1</v>
      </c>
      <c r="AK1047">
        <v>0</v>
      </c>
      <c r="AL1047">
        <v>1</v>
      </c>
      <c r="AM1047">
        <v>1</v>
      </c>
      <c r="AN1047">
        <v>1</v>
      </c>
      <c r="AO1047">
        <v>1</v>
      </c>
      <c r="AP1047">
        <v>0</v>
      </c>
      <c r="AQ1047">
        <v>0</v>
      </c>
      <c r="AR1047">
        <v>1</v>
      </c>
    </row>
    <row r="1048" spans="1:44" x14ac:dyDescent="0.3">
      <c r="A1048">
        <v>1044</v>
      </c>
      <c r="B1048">
        <v>2</v>
      </c>
      <c r="C1048">
        <v>43</v>
      </c>
      <c r="D1048">
        <v>2</v>
      </c>
      <c r="E1048" t="str">
        <f>"2-43-2"</f>
        <v>2-43-2</v>
      </c>
      <c r="F1048" t="s">
        <v>71</v>
      </c>
      <c r="G1048" t="s">
        <v>72</v>
      </c>
      <c r="T1048">
        <v>0</v>
      </c>
      <c r="U1048">
        <v>1</v>
      </c>
      <c r="V1048">
        <v>0</v>
      </c>
      <c r="W1048">
        <v>0</v>
      </c>
      <c r="X1048">
        <v>1</v>
      </c>
      <c r="Y1048">
        <v>0</v>
      </c>
      <c r="Z1048">
        <v>1</v>
      </c>
      <c r="AA1048">
        <v>0</v>
      </c>
      <c r="AB1048">
        <v>0</v>
      </c>
      <c r="AC1048">
        <v>0</v>
      </c>
      <c r="AD1048">
        <v>1</v>
      </c>
      <c r="AE1048">
        <v>1</v>
      </c>
      <c r="AF1048">
        <v>1</v>
      </c>
      <c r="AG1048">
        <v>1</v>
      </c>
      <c r="AH1048">
        <v>0</v>
      </c>
      <c r="AI1048">
        <v>1</v>
      </c>
      <c r="AJ1048">
        <v>1</v>
      </c>
      <c r="AK1048">
        <v>0</v>
      </c>
      <c r="AL1048">
        <v>1</v>
      </c>
      <c r="AM1048">
        <v>1</v>
      </c>
      <c r="AN1048">
        <v>1</v>
      </c>
      <c r="AO1048">
        <v>1</v>
      </c>
      <c r="AP1048">
        <v>0</v>
      </c>
      <c r="AQ1048">
        <v>0</v>
      </c>
      <c r="AR1048">
        <v>1</v>
      </c>
    </row>
    <row r="1049" spans="1:44" x14ac:dyDescent="0.3">
      <c r="A1049">
        <v>1045</v>
      </c>
      <c r="B1049">
        <v>2</v>
      </c>
      <c r="C1049">
        <v>44</v>
      </c>
      <c r="D1049">
        <v>15</v>
      </c>
      <c r="E1049" t="str">
        <f>"2-44-15"</f>
        <v>2-44-15</v>
      </c>
      <c r="F1049" t="s">
        <v>71</v>
      </c>
      <c r="G1049" t="s">
        <v>72</v>
      </c>
      <c r="T1049">
        <v>0</v>
      </c>
      <c r="U1049">
        <v>1</v>
      </c>
      <c r="V1049">
        <v>0</v>
      </c>
      <c r="W1049">
        <v>0</v>
      </c>
      <c r="X1049">
        <v>1</v>
      </c>
      <c r="Y1049">
        <v>0</v>
      </c>
      <c r="Z1049">
        <v>0</v>
      </c>
      <c r="AA1049">
        <v>1</v>
      </c>
      <c r="AB1049">
        <v>0</v>
      </c>
      <c r="AC1049">
        <v>1</v>
      </c>
      <c r="AD1049">
        <v>0</v>
      </c>
      <c r="AE1049">
        <v>1</v>
      </c>
      <c r="AF1049">
        <v>1</v>
      </c>
      <c r="AG1049">
        <v>1</v>
      </c>
      <c r="AH1049">
        <v>0</v>
      </c>
      <c r="AI1049">
        <v>1</v>
      </c>
      <c r="AJ1049">
        <v>0</v>
      </c>
      <c r="AK1049">
        <v>1</v>
      </c>
      <c r="AL1049">
        <v>1</v>
      </c>
      <c r="AM1049">
        <v>1</v>
      </c>
      <c r="AN1049">
        <v>1</v>
      </c>
      <c r="AO1049">
        <v>1</v>
      </c>
      <c r="AP1049">
        <v>0</v>
      </c>
      <c r="AQ1049">
        <v>0</v>
      </c>
      <c r="AR1049">
        <v>0</v>
      </c>
    </row>
    <row r="1050" spans="1:44" x14ac:dyDescent="0.3">
      <c r="A1050">
        <v>1046</v>
      </c>
      <c r="B1050">
        <v>2</v>
      </c>
      <c r="C1050">
        <v>44</v>
      </c>
      <c r="D1050">
        <v>5</v>
      </c>
      <c r="E1050" t="str">
        <f>"2-44-5"</f>
        <v>2-44-5</v>
      </c>
      <c r="F1050" t="s">
        <v>71</v>
      </c>
      <c r="G1050" t="s">
        <v>72</v>
      </c>
      <c r="T1050">
        <v>0</v>
      </c>
      <c r="U1050">
        <v>1</v>
      </c>
      <c r="V1050">
        <v>0</v>
      </c>
      <c r="W1050">
        <v>0</v>
      </c>
      <c r="X1050">
        <v>0</v>
      </c>
      <c r="Y1050">
        <v>1</v>
      </c>
      <c r="Z1050">
        <v>0</v>
      </c>
      <c r="AA1050">
        <v>1</v>
      </c>
      <c r="AB1050">
        <v>0</v>
      </c>
      <c r="AC1050">
        <v>0</v>
      </c>
      <c r="AD1050">
        <v>1</v>
      </c>
      <c r="AE1050">
        <v>0</v>
      </c>
      <c r="AF1050">
        <v>0</v>
      </c>
      <c r="AG1050">
        <v>0</v>
      </c>
      <c r="AH1050">
        <v>1</v>
      </c>
      <c r="AI1050">
        <v>0</v>
      </c>
      <c r="AJ1050">
        <v>0</v>
      </c>
      <c r="AK1050">
        <v>0</v>
      </c>
      <c r="AL1050">
        <v>0</v>
      </c>
      <c r="AM1050">
        <v>0</v>
      </c>
      <c r="AN1050">
        <v>0</v>
      </c>
      <c r="AO1050">
        <v>0</v>
      </c>
      <c r="AP1050">
        <v>0</v>
      </c>
      <c r="AQ1050">
        <v>0</v>
      </c>
      <c r="AR1050">
        <v>0</v>
      </c>
    </row>
    <row r="1051" spans="1:44" x14ac:dyDescent="0.3">
      <c r="A1051">
        <v>1047</v>
      </c>
      <c r="B1051">
        <v>2</v>
      </c>
      <c r="C1051">
        <v>44</v>
      </c>
      <c r="D1051">
        <v>4</v>
      </c>
      <c r="E1051" t="str">
        <f>"2-44-4"</f>
        <v>2-44-4</v>
      </c>
      <c r="F1051" t="s">
        <v>71</v>
      </c>
      <c r="G1051" t="s">
        <v>73</v>
      </c>
      <c r="H1051">
        <v>1</v>
      </c>
      <c r="I1051">
        <v>0</v>
      </c>
      <c r="J1051">
        <v>0</v>
      </c>
      <c r="K1051">
        <v>1</v>
      </c>
      <c r="L1051">
        <v>1</v>
      </c>
      <c r="M1051">
        <v>1</v>
      </c>
      <c r="N1051">
        <v>0</v>
      </c>
      <c r="O1051">
        <v>0</v>
      </c>
      <c r="P1051">
        <v>0</v>
      </c>
      <c r="Q1051">
        <v>0</v>
      </c>
      <c r="R1051">
        <v>1</v>
      </c>
      <c r="S1051">
        <v>0</v>
      </c>
    </row>
    <row r="1052" spans="1:44" x14ac:dyDescent="0.3">
      <c r="A1052">
        <v>1048</v>
      </c>
      <c r="B1052">
        <v>2</v>
      </c>
      <c r="C1052">
        <v>44</v>
      </c>
      <c r="D1052">
        <v>24</v>
      </c>
      <c r="E1052" t="str">
        <f>"2-44-24"</f>
        <v>2-44-24</v>
      </c>
      <c r="F1052" t="s">
        <v>71</v>
      </c>
      <c r="G1052" t="s">
        <v>73</v>
      </c>
      <c r="H1052">
        <v>1</v>
      </c>
      <c r="I1052">
        <v>1</v>
      </c>
      <c r="J1052">
        <v>0</v>
      </c>
      <c r="K1052">
        <v>0</v>
      </c>
      <c r="L1052">
        <v>1</v>
      </c>
      <c r="M1052">
        <v>1</v>
      </c>
      <c r="N1052">
        <v>1</v>
      </c>
      <c r="O1052">
        <v>1</v>
      </c>
      <c r="P1052">
        <v>1</v>
      </c>
      <c r="Q1052">
        <v>1</v>
      </c>
      <c r="R1052">
        <v>1</v>
      </c>
      <c r="S1052">
        <v>1</v>
      </c>
    </row>
    <row r="1053" spans="1:44" x14ac:dyDescent="0.3">
      <c r="A1053">
        <v>1049</v>
      </c>
      <c r="B1053">
        <v>2</v>
      </c>
      <c r="C1053">
        <v>44</v>
      </c>
      <c r="D1053">
        <v>23</v>
      </c>
      <c r="E1053" t="str">
        <f>"2-44-23"</f>
        <v>2-44-23</v>
      </c>
      <c r="F1053" t="s">
        <v>71</v>
      </c>
      <c r="G1053" t="s">
        <v>73</v>
      </c>
      <c r="H1053">
        <v>1</v>
      </c>
      <c r="I1053">
        <v>1</v>
      </c>
      <c r="J1053">
        <v>0</v>
      </c>
      <c r="K1053">
        <v>0</v>
      </c>
      <c r="L1053">
        <v>1</v>
      </c>
      <c r="M1053">
        <v>1</v>
      </c>
      <c r="N1053">
        <v>1</v>
      </c>
      <c r="O1053">
        <v>1</v>
      </c>
      <c r="P1053">
        <v>1</v>
      </c>
      <c r="Q1053">
        <v>1</v>
      </c>
      <c r="R1053">
        <v>1</v>
      </c>
      <c r="S1053">
        <v>1</v>
      </c>
    </row>
    <row r="1054" spans="1:44" x14ac:dyDescent="0.3">
      <c r="A1054">
        <v>1050</v>
      </c>
      <c r="B1054">
        <v>2</v>
      </c>
      <c r="C1054">
        <v>44</v>
      </c>
      <c r="D1054">
        <v>18</v>
      </c>
      <c r="E1054" t="str">
        <f>"2-44-18"</f>
        <v>2-44-18</v>
      </c>
      <c r="F1054" t="s">
        <v>71</v>
      </c>
      <c r="G1054" t="s">
        <v>73</v>
      </c>
      <c r="H1054">
        <v>1</v>
      </c>
      <c r="I1054">
        <v>1</v>
      </c>
      <c r="J1054">
        <v>0</v>
      </c>
      <c r="K1054">
        <v>0</v>
      </c>
      <c r="L1054">
        <v>1</v>
      </c>
      <c r="M1054">
        <v>1</v>
      </c>
      <c r="N1054">
        <v>1</v>
      </c>
      <c r="O1054">
        <v>1</v>
      </c>
      <c r="P1054">
        <v>1</v>
      </c>
      <c r="Q1054">
        <v>1</v>
      </c>
      <c r="R1054">
        <v>1</v>
      </c>
      <c r="S1054">
        <v>1</v>
      </c>
    </row>
    <row r="1055" spans="1:44" x14ac:dyDescent="0.3">
      <c r="A1055">
        <v>1051</v>
      </c>
      <c r="B1055">
        <v>2</v>
      </c>
      <c r="C1055">
        <v>44</v>
      </c>
      <c r="D1055">
        <v>17</v>
      </c>
      <c r="E1055" t="str">
        <f>"2-44-17"</f>
        <v>2-44-17</v>
      </c>
      <c r="F1055" t="s">
        <v>71</v>
      </c>
      <c r="G1055" t="s">
        <v>73</v>
      </c>
      <c r="H1055">
        <v>1</v>
      </c>
      <c r="I1055">
        <v>0</v>
      </c>
      <c r="J1055">
        <v>0</v>
      </c>
      <c r="K1055">
        <v>1</v>
      </c>
      <c r="L1055">
        <v>1</v>
      </c>
      <c r="M1055">
        <v>1</v>
      </c>
      <c r="N1055">
        <v>1</v>
      </c>
      <c r="O1055">
        <v>1</v>
      </c>
      <c r="P1055">
        <v>1</v>
      </c>
      <c r="Q1055">
        <v>1</v>
      </c>
      <c r="R1055">
        <v>1</v>
      </c>
      <c r="S1055">
        <v>1</v>
      </c>
    </row>
    <row r="1056" spans="1:44" x14ac:dyDescent="0.3">
      <c r="A1056">
        <v>1052</v>
      </c>
      <c r="B1056">
        <v>2</v>
      </c>
      <c r="C1056">
        <v>44</v>
      </c>
      <c r="D1056">
        <v>9</v>
      </c>
      <c r="E1056" t="str">
        <f>"2-44-9"</f>
        <v>2-44-9</v>
      </c>
      <c r="F1056" t="s">
        <v>71</v>
      </c>
      <c r="G1056" t="s">
        <v>72</v>
      </c>
      <c r="T1056">
        <v>1</v>
      </c>
      <c r="U1056">
        <v>0</v>
      </c>
      <c r="V1056">
        <v>0</v>
      </c>
      <c r="W1056">
        <v>0</v>
      </c>
      <c r="X1056">
        <v>1</v>
      </c>
      <c r="Y1056">
        <v>0</v>
      </c>
      <c r="Z1056">
        <v>0</v>
      </c>
      <c r="AA1056">
        <v>1</v>
      </c>
      <c r="AB1056">
        <v>0</v>
      </c>
      <c r="AC1056">
        <v>0</v>
      </c>
      <c r="AD1056">
        <v>1</v>
      </c>
      <c r="AE1056">
        <v>1</v>
      </c>
      <c r="AF1056">
        <v>1</v>
      </c>
      <c r="AG1056">
        <v>1</v>
      </c>
      <c r="AH1056">
        <v>0</v>
      </c>
      <c r="AI1056">
        <v>1</v>
      </c>
      <c r="AJ1056">
        <v>1</v>
      </c>
      <c r="AK1056">
        <v>0</v>
      </c>
      <c r="AL1056">
        <v>1</v>
      </c>
      <c r="AM1056">
        <v>1</v>
      </c>
      <c r="AN1056">
        <v>1</v>
      </c>
      <c r="AO1056">
        <v>1</v>
      </c>
      <c r="AP1056">
        <v>0</v>
      </c>
      <c r="AQ1056">
        <v>0</v>
      </c>
      <c r="AR1056">
        <v>0</v>
      </c>
    </row>
    <row r="1057" spans="1:44" x14ac:dyDescent="0.3">
      <c r="A1057">
        <v>1053</v>
      </c>
      <c r="B1057">
        <v>2</v>
      </c>
      <c r="C1057">
        <v>44</v>
      </c>
      <c r="D1057">
        <v>6</v>
      </c>
      <c r="E1057" t="str">
        <f>"2-44-6"</f>
        <v>2-44-6</v>
      </c>
      <c r="F1057" t="s">
        <v>71</v>
      </c>
      <c r="G1057" t="s">
        <v>72</v>
      </c>
      <c r="T1057">
        <v>0</v>
      </c>
      <c r="U1057">
        <v>1</v>
      </c>
      <c r="V1057">
        <v>0</v>
      </c>
      <c r="W1057">
        <v>0</v>
      </c>
      <c r="X1057">
        <v>0</v>
      </c>
      <c r="Y1057">
        <v>1</v>
      </c>
      <c r="Z1057">
        <v>0</v>
      </c>
      <c r="AA1057">
        <v>1</v>
      </c>
      <c r="AB1057">
        <v>0</v>
      </c>
      <c r="AC1057">
        <v>0</v>
      </c>
      <c r="AD1057">
        <v>1</v>
      </c>
      <c r="AE1057">
        <v>0</v>
      </c>
      <c r="AF1057">
        <v>0</v>
      </c>
      <c r="AG1057">
        <v>0</v>
      </c>
      <c r="AH1057">
        <v>1</v>
      </c>
      <c r="AI1057">
        <v>0</v>
      </c>
      <c r="AJ1057">
        <v>1</v>
      </c>
      <c r="AK1057">
        <v>0</v>
      </c>
      <c r="AL1057">
        <v>0</v>
      </c>
      <c r="AM1057">
        <v>0</v>
      </c>
      <c r="AN1057">
        <v>0</v>
      </c>
      <c r="AO1057">
        <v>0</v>
      </c>
      <c r="AP1057">
        <v>0</v>
      </c>
      <c r="AQ1057">
        <v>0</v>
      </c>
      <c r="AR1057">
        <v>0</v>
      </c>
    </row>
    <row r="1058" spans="1:44" x14ac:dyDescent="0.3">
      <c r="A1058">
        <v>1054</v>
      </c>
      <c r="B1058">
        <v>2</v>
      </c>
      <c r="C1058">
        <v>44</v>
      </c>
      <c r="D1058">
        <v>1</v>
      </c>
      <c r="E1058" t="str">
        <f>"2-44-1"</f>
        <v>2-44-1</v>
      </c>
      <c r="F1058" t="s">
        <v>71</v>
      </c>
      <c r="G1058" t="s">
        <v>73</v>
      </c>
      <c r="H1058">
        <v>1</v>
      </c>
      <c r="I1058">
        <v>1</v>
      </c>
      <c r="J1058">
        <v>0</v>
      </c>
      <c r="K1058">
        <v>0</v>
      </c>
      <c r="L1058">
        <v>1</v>
      </c>
      <c r="M1058">
        <v>1</v>
      </c>
      <c r="N1058">
        <v>1</v>
      </c>
      <c r="O1058">
        <v>1</v>
      </c>
      <c r="P1058">
        <v>1</v>
      </c>
      <c r="Q1058">
        <v>1</v>
      </c>
      <c r="R1058">
        <v>1</v>
      </c>
      <c r="S1058">
        <v>1</v>
      </c>
    </row>
    <row r="1059" spans="1:44" x14ac:dyDescent="0.3">
      <c r="A1059">
        <v>1055</v>
      </c>
      <c r="B1059">
        <v>2</v>
      </c>
      <c r="C1059">
        <v>44</v>
      </c>
      <c r="D1059">
        <v>25</v>
      </c>
      <c r="E1059" t="str">
        <f>"2-44-25"</f>
        <v>2-44-25</v>
      </c>
      <c r="F1059" t="s">
        <v>71</v>
      </c>
      <c r="G1059" t="s">
        <v>72</v>
      </c>
      <c r="T1059">
        <v>1</v>
      </c>
      <c r="U1059">
        <v>0</v>
      </c>
      <c r="V1059">
        <v>0</v>
      </c>
      <c r="W1059">
        <v>0</v>
      </c>
      <c r="X1059">
        <v>1</v>
      </c>
      <c r="Y1059">
        <v>0</v>
      </c>
      <c r="Z1059">
        <v>0</v>
      </c>
      <c r="AA1059">
        <v>1</v>
      </c>
      <c r="AB1059">
        <v>0</v>
      </c>
      <c r="AC1059">
        <v>1</v>
      </c>
      <c r="AD1059">
        <v>0</v>
      </c>
      <c r="AE1059">
        <v>1</v>
      </c>
      <c r="AF1059">
        <v>1</v>
      </c>
      <c r="AG1059">
        <v>1</v>
      </c>
      <c r="AH1059">
        <v>0</v>
      </c>
      <c r="AI1059">
        <v>1</v>
      </c>
      <c r="AJ1059">
        <v>0</v>
      </c>
      <c r="AK1059">
        <v>0</v>
      </c>
      <c r="AL1059">
        <v>1</v>
      </c>
      <c r="AM1059">
        <v>1</v>
      </c>
      <c r="AN1059">
        <v>1</v>
      </c>
      <c r="AO1059">
        <v>1</v>
      </c>
      <c r="AP1059">
        <v>0</v>
      </c>
      <c r="AQ1059">
        <v>0</v>
      </c>
      <c r="AR1059">
        <v>0</v>
      </c>
    </row>
    <row r="1060" spans="1:44" x14ac:dyDescent="0.3">
      <c r="A1060">
        <v>1056</v>
      </c>
      <c r="B1060">
        <v>2</v>
      </c>
      <c r="C1060">
        <v>44</v>
      </c>
      <c r="D1060">
        <v>20</v>
      </c>
      <c r="E1060" t="str">
        <f>"2-44-20"</f>
        <v>2-44-20</v>
      </c>
      <c r="F1060" t="s">
        <v>71</v>
      </c>
      <c r="G1060" t="s">
        <v>73</v>
      </c>
      <c r="H1060">
        <v>1</v>
      </c>
      <c r="I1060">
        <v>1</v>
      </c>
      <c r="J1060">
        <v>0</v>
      </c>
      <c r="K1060">
        <v>0</v>
      </c>
      <c r="L1060">
        <v>1</v>
      </c>
      <c r="M1060">
        <v>1</v>
      </c>
      <c r="N1060">
        <v>1</v>
      </c>
      <c r="O1060">
        <v>1</v>
      </c>
      <c r="P1060">
        <v>1</v>
      </c>
      <c r="Q1060">
        <v>1</v>
      </c>
      <c r="R1060">
        <v>1</v>
      </c>
      <c r="S1060">
        <v>1</v>
      </c>
    </row>
    <row r="1061" spans="1:44" x14ac:dyDescent="0.3">
      <c r="A1061">
        <v>1057</v>
      </c>
      <c r="B1061">
        <v>2</v>
      </c>
      <c r="C1061">
        <v>44</v>
      </c>
      <c r="D1061">
        <v>7</v>
      </c>
      <c r="E1061" t="str">
        <f>"2-44-7"</f>
        <v>2-44-7</v>
      </c>
      <c r="F1061" t="s">
        <v>71</v>
      </c>
      <c r="G1061" t="s">
        <v>72</v>
      </c>
      <c r="T1061">
        <v>0</v>
      </c>
      <c r="U1061">
        <v>1</v>
      </c>
      <c r="V1061">
        <v>0</v>
      </c>
      <c r="W1061">
        <v>0</v>
      </c>
      <c r="X1061">
        <v>0</v>
      </c>
      <c r="Y1061">
        <v>1</v>
      </c>
      <c r="Z1061">
        <v>0</v>
      </c>
      <c r="AA1061">
        <v>1</v>
      </c>
      <c r="AB1061">
        <v>0</v>
      </c>
      <c r="AC1061">
        <v>1</v>
      </c>
      <c r="AD1061">
        <v>0</v>
      </c>
      <c r="AE1061">
        <v>1</v>
      </c>
      <c r="AF1061">
        <v>1</v>
      </c>
      <c r="AG1061">
        <v>1</v>
      </c>
      <c r="AH1061">
        <v>0</v>
      </c>
      <c r="AI1061">
        <v>1</v>
      </c>
      <c r="AJ1061">
        <v>0</v>
      </c>
      <c r="AK1061">
        <v>1</v>
      </c>
      <c r="AL1061">
        <v>1</v>
      </c>
      <c r="AM1061">
        <v>1</v>
      </c>
      <c r="AN1061">
        <v>1</v>
      </c>
      <c r="AO1061">
        <v>1</v>
      </c>
      <c r="AP1061">
        <v>0</v>
      </c>
      <c r="AQ1061">
        <v>0</v>
      </c>
      <c r="AR1061">
        <v>0</v>
      </c>
    </row>
    <row r="1062" spans="1:44" x14ac:dyDescent="0.3">
      <c r="A1062">
        <v>1058</v>
      </c>
      <c r="B1062">
        <v>2</v>
      </c>
      <c r="C1062">
        <v>44</v>
      </c>
      <c r="D1062">
        <v>22</v>
      </c>
      <c r="E1062" t="str">
        <f>"2-44-22"</f>
        <v>2-44-22</v>
      </c>
      <c r="F1062" t="s">
        <v>71</v>
      </c>
      <c r="G1062" t="s">
        <v>72</v>
      </c>
      <c r="T1062">
        <v>1</v>
      </c>
      <c r="U1062">
        <v>0</v>
      </c>
      <c r="V1062">
        <v>0</v>
      </c>
      <c r="W1062">
        <v>0</v>
      </c>
      <c r="X1062">
        <v>0</v>
      </c>
      <c r="Y1062">
        <v>1</v>
      </c>
      <c r="Z1062">
        <v>1</v>
      </c>
      <c r="AA1062">
        <v>0</v>
      </c>
      <c r="AB1062">
        <v>0</v>
      </c>
      <c r="AC1062">
        <v>1</v>
      </c>
      <c r="AD1062">
        <v>0</v>
      </c>
      <c r="AE1062">
        <v>0</v>
      </c>
      <c r="AF1062">
        <v>0</v>
      </c>
      <c r="AG1062">
        <v>0</v>
      </c>
      <c r="AH1062">
        <v>0</v>
      </c>
      <c r="AI1062">
        <v>1</v>
      </c>
      <c r="AJ1062">
        <v>1</v>
      </c>
      <c r="AK1062">
        <v>0</v>
      </c>
      <c r="AL1062">
        <v>1</v>
      </c>
      <c r="AM1062">
        <v>1</v>
      </c>
      <c r="AN1062">
        <v>1</v>
      </c>
      <c r="AO1062">
        <v>1</v>
      </c>
      <c r="AP1062">
        <v>0</v>
      </c>
      <c r="AQ1062">
        <v>0</v>
      </c>
      <c r="AR1062">
        <v>0</v>
      </c>
    </row>
    <row r="1063" spans="1:44" x14ac:dyDescent="0.3">
      <c r="A1063">
        <v>1059</v>
      </c>
      <c r="B1063">
        <v>2</v>
      </c>
      <c r="C1063">
        <v>44</v>
      </c>
      <c r="D1063">
        <v>21</v>
      </c>
      <c r="E1063" t="str">
        <f>"2-44-21"</f>
        <v>2-44-21</v>
      </c>
      <c r="F1063" t="s">
        <v>71</v>
      </c>
      <c r="G1063" t="s">
        <v>72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1</v>
      </c>
      <c r="Z1063">
        <v>0</v>
      </c>
      <c r="AA1063">
        <v>0</v>
      </c>
      <c r="AB1063">
        <v>0</v>
      </c>
      <c r="AC1063">
        <v>0</v>
      </c>
      <c r="AD1063">
        <v>1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0</v>
      </c>
      <c r="AK1063">
        <v>0</v>
      </c>
      <c r="AL1063">
        <v>0</v>
      </c>
      <c r="AM1063">
        <v>0</v>
      </c>
      <c r="AN1063">
        <v>0</v>
      </c>
      <c r="AO1063">
        <v>0</v>
      </c>
      <c r="AP1063">
        <v>0</v>
      </c>
      <c r="AQ1063">
        <v>0</v>
      </c>
      <c r="AR1063">
        <v>0</v>
      </c>
    </row>
    <row r="1064" spans="1:44" x14ac:dyDescent="0.3">
      <c r="A1064">
        <v>1060</v>
      </c>
      <c r="B1064">
        <v>2</v>
      </c>
      <c r="C1064">
        <v>44</v>
      </c>
      <c r="D1064">
        <v>14</v>
      </c>
      <c r="E1064" t="str">
        <f>"2-44-14"</f>
        <v>2-44-14</v>
      </c>
      <c r="F1064" t="s">
        <v>71</v>
      </c>
      <c r="G1064" t="s">
        <v>73</v>
      </c>
      <c r="H1064">
        <v>1</v>
      </c>
      <c r="I1064">
        <v>0</v>
      </c>
      <c r="J1064">
        <v>0</v>
      </c>
      <c r="K1064">
        <v>1</v>
      </c>
      <c r="L1064">
        <v>1</v>
      </c>
      <c r="M1064">
        <v>1</v>
      </c>
      <c r="N1064">
        <v>1</v>
      </c>
      <c r="O1064">
        <v>1</v>
      </c>
      <c r="P1064">
        <v>1</v>
      </c>
      <c r="Q1064">
        <v>1</v>
      </c>
      <c r="R1064">
        <v>1</v>
      </c>
      <c r="S1064">
        <v>1</v>
      </c>
    </row>
    <row r="1065" spans="1:44" x14ac:dyDescent="0.3">
      <c r="A1065">
        <v>1061</v>
      </c>
      <c r="B1065">
        <v>2</v>
      </c>
      <c r="C1065">
        <v>44</v>
      </c>
      <c r="D1065">
        <v>13</v>
      </c>
      <c r="E1065" t="str">
        <f>"2-44-13"</f>
        <v>2-44-13</v>
      </c>
      <c r="F1065" t="s">
        <v>71</v>
      </c>
      <c r="G1065" t="s">
        <v>73</v>
      </c>
      <c r="H1065">
        <v>1</v>
      </c>
      <c r="I1065">
        <v>1</v>
      </c>
      <c r="J1065">
        <v>0</v>
      </c>
      <c r="K1065">
        <v>0</v>
      </c>
      <c r="L1065">
        <v>1</v>
      </c>
      <c r="M1065">
        <v>1</v>
      </c>
      <c r="N1065">
        <v>1</v>
      </c>
      <c r="O1065">
        <v>1</v>
      </c>
      <c r="P1065">
        <v>1</v>
      </c>
      <c r="Q1065">
        <v>1</v>
      </c>
      <c r="R1065">
        <v>1</v>
      </c>
      <c r="S1065">
        <v>1</v>
      </c>
    </row>
    <row r="1066" spans="1:44" x14ac:dyDescent="0.3">
      <c r="A1066">
        <v>1062</v>
      </c>
      <c r="B1066">
        <v>2</v>
      </c>
      <c r="C1066">
        <v>44</v>
      </c>
      <c r="D1066">
        <v>12</v>
      </c>
      <c r="E1066" t="str">
        <f>"2-44-12"</f>
        <v>2-44-12</v>
      </c>
      <c r="F1066" t="s">
        <v>71</v>
      </c>
      <c r="G1066" t="s">
        <v>73</v>
      </c>
      <c r="H1066">
        <v>1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1</v>
      </c>
      <c r="O1066">
        <v>1</v>
      </c>
      <c r="P1066">
        <v>1</v>
      </c>
      <c r="Q1066">
        <v>1</v>
      </c>
      <c r="R1066">
        <v>1</v>
      </c>
      <c r="S1066">
        <v>1</v>
      </c>
    </row>
    <row r="1067" spans="1:44" x14ac:dyDescent="0.3">
      <c r="A1067">
        <v>1063</v>
      </c>
      <c r="B1067">
        <v>2</v>
      </c>
      <c r="C1067">
        <v>44</v>
      </c>
      <c r="D1067">
        <v>8</v>
      </c>
      <c r="E1067" t="str">
        <f>"2-44-8"</f>
        <v>2-44-8</v>
      </c>
      <c r="F1067" t="s">
        <v>71</v>
      </c>
      <c r="G1067" t="s">
        <v>72</v>
      </c>
      <c r="T1067">
        <v>1</v>
      </c>
      <c r="U1067">
        <v>0</v>
      </c>
      <c r="V1067">
        <v>0</v>
      </c>
      <c r="W1067">
        <v>0</v>
      </c>
      <c r="X1067">
        <v>1</v>
      </c>
      <c r="Y1067">
        <v>0</v>
      </c>
      <c r="Z1067">
        <v>0</v>
      </c>
      <c r="AA1067">
        <v>1</v>
      </c>
      <c r="AB1067">
        <v>1</v>
      </c>
      <c r="AC1067">
        <v>0</v>
      </c>
      <c r="AD1067">
        <v>0</v>
      </c>
      <c r="AE1067">
        <v>1</v>
      </c>
      <c r="AF1067">
        <v>1</v>
      </c>
      <c r="AG1067">
        <v>1</v>
      </c>
      <c r="AH1067">
        <v>0</v>
      </c>
      <c r="AI1067">
        <v>1</v>
      </c>
      <c r="AJ1067">
        <v>0</v>
      </c>
      <c r="AK1067">
        <v>1</v>
      </c>
      <c r="AL1067">
        <v>1</v>
      </c>
      <c r="AM1067">
        <v>1</v>
      </c>
      <c r="AN1067">
        <v>1</v>
      </c>
      <c r="AO1067">
        <v>0</v>
      </c>
      <c r="AP1067">
        <v>0</v>
      </c>
      <c r="AQ1067">
        <v>0</v>
      </c>
      <c r="AR1067">
        <v>0</v>
      </c>
    </row>
    <row r="1068" spans="1:44" x14ac:dyDescent="0.3">
      <c r="A1068">
        <v>1064</v>
      </c>
      <c r="B1068">
        <v>2</v>
      </c>
      <c r="C1068">
        <v>44</v>
      </c>
      <c r="D1068">
        <v>3</v>
      </c>
      <c r="E1068" t="str">
        <f>"2-44-3"</f>
        <v>2-44-3</v>
      </c>
      <c r="F1068" t="s">
        <v>71</v>
      </c>
      <c r="G1068" t="s">
        <v>72</v>
      </c>
      <c r="T1068">
        <v>1</v>
      </c>
      <c r="U1068">
        <v>0</v>
      </c>
      <c r="V1068">
        <v>0</v>
      </c>
      <c r="W1068">
        <v>0</v>
      </c>
      <c r="X1068">
        <v>1</v>
      </c>
      <c r="Y1068">
        <v>0</v>
      </c>
      <c r="Z1068">
        <v>0</v>
      </c>
      <c r="AA1068">
        <v>1</v>
      </c>
      <c r="AB1068">
        <v>1</v>
      </c>
      <c r="AC1068">
        <v>0</v>
      </c>
      <c r="AD1068">
        <v>0</v>
      </c>
      <c r="AE1068">
        <v>1</v>
      </c>
      <c r="AF1068">
        <v>1</v>
      </c>
      <c r="AG1068">
        <v>1</v>
      </c>
      <c r="AH1068">
        <v>0</v>
      </c>
      <c r="AI1068">
        <v>1</v>
      </c>
      <c r="AJ1068">
        <v>1</v>
      </c>
      <c r="AK1068">
        <v>0</v>
      </c>
      <c r="AL1068">
        <v>1</v>
      </c>
      <c r="AM1068">
        <v>1</v>
      </c>
      <c r="AN1068">
        <v>1</v>
      </c>
      <c r="AO1068">
        <v>1</v>
      </c>
      <c r="AP1068">
        <v>0</v>
      </c>
      <c r="AQ1068">
        <v>0</v>
      </c>
      <c r="AR1068">
        <v>0</v>
      </c>
    </row>
    <row r="1069" spans="1:44" x14ac:dyDescent="0.3">
      <c r="A1069">
        <v>1065</v>
      </c>
      <c r="B1069">
        <v>2</v>
      </c>
      <c r="C1069">
        <v>44</v>
      </c>
      <c r="D1069">
        <v>19</v>
      </c>
      <c r="E1069" t="str">
        <f>"2-44-19"</f>
        <v>2-44-19</v>
      </c>
      <c r="F1069" t="s">
        <v>71</v>
      </c>
      <c r="G1069" t="s">
        <v>72</v>
      </c>
      <c r="T1069">
        <v>0</v>
      </c>
      <c r="U1069">
        <v>1</v>
      </c>
      <c r="V1069">
        <v>0</v>
      </c>
      <c r="W1069">
        <v>0</v>
      </c>
      <c r="X1069">
        <v>1</v>
      </c>
      <c r="Y1069">
        <v>0</v>
      </c>
      <c r="Z1069">
        <v>0</v>
      </c>
      <c r="AA1069">
        <v>1</v>
      </c>
      <c r="AB1069">
        <v>1</v>
      </c>
      <c r="AC1069">
        <v>0</v>
      </c>
      <c r="AD1069">
        <v>0</v>
      </c>
      <c r="AE1069">
        <v>1</v>
      </c>
      <c r="AF1069">
        <v>1</v>
      </c>
      <c r="AG1069">
        <v>1</v>
      </c>
      <c r="AH1069">
        <v>0</v>
      </c>
      <c r="AI1069">
        <v>1</v>
      </c>
      <c r="AJ1069">
        <v>1</v>
      </c>
      <c r="AK1069">
        <v>0</v>
      </c>
      <c r="AL1069">
        <v>1</v>
      </c>
      <c r="AM1069">
        <v>1</v>
      </c>
      <c r="AN1069">
        <v>1</v>
      </c>
      <c r="AO1069">
        <v>1</v>
      </c>
      <c r="AP1069">
        <v>0</v>
      </c>
      <c r="AQ1069">
        <v>0</v>
      </c>
      <c r="AR1069">
        <v>1</v>
      </c>
    </row>
    <row r="1070" spans="1:44" x14ac:dyDescent="0.3">
      <c r="A1070">
        <v>1066</v>
      </c>
      <c r="B1070">
        <v>2</v>
      </c>
      <c r="C1070">
        <v>44</v>
      </c>
      <c r="D1070">
        <v>16</v>
      </c>
      <c r="E1070" t="str">
        <f>"2-44-16"</f>
        <v>2-44-16</v>
      </c>
      <c r="F1070" t="s">
        <v>71</v>
      </c>
      <c r="G1070" t="s">
        <v>72</v>
      </c>
      <c r="T1070">
        <v>0</v>
      </c>
      <c r="U1070">
        <v>0</v>
      </c>
      <c r="V1070">
        <v>0</v>
      </c>
      <c r="W1070">
        <v>0</v>
      </c>
      <c r="X1070">
        <v>1</v>
      </c>
      <c r="Y1070">
        <v>0</v>
      </c>
      <c r="Z1070">
        <v>0</v>
      </c>
      <c r="AA1070">
        <v>1</v>
      </c>
      <c r="AB1070">
        <v>0</v>
      </c>
      <c r="AC1070">
        <v>0</v>
      </c>
      <c r="AD1070">
        <v>1</v>
      </c>
      <c r="AE1070">
        <v>0</v>
      </c>
      <c r="AF1070">
        <v>0</v>
      </c>
      <c r="AG1070">
        <v>0</v>
      </c>
      <c r="AH1070">
        <v>0</v>
      </c>
      <c r="AI1070">
        <v>1</v>
      </c>
      <c r="AJ1070">
        <v>0</v>
      </c>
      <c r="AK1070">
        <v>1</v>
      </c>
      <c r="AL1070">
        <v>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1</v>
      </c>
    </row>
    <row r="1071" spans="1:44" x14ac:dyDescent="0.3">
      <c r="A1071">
        <v>1067</v>
      </c>
      <c r="B1071">
        <v>2</v>
      </c>
      <c r="C1071">
        <v>44</v>
      </c>
      <c r="D1071">
        <v>11</v>
      </c>
      <c r="E1071" t="str">
        <f>"2-44-11"</f>
        <v>2-44-11</v>
      </c>
      <c r="F1071" t="s">
        <v>71</v>
      </c>
      <c r="G1071" t="s">
        <v>72</v>
      </c>
      <c r="T1071">
        <v>0</v>
      </c>
      <c r="U1071">
        <v>1</v>
      </c>
      <c r="V1071">
        <v>0</v>
      </c>
      <c r="W1071">
        <v>0</v>
      </c>
      <c r="X1071">
        <v>1</v>
      </c>
      <c r="Y1071">
        <v>0</v>
      </c>
      <c r="Z1071">
        <v>0</v>
      </c>
      <c r="AA1071">
        <v>1</v>
      </c>
      <c r="AB1071">
        <v>1</v>
      </c>
      <c r="AC1071">
        <v>0</v>
      </c>
      <c r="AD1071">
        <v>0</v>
      </c>
      <c r="AE1071">
        <v>1</v>
      </c>
      <c r="AF1071">
        <v>1</v>
      </c>
      <c r="AG1071">
        <v>1</v>
      </c>
      <c r="AH1071">
        <v>0</v>
      </c>
      <c r="AI1071">
        <v>1</v>
      </c>
      <c r="AJ1071">
        <v>1</v>
      </c>
      <c r="AK1071">
        <v>0</v>
      </c>
      <c r="AL1071">
        <v>1</v>
      </c>
      <c r="AM1071">
        <v>1</v>
      </c>
      <c r="AN1071">
        <v>1</v>
      </c>
      <c r="AO1071">
        <v>1</v>
      </c>
      <c r="AP1071">
        <v>0</v>
      </c>
      <c r="AQ1071">
        <v>0</v>
      </c>
      <c r="AR1071">
        <v>1</v>
      </c>
    </row>
    <row r="1072" spans="1:44" x14ac:dyDescent="0.3">
      <c r="A1072">
        <v>1068</v>
      </c>
      <c r="B1072">
        <v>2</v>
      </c>
      <c r="C1072">
        <v>44</v>
      </c>
      <c r="D1072">
        <v>10</v>
      </c>
      <c r="E1072" t="str">
        <f>"2-44-10"</f>
        <v>2-44-10</v>
      </c>
      <c r="F1072" t="s">
        <v>71</v>
      </c>
      <c r="G1072" t="s">
        <v>72</v>
      </c>
      <c r="T1072">
        <v>0</v>
      </c>
      <c r="U1072">
        <v>1</v>
      </c>
      <c r="V1072">
        <v>0</v>
      </c>
      <c r="W1072">
        <v>0</v>
      </c>
      <c r="X1072">
        <v>1</v>
      </c>
      <c r="Y1072">
        <v>0</v>
      </c>
      <c r="Z1072">
        <v>0</v>
      </c>
      <c r="AA1072">
        <v>1</v>
      </c>
      <c r="AB1072">
        <v>1</v>
      </c>
      <c r="AC1072">
        <v>0</v>
      </c>
      <c r="AD1072">
        <v>0</v>
      </c>
      <c r="AE1072">
        <v>1</v>
      </c>
      <c r="AF1072">
        <v>1</v>
      </c>
      <c r="AG1072">
        <v>1</v>
      </c>
      <c r="AH1072">
        <v>0</v>
      </c>
      <c r="AI1072">
        <v>1</v>
      </c>
      <c r="AJ1072">
        <v>1</v>
      </c>
      <c r="AK1072">
        <v>0</v>
      </c>
      <c r="AL1072">
        <v>1</v>
      </c>
      <c r="AM1072">
        <v>1</v>
      </c>
      <c r="AN1072">
        <v>1</v>
      </c>
      <c r="AO1072">
        <v>1</v>
      </c>
      <c r="AP1072">
        <v>0</v>
      </c>
      <c r="AQ1072">
        <v>0</v>
      </c>
      <c r="AR1072">
        <v>1</v>
      </c>
    </row>
    <row r="1073" spans="1:44" x14ac:dyDescent="0.3">
      <c r="A1073">
        <v>1069</v>
      </c>
      <c r="B1073">
        <v>2</v>
      </c>
      <c r="C1073">
        <v>44</v>
      </c>
      <c r="D1073">
        <v>2</v>
      </c>
      <c r="E1073" t="str">
        <f>"2-44-2"</f>
        <v>2-44-2</v>
      </c>
      <c r="F1073" t="s">
        <v>71</v>
      </c>
      <c r="G1073" t="s">
        <v>72</v>
      </c>
      <c r="T1073">
        <v>1</v>
      </c>
      <c r="U1073">
        <v>0</v>
      </c>
      <c r="V1073">
        <v>0</v>
      </c>
      <c r="W1073">
        <v>0</v>
      </c>
      <c r="X1073">
        <v>1</v>
      </c>
      <c r="Y1073">
        <v>0</v>
      </c>
      <c r="Z1073">
        <v>0</v>
      </c>
      <c r="AA1073">
        <v>1</v>
      </c>
      <c r="AB1073">
        <v>1</v>
      </c>
      <c r="AC1073">
        <v>0</v>
      </c>
      <c r="AD1073">
        <v>0</v>
      </c>
      <c r="AE1073">
        <v>1</v>
      </c>
      <c r="AF1073">
        <v>1</v>
      </c>
      <c r="AG1073">
        <v>1</v>
      </c>
      <c r="AH1073">
        <v>0</v>
      </c>
      <c r="AI1073">
        <v>1</v>
      </c>
      <c r="AJ1073">
        <v>1</v>
      </c>
      <c r="AK1073">
        <v>0</v>
      </c>
      <c r="AL1073">
        <v>1</v>
      </c>
      <c r="AM1073">
        <v>1</v>
      </c>
      <c r="AN1073">
        <v>1</v>
      </c>
      <c r="AO1073">
        <v>1</v>
      </c>
      <c r="AP1073">
        <v>0</v>
      </c>
      <c r="AQ1073">
        <v>0</v>
      </c>
      <c r="AR1073">
        <v>0</v>
      </c>
    </row>
    <row r="1074" spans="1:44" x14ac:dyDescent="0.3">
      <c r="A1074">
        <v>1070</v>
      </c>
      <c r="B1074">
        <v>2</v>
      </c>
      <c r="C1074">
        <v>45</v>
      </c>
      <c r="D1074">
        <v>5</v>
      </c>
      <c r="E1074" t="str">
        <f>"2-45-5"</f>
        <v>2-45-5</v>
      </c>
      <c r="F1074" t="s">
        <v>71</v>
      </c>
      <c r="G1074" t="s">
        <v>73</v>
      </c>
      <c r="H1074">
        <v>1</v>
      </c>
      <c r="I1074">
        <v>1</v>
      </c>
      <c r="J1074">
        <v>0</v>
      </c>
      <c r="K1074">
        <v>0</v>
      </c>
      <c r="L1074">
        <v>1</v>
      </c>
      <c r="M1074">
        <v>1</v>
      </c>
      <c r="N1074">
        <v>1</v>
      </c>
      <c r="O1074">
        <v>1</v>
      </c>
      <c r="P1074">
        <v>1</v>
      </c>
      <c r="Q1074">
        <v>1</v>
      </c>
      <c r="R1074">
        <v>1</v>
      </c>
      <c r="S1074">
        <v>1</v>
      </c>
    </row>
    <row r="1075" spans="1:44" x14ac:dyDescent="0.3">
      <c r="A1075">
        <v>1071</v>
      </c>
      <c r="B1075">
        <v>2</v>
      </c>
      <c r="C1075">
        <v>45</v>
      </c>
      <c r="D1075">
        <v>1</v>
      </c>
      <c r="E1075" t="str">
        <f>"2-45-1"</f>
        <v>2-45-1</v>
      </c>
      <c r="F1075" t="s">
        <v>71</v>
      </c>
      <c r="G1075" t="s">
        <v>73</v>
      </c>
      <c r="H1075">
        <v>1</v>
      </c>
      <c r="I1075">
        <v>0</v>
      </c>
      <c r="J1075">
        <v>0</v>
      </c>
      <c r="K1075">
        <v>1</v>
      </c>
      <c r="L1075">
        <v>1</v>
      </c>
      <c r="M1075">
        <v>1</v>
      </c>
      <c r="N1075">
        <v>1</v>
      </c>
      <c r="O1075">
        <v>1</v>
      </c>
      <c r="P1075">
        <v>1</v>
      </c>
      <c r="Q1075">
        <v>1</v>
      </c>
      <c r="R1075">
        <v>1</v>
      </c>
      <c r="S1075">
        <v>1</v>
      </c>
    </row>
    <row r="1076" spans="1:44" x14ac:dyDescent="0.3">
      <c r="A1076">
        <v>1072</v>
      </c>
      <c r="B1076">
        <v>2</v>
      </c>
      <c r="C1076">
        <v>45</v>
      </c>
      <c r="D1076">
        <v>6</v>
      </c>
      <c r="E1076" t="str">
        <f>"2-45-6"</f>
        <v>2-45-6</v>
      </c>
      <c r="F1076" t="s">
        <v>71</v>
      </c>
      <c r="G1076" t="s">
        <v>73</v>
      </c>
      <c r="H1076">
        <v>1</v>
      </c>
      <c r="I1076">
        <v>1</v>
      </c>
      <c r="J1076">
        <v>0</v>
      </c>
      <c r="K1076">
        <v>0</v>
      </c>
      <c r="L1076">
        <v>1</v>
      </c>
      <c r="M1076">
        <v>1</v>
      </c>
      <c r="N1076">
        <v>1</v>
      </c>
      <c r="O1076">
        <v>1</v>
      </c>
      <c r="P1076">
        <v>1</v>
      </c>
      <c r="Q1076">
        <v>1</v>
      </c>
      <c r="R1076">
        <v>1</v>
      </c>
      <c r="S1076">
        <v>1</v>
      </c>
    </row>
    <row r="1077" spans="1:44" x14ac:dyDescent="0.3">
      <c r="A1077">
        <v>1073</v>
      </c>
      <c r="B1077">
        <v>2</v>
      </c>
      <c r="C1077">
        <v>45</v>
      </c>
      <c r="D1077">
        <v>2</v>
      </c>
      <c r="E1077" t="str">
        <f>"2-45-2"</f>
        <v>2-45-2</v>
      </c>
      <c r="F1077" t="s">
        <v>71</v>
      </c>
      <c r="G1077" t="s">
        <v>73</v>
      </c>
      <c r="H1077">
        <v>0</v>
      </c>
      <c r="I1077">
        <v>0</v>
      </c>
      <c r="J1077">
        <v>0</v>
      </c>
      <c r="K1077">
        <v>1</v>
      </c>
      <c r="L1077">
        <v>1</v>
      </c>
      <c r="M1077">
        <v>1</v>
      </c>
      <c r="N1077">
        <v>1</v>
      </c>
      <c r="O1077">
        <v>1</v>
      </c>
      <c r="P1077">
        <v>1</v>
      </c>
      <c r="Q1077">
        <v>1</v>
      </c>
      <c r="R1077">
        <v>1</v>
      </c>
      <c r="S1077">
        <v>1</v>
      </c>
    </row>
    <row r="1078" spans="1:44" x14ac:dyDescent="0.3">
      <c r="A1078">
        <v>1074</v>
      </c>
      <c r="B1078">
        <v>2</v>
      </c>
      <c r="C1078">
        <v>45</v>
      </c>
      <c r="D1078">
        <v>7</v>
      </c>
      <c r="E1078" t="str">
        <f>"2-45-7"</f>
        <v>2-45-7</v>
      </c>
      <c r="F1078" t="s">
        <v>71</v>
      </c>
      <c r="G1078" t="s">
        <v>73</v>
      </c>
      <c r="H1078">
        <v>1</v>
      </c>
      <c r="I1078">
        <v>1</v>
      </c>
      <c r="J1078">
        <v>0</v>
      </c>
      <c r="K1078">
        <v>0</v>
      </c>
      <c r="L1078">
        <v>1</v>
      </c>
      <c r="M1078">
        <v>1</v>
      </c>
      <c r="N1078">
        <v>1</v>
      </c>
      <c r="O1078">
        <v>1</v>
      </c>
      <c r="P1078">
        <v>1</v>
      </c>
      <c r="Q1078">
        <v>1</v>
      </c>
      <c r="R1078">
        <v>1</v>
      </c>
      <c r="S1078">
        <v>1</v>
      </c>
    </row>
    <row r="1079" spans="1:44" x14ac:dyDescent="0.3">
      <c r="A1079">
        <v>1075</v>
      </c>
      <c r="B1079">
        <v>2</v>
      </c>
      <c r="C1079">
        <v>45</v>
      </c>
      <c r="D1079">
        <v>4</v>
      </c>
      <c r="E1079" t="str">
        <f>"2-45-4"</f>
        <v>2-45-4</v>
      </c>
      <c r="F1079" t="s">
        <v>71</v>
      </c>
      <c r="G1079" t="s">
        <v>72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0</v>
      </c>
      <c r="AH1079">
        <v>1</v>
      </c>
      <c r="AI1079">
        <v>0</v>
      </c>
      <c r="AJ1079">
        <v>1</v>
      </c>
      <c r="AK1079">
        <v>0</v>
      </c>
      <c r="AL1079">
        <v>1</v>
      </c>
      <c r="AM1079">
        <v>1</v>
      </c>
      <c r="AN1079">
        <v>1</v>
      </c>
      <c r="AO1079">
        <v>1</v>
      </c>
      <c r="AP1079">
        <v>0</v>
      </c>
      <c r="AQ1079">
        <v>0</v>
      </c>
      <c r="AR1079">
        <v>0</v>
      </c>
    </row>
    <row r="1080" spans="1:44" x14ac:dyDescent="0.3">
      <c r="A1080">
        <v>1076</v>
      </c>
      <c r="B1080">
        <v>2</v>
      </c>
      <c r="C1080">
        <v>45</v>
      </c>
      <c r="D1080">
        <v>8</v>
      </c>
      <c r="E1080" t="str">
        <f>"2-45-8"</f>
        <v>2-45-8</v>
      </c>
      <c r="F1080" t="s">
        <v>71</v>
      </c>
      <c r="G1080" t="s">
        <v>73</v>
      </c>
      <c r="H1080">
        <v>1</v>
      </c>
      <c r="I1080">
        <v>1</v>
      </c>
      <c r="J1080">
        <v>0</v>
      </c>
      <c r="K1080">
        <v>0</v>
      </c>
      <c r="L1080">
        <v>1</v>
      </c>
      <c r="M1080">
        <v>1</v>
      </c>
      <c r="N1080">
        <v>1</v>
      </c>
      <c r="O1080">
        <v>1</v>
      </c>
      <c r="P1080">
        <v>1</v>
      </c>
      <c r="Q1080">
        <v>1</v>
      </c>
      <c r="R1080">
        <v>1</v>
      </c>
      <c r="S1080">
        <v>1</v>
      </c>
    </row>
    <row r="1081" spans="1:44" x14ac:dyDescent="0.3">
      <c r="A1081">
        <v>1077</v>
      </c>
      <c r="B1081">
        <v>2</v>
      </c>
      <c r="C1081">
        <v>45</v>
      </c>
      <c r="D1081">
        <v>3</v>
      </c>
      <c r="E1081" t="str">
        <f>"2-45-3"</f>
        <v>2-45-3</v>
      </c>
      <c r="F1081" t="s">
        <v>71</v>
      </c>
      <c r="G1081" t="s">
        <v>72</v>
      </c>
      <c r="T1081">
        <v>1</v>
      </c>
      <c r="U1081">
        <v>0</v>
      </c>
      <c r="V1081">
        <v>0</v>
      </c>
      <c r="W1081">
        <v>0</v>
      </c>
      <c r="X1081">
        <v>1</v>
      </c>
      <c r="Y1081">
        <v>0</v>
      </c>
      <c r="Z1081">
        <v>1</v>
      </c>
      <c r="AA1081">
        <v>0</v>
      </c>
      <c r="AB1081">
        <v>0</v>
      </c>
      <c r="AC1081">
        <v>0</v>
      </c>
      <c r="AD1081">
        <v>1</v>
      </c>
      <c r="AE1081">
        <v>1</v>
      </c>
      <c r="AF1081">
        <v>1</v>
      </c>
      <c r="AG1081">
        <v>1</v>
      </c>
      <c r="AH1081">
        <v>0</v>
      </c>
      <c r="AI1081">
        <v>1</v>
      </c>
      <c r="AJ1081">
        <v>1</v>
      </c>
      <c r="AK1081">
        <v>0</v>
      </c>
      <c r="AL1081">
        <v>1</v>
      </c>
      <c r="AM1081">
        <v>1</v>
      </c>
      <c r="AN1081">
        <v>1</v>
      </c>
      <c r="AO1081">
        <v>1</v>
      </c>
      <c r="AP1081">
        <v>0</v>
      </c>
      <c r="AQ1081">
        <v>0</v>
      </c>
      <c r="AR1081">
        <v>1</v>
      </c>
    </row>
    <row r="1082" spans="1:44" x14ac:dyDescent="0.3">
      <c r="A1082">
        <v>1078</v>
      </c>
      <c r="B1082">
        <v>2</v>
      </c>
      <c r="C1082">
        <v>45</v>
      </c>
      <c r="D1082">
        <v>9</v>
      </c>
      <c r="E1082" t="str">
        <f>"2-45-9"</f>
        <v>2-45-9</v>
      </c>
      <c r="F1082" t="s">
        <v>71</v>
      </c>
      <c r="G1082" t="s">
        <v>72</v>
      </c>
      <c r="T1082">
        <v>0</v>
      </c>
      <c r="U1082">
        <v>1</v>
      </c>
      <c r="V1082">
        <v>0</v>
      </c>
      <c r="W1082">
        <v>0</v>
      </c>
      <c r="X1082">
        <v>1</v>
      </c>
      <c r="Y1082">
        <v>0</v>
      </c>
      <c r="Z1082">
        <v>0</v>
      </c>
      <c r="AA1082">
        <v>1</v>
      </c>
      <c r="AB1082">
        <v>0</v>
      </c>
      <c r="AC1082">
        <v>1</v>
      </c>
      <c r="AD1082">
        <v>0</v>
      </c>
      <c r="AE1082">
        <v>1</v>
      </c>
      <c r="AF1082">
        <v>1</v>
      </c>
      <c r="AG1082">
        <v>1</v>
      </c>
      <c r="AH1082">
        <v>0</v>
      </c>
      <c r="AI1082">
        <v>1</v>
      </c>
      <c r="AJ1082">
        <v>1</v>
      </c>
      <c r="AK1082">
        <v>0</v>
      </c>
      <c r="AL1082">
        <v>1</v>
      </c>
      <c r="AM1082">
        <v>1</v>
      </c>
      <c r="AN1082">
        <v>1</v>
      </c>
      <c r="AO1082">
        <v>1</v>
      </c>
      <c r="AP1082">
        <v>0</v>
      </c>
      <c r="AQ1082">
        <v>0</v>
      </c>
      <c r="AR1082">
        <v>0</v>
      </c>
    </row>
    <row r="1083" spans="1:44" x14ac:dyDescent="0.3">
      <c r="A1083">
        <v>1079</v>
      </c>
      <c r="B1083">
        <v>2</v>
      </c>
      <c r="C1083">
        <v>46</v>
      </c>
      <c r="D1083">
        <v>22</v>
      </c>
      <c r="E1083" t="str">
        <f>"2-46-22"</f>
        <v>2-46-22</v>
      </c>
      <c r="F1083" t="s">
        <v>71</v>
      </c>
      <c r="G1083" t="s">
        <v>72</v>
      </c>
      <c r="T1083">
        <v>0</v>
      </c>
      <c r="U1083">
        <v>1</v>
      </c>
      <c r="V1083">
        <v>0</v>
      </c>
      <c r="W1083">
        <v>0</v>
      </c>
      <c r="X1083">
        <v>1</v>
      </c>
      <c r="Y1083">
        <v>0</v>
      </c>
      <c r="Z1083">
        <v>1</v>
      </c>
      <c r="AA1083">
        <v>0</v>
      </c>
      <c r="AB1083">
        <v>0</v>
      </c>
      <c r="AC1083">
        <v>0</v>
      </c>
      <c r="AD1083">
        <v>1</v>
      </c>
      <c r="AE1083">
        <v>0</v>
      </c>
      <c r="AF1083">
        <v>0</v>
      </c>
      <c r="AG1083">
        <v>0</v>
      </c>
      <c r="AH1083">
        <v>0</v>
      </c>
      <c r="AI1083">
        <v>1</v>
      </c>
      <c r="AJ1083">
        <v>0</v>
      </c>
      <c r="AK1083">
        <v>1</v>
      </c>
      <c r="AL1083">
        <v>0</v>
      </c>
      <c r="AM1083">
        <v>0</v>
      </c>
      <c r="AN1083">
        <v>1</v>
      </c>
      <c r="AO1083">
        <v>0</v>
      </c>
      <c r="AP1083">
        <v>0</v>
      </c>
      <c r="AQ1083">
        <v>0</v>
      </c>
      <c r="AR1083">
        <v>0</v>
      </c>
    </row>
    <row r="1084" spans="1:44" x14ac:dyDescent="0.3">
      <c r="A1084">
        <v>1080</v>
      </c>
      <c r="B1084">
        <v>2</v>
      </c>
      <c r="C1084">
        <v>46</v>
      </c>
      <c r="D1084">
        <v>21</v>
      </c>
      <c r="E1084" t="str">
        <f>"2-46-21"</f>
        <v>2-46-21</v>
      </c>
      <c r="F1084" t="s">
        <v>71</v>
      </c>
      <c r="G1084" t="s">
        <v>72</v>
      </c>
      <c r="T1084">
        <v>0</v>
      </c>
      <c r="U1084">
        <v>1</v>
      </c>
      <c r="V1084">
        <v>0</v>
      </c>
      <c r="W1084">
        <v>0</v>
      </c>
      <c r="X1084">
        <v>0</v>
      </c>
      <c r="Y1084">
        <v>1</v>
      </c>
      <c r="Z1084">
        <v>1</v>
      </c>
      <c r="AA1084">
        <v>0</v>
      </c>
      <c r="AB1084">
        <v>0</v>
      </c>
      <c r="AC1084">
        <v>0</v>
      </c>
      <c r="AD1084">
        <v>1</v>
      </c>
      <c r="AE1084">
        <v>1</v>
      </c>
      <c r="AF1084">
        <v>1</v>
      </c>
      <c r="AG1084">
        <v>1</v>
      </c>
      <c r="AH1084">
        <v>0</v>
      </c>
      <c r="AI1084">
        <v>1</v>
      </c>
      <c r="AJ1084">
        <v>1</v>
      </c>
      <c r="AK1084">
        <v>0</v>
      </c>
      <c r="AL1084">
        <v>1</v>
      </c>
      <c r="AM1084">
        <v>1</v>
      </c>
      <c r="AN1084">
        <v>1</v>
      </c>
      <c r="AO1084">
        <v>1</v>
      </c>
      <c r="AP1084">
        <v>0</v>
      </c>
      <c r="AQ1084">
        <v>0</v>
      </c>
      <c r="AR1084">
        <v>0</v>
      </c>
    </row>
    <row r="1085" spans="1:44" x14ac:dyDescent="0.3">
      <c r="A1085">
        <v>1081</v>
      </c>
      <c r="B1085">
        <v>2</v>
      </c>
      <c r="C1085">
        <v>46</v>
      </c>
      <c r="D1085">
        <v>13</v>
      </c>
      <c r="E1085" t="str">
        <f>"2-46-13"</f>
        <v>2-46-13</v>
      </c>
      <c r="F1085" t="s">
        <v>71</v>
      </c>
      <c r="G1085" t="s">
        <v>73</v>
      </c>
      <c r="H1085">
        <v>1</v>
      </c>
      <c r="I1085">
        <v>0</v>
      </c>
      <c r="J1085">
        <v>0</v>
      </c>
      <c r="K1085">
        <v>1</v>
      </c>
      <c r="L1085">
        <v>1</v>
      </c>
      <c r="M1085">
        <v>1</v>
      </c>
      <c r="N1085">
        <v>1</v>
      </c>
      <c r="O1085">
        <v>1</v>
      </c>
      <c r="P1085">
        <v>1</v>
      </c>
      <c r="Q1085">
        <v>1</v>
      </c>
      <c r="R1085">
        <v>1</v>
      </c>
      <c r="S1085">
        <v>1</v>
      </c>
    </row>
    <row r="1086" spans="1:44" x14ac:dyDescent="0.3">
      <c r="A1086">
        <v>1082</v>
      </c>
      <c r="B1086">
        <v>2</v>
      </c>
      <c r="C1086">
        <v>46</v>
      </c>
      <c r="D1086">
        <v>9</v>
      </c>
      <c r="E1086" t="str">
        <f>"2-46-9"</f>
        <v>2-46-9</v>
      </c>
      <c r="F1086" t="s">
        <v>71</v>
      </c>
      <c r="G1086" t="s">
        <v>72</v>
      </c>
      <c r="T1086">
        <v>0</v>
      </c>
      <c r="U1086">
        <v>1</v>
      </c>
      <c r="V1086">
        <v>0</v>
      </c>
      <c r="W1086">
        <v>0</v>
      </c>
      <c r="X1086">
        <v>0</v>
      </c>
      <c r="Y1086">
        <v>1</v>
      </c>
      <c r="Z1086">
        <v>0</v>
      </c>
      <c r="AA1086">
        <v>1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0</v>
      </c>
      <c r="AH1086">
        <v>0</v>
      </c>
      <c r="AI1086">
        <v>1</v>
      </c>
      <c r="AJ1086">
        <v>0</v>
      </c>
      <c r="AK1086">
        <v>1</v>
      </c>
      <c r="AL1086">
        <v>0</v>
      </c>
      <c r="AM1086">
        <v>1</v>
      </c>
      <c r="AN1086">
        <v>1</v>
      </c>
      <c r="AO1086">
        <v>1</v>
      </c>
      <c r="AP1086">
        <v>0</v>
      </c>
      <c r="AQ1086">
        <v>0</v>
      </c>
      <c r="AR1086">
        <v>0</v>
      </c>
    </row>
    <row r="1087" spans="1:44" x14ac:dyDescent="0.3">
      <c r="A1087">
        <v>1083</v>
      </c>
      <c r="B1087">
        <v>2</v>
      </c>
      <c r="C1087">
        <v>46</v>
      </c>
      <c r="D1087">
        <v>1</v>
      </c>
      <c r="E1087" t="str">
        <f>"2-46-1"</f>
        <v>2-46-1</v>
      </c>
      <c r="F1087" t="s">
        <v>71</v>
      </c>
      <c r="G1087" t="s">
        <v>73</v>
      </c>
      <c r="H1087">
        <v>1</v>
      </c>
      <c r="I1087">
        <v>0</v>
      </c>
      <c r="J1087">
        <v>0</v>
      </c>
      <c r="K1087">
        <v>1</v>
      </c>
      <c r="L1087">
        <v>1</v>
      </c>
      <c r="M1087">
        <v>1</v>
      </c>
      <c r="N1087">
        <v>1</v>
      </c>
      <c r="O1087">
        <v>1</v>
      </c>
      <c r="P1087">
        <v>1</v>
      </c>
      <c r="Q1087">
        <v>1</v>
      </c>
      <c r="R1087">
        <v>1</v>
      </c>
      <c r="S1087">
        <v>1</v>
      </c>
    </row>
    <row r="1088" spans="1:44" x14ac:dyDescent="0.3">
      <c r="A1088">
        <v>1084</v>
      </c>
      <c r="B1088">
        <v>2</v>
      </c>
      <c r="C1088">
        <v>46</v>
      </c>
      <c r="D1088">
        <v>24</v>
      </c>
      <c r="E1088" t="str">
        <f>"2-46-24"</f>
        <v>2-46-24</v>
      </c>
      <c r="F1088" t="s">
        <v>71</v>
      </c>
      <c r="G1088" t="s">
        <v>73</v>
      </c>
      <c r="H1088">
        <v>1</v>
      </c>
      <c r="I1088">
        <v>0</v>
      </c>
      <c r="J1088">
        <v>0</v>
      </c>
      <c r="K1088">
        <v>1</v>
      </c>
      <c r="L1088">
        <v>1</v>
      </c>
      <c r="M1088">
        <v>1</v>
      </c>
      <c r="N1088">
        <v>1</v>
      </c>
      <c r="O1088">
        <v>1</v>
      </c>
      <c r="P1088">
        <v>1</v>
      </c>
      <c r="Q1088">
        <v>1</v>
      </c>
      <c r="R1088">
        <v>1</v>
      </c>
      <c r="S1088">
        <v>1</v>
      </c>
    </row>
    <row r="1089" spans="1:44" x14ac:dyDescent="0.3">
      <c r="A1089">
        <v>1085</v>
      </c>
      <c r="B1089">
        <v>2</v>
      </c>
      <c r="C1089">
        <v>46</v>
      </c>
      <c r="D1089">
        <v>23</v>
      </c>
      <c r="E1089" t="str">
        <f>"2-46-23"</f>
        <v>2-46-23</v>
      </c>
      <c r="F1089" t="s">
        <v>71</v>
      </c>
      <c r="G1089" t="s">
        <v>72</v>
      </c>
      <c r="T1089">
        <v>1</v>
      </c>
      <c r="U1089">
        <v>0</v>
      </c>
      <c r="V1089">
        <v>0</v>
      </c>
      <c r="W1089">
        <v>0</v>
      </c>
      <c r="X1089">
        <v>1</v>
      </c>
      <c r="Y1089">
        <v>0</v>
      </c>
      <c r="Z1089">
        <v>1</v>
      </c>
      <c r="AA1089">
        <v>0</v>
      </c>
      <c r="AB1089">
        <v>1</v>
      </c>
      <c r="AC1089">
        <v>0</v>
      </c>
      <c r="AD1089">
        <v>0</v>
      </c>
      <c r="AE1089">
        <v>1</v>
      </c>
      <c r="AF1089">
        <v>1</v>
      </c>
      <c r="AG1089">
        <v>1</v>
      </c>
      <c r="AH1089">
        <v>1</v>
      </c>
      <c r="AI1089">
        <v>0</v>
      </c>
      <c r="AJ1089">
        <v>0</v>
      </c>
      <c r="AK1089">
        <v>1</v>
      </c>
      <c r="AL1089">
        <v>1</v>
      </c>
      <c r="AM1089">
        <v>1</v>
      </c>
      <c r="AN1089">
        <v>1</v>
      </c>
      <c r="AO1089">
        <v>1</v>
      </c>
      <c r="AP1089">
        <v>0</v>
      </c>
      <c r="AQ1089">
        <v>0</v>
      </c>
      <c r="AR1089">
        <v>0</v>
      </c>
    </row>
    <row r="1090" spans="1:44" x14ac:dyDescent="0.3">
      <c r="A1090">
        <v>1086</v>
      </c>
      <c r="B1090">
        <v>2</v>
      </c>
      <c r="C1090">
        <v>46</v>
      </c>
      <c r="D1090">
        <v>16</v>
      </c>
      <c r="E1090" t="str">
        <f>"2-46-16"</f>
        <v>2-46-16</v>
      </c>
      <c r="F1090" t="s">
        <v>71</v>
      </c>
      <c r="G1090" t="s">
        <v>73</v>
      </c>
      <c r="H1090">
        <v>0</v>
      </c>
      <c r="I1090">
        <v>0</v>
      </c>
      <c r="J1090">
        <v>0</v>
      </c>
      <c r="K1090">
        <v>0</v>
      </c>
      <c r="L1090">
        <v>1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</row>
    <row r="1091" spans="1:44" x14ac:dyDescent="0.3">
      <c r="A1091">
        <v>1087</v>
      </c>
      <c r="B1091">
        <v>2</v>
      </c>
      <c r="C1091">
        <v>46</v>
      </c>
      <c r="D1091">
        <v>15</v>
      </c>
      <c r="E1091" t="str">
        <f>"2-46-15"</f>
        <v>2-46-15</v>
      </c>
      <c r="F1091" t="s">
        <v>71</v>
      </c>
      <c r="G1091" t="s">
        <v>72</v>
      </c>
      <c r="T1091">
        <v>0</v>
      </c>
      <c r="U1091">
        <v>1</v>
      </c>
      <c r="V1091">
        <v>0</v>
      </c>
      <c r="W1091">
        <v>0</v>
      </c>
      <c r="X1091">
        <v>0</v>
      </c>
      <c r="Y1091">
        <v>1</v>
      </c>
      <c r="Z1091">
        <v>0</v>
      </c>
      <c r="AA1091">
        <v>0</v>
      </c>
      <c r="AB1091">
        <v>0</v>
      </c>
      <c r="AC1091">
        <v>1</v>
      </c>
      <c r="AD1091">
        <v>0</v>
      </c>
      <c r="AE1091">
        <v>0</v>
      </c>
      <c r="AF1091">
        <v>0</v>
      </c>
      <c r="AG1091">
        <v>0</v>
      </c>
      <c r="AH1091">
        <v>0</v>
      </c>
      <c r="AI1091">
        <v>0</v>
      </c>
      <c r="AJ1091">
        <v>0</v>
      </c>
      <c r="AK1091">
        <v>1</v>
      </c>
      <c r="AL1091">
        <v>0</v>
      </c>
      <c r="AM1091">
        <v>0</v>
      </c>
      <c r="AN1091">
        <v>0</v>
      </c>
      <c r="AO1091">
        <v>0</v>
      </c>
      <c r="AP1091">
        <v>0</v>
      </c>
      <c r="AQ1091">
        <v>0</v>
      </c>
      <c r="AR1091">
        <v>0</v>
      </c>
    </row>
    <row r="1092" spans="1:44" x14ac:dyDescent="0.3">
      <c r="A1092">
        <v>1088</v>
      </c>
      <c r="B1092">
        <v>2</v>
      </c>
      <c r="C1092">
        <v>46</v>
      </c>
      <c r="D1092">
        <v>11</v>
      </c>
      <c r="E1092" t="str">
        <f>"2-46-11"</f>
        <v>2-46-11</v>
      </c>
      <c r="F1092" t="s">
        <v>71</v>
      </c>
      <c r="G1092" t="s">
        <v>73</v>
      </c>
      <c r="H1092">
        <v>1</v>
      </c>
      <c r="I1092">
        <v>0</v>
      </c>
      <c r="J1092">
        <v>0</v>
      </c>
      <c r="K1092">
        <v>1</v>
      </c>
      <c r="L1092">
        <v>1</v>
      </c>
      <c r="M1092">
        <v>1</v>
      </c>
      <c r="N1092">
        <v>1</v>
      </c>
      <c r="O1092">
        <v>1</v>
      </c>
      <c r="P1092">
        <v>1</v>
      </c>
      <c r="Q1092">
        <v>1</v>
      </c>
      <c r="R1092">
        <v>1</v>
      </c>
      <c r="S1092">
        <v>1</v>
      </c>
    </row>
    <row r="1093" spans="1:44" x14ac:dyDescent="0.3">
      <c r="A1093">
        <v>1089</v>
      </c>
      <c r="B1093">
        <v>2</v>
      </c>
      <c r="C1093">
        <v>46</v>
      </c>
      <c r="D1093">
        <v>3</v>
      </c>
      <c r="E1093" t="str">
        <f>"2-46-3"</f>
        <v>2-46-3</v>
      </c>
      <c r="F1093" t="s">
        <v>71</v>
      </c>
      <c r="G1093" t="s">
        <v>72</v>
      </c>
      <c r="T1093">
        <v>0</v>
      </c>
      <c r="U1093">
        <v>1</v>
      </c>
      <c r="V1093">
        <v>0</v>
      </c>
      <c r="W1093">
        <v>0</v>
      </c>
      <c r="X1093">
        <v>1</v>
      </c>
      <c r="Y1093">
        <v>0</v>
      </c>
      <c r="Z1093">
        <v>1</v>
      </c>
      <c r="AA1093">
        <v>0</v>
      </c>
      <c r="AB1093">
        <v>0</v>
      </c>
      <c r="AC1093">
        <v>1</v>
      </c>
      <c r="AD1093">
        <v>0</v>
      </c>
      <c r="AE1093">
        <v>1</v>
      </c>
      <c r="AF1093">
        <v>1</v>
      </c>
      <c r="AG1093">
        <v>1</v>
      </c>
      <c r="AH1093">
        <v>0</v>
      </c>
      <c r="AI1093">
        <v>1</v>
      </c>
      <c r="AJ1093">
        <v>1</v>
      </c>
      <c r="AK1093">
        <v>0</v>
      </c>
      <c r="AL1093">
        <v>1</v>
      </c>
      <c r="AM1093">
        <v>1</v>
      </c>
      <c r="AN1093">
        <v>1</v>
      </c>
      <c r="AO1093">
        <v>1</v>
      </c>
      <c r="AP1093">
        <v>0</v>
      </c>
      <c r="AQ1093">
        <v>0</v>
      </c>
      <c r="AR1093">
        <v>0</v>
      </c>
    </row>
    <row r="1094" spans="1:44" x14ac:dyDescent="0.3">
      <c r="A1094">
        <v>1090</v>
      </c>
      <c r="B1094">
        <v>2</v>
      </c>
      <c r="C1094">
        <v>46</v>
      </c>
      <c r="D1094">
        <v>25</v>
      </c>
      <c r="E1094" t="str">
        <f>"2-46-25"</f>
        <v>2-46-25</v>
      </c>
      <c r="F1094" t="s">
        <v>71</v>
      </c>
      <c r="G1094" t="s">
        <v>73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1</v>
      </c>
    </row>
    <row r="1095" spans="1:44" x14ac:dyDescent="0.3">
      <c r="A1095">
        <v>1091</v>
      </c>
      <c r="B1095">
        <v>2</v>
      </c>
      <c r="C1095">
        <v>46</v>
      </c>
      <c r="D1095">
        <v>18</v>
      </c>
      <c r="E1095" t="str">
        <f>"2-46-18"</f>
        <v>2-46-18</v>
      </c>
      <c r="F1095" t="s">
        <v>71</v>
      </c>
      <c r="G1095" t="s">
        <v>72</v>
      </c>
      <c r="T1095">
        <v>0</v>
      </c>
      <c r="U1095">
        <v>1</v>
      </c>
      <c r="V1095">
        <v>0</v>
      </c>
      <c r="W1095">
        <v>0</v>
      </c>
      <c r="X1095">
        <v>0</v>
      </c>
      <c r="Y1095">
        <v>1</v>
      </c>
      <c r="Z1095">
        <v>0</v>
      </c>
      <c r="AA1095">
        <v>1</v>
      </c>
      <c r="AB1095">
        <v>0</v>
      </c>
      <c r="AC1095">
        <v>1</v>
      </c>
      <c r="AD1095">
        <v>0</v>
      </c>
      <c r="AE1095">
        <v>1</v>
      </c>
      <c r="AF1095">
        <v>1</v>
      </c>
      <c r="AG1095">
        <v>1</v>
      </c>
      <c r="AH1095">
        <v>0</v>
      </c>
      <c r="AI1095">
        <v>1</v>
      </c>
      <c r="AJ1095">
        <v>1</v>
      </c>
      <c r="AK1095">
        <v>0</v>
      </c>
      <c r="AL1095">
        <v>1</v>
      </c>
      <c r="AM1095">
        <v>1</v>
      </c>
      <c r="AN1095">
        <v>1</v>
      </c>
      <c r="AO1095">
        <v>1</v>
      </c>
      <c r="AP1095">
        <v>0</v>
      </c>
      <c r="AQ1095">
        <v>0</v>
      </c>
      <c r="AR1095">
        <v>0</v>
      </c>
    </row>
    <row r="1096" spans="1:44" x14ac:dyDescent="0.3">
      <c r="A1096">
        <v>1092</v>
      </c>
      <c r="B1096">
        <v>2</v>
      </c>
      <c r="C1096">
        <v>46</v>
      </c>
      <c r="D1096">
        <v>17</v>
      </c>
      <c r="E1096" t="str">
        <f>"2-46-17"</f>
        <v>2-46-17</v>
      </c>
      <c r="F1096" t="s">
        <v>71</v>
      </c>
      <c r="G1096" t="s">
        <v>73</v>
      </c>
      <c r="H1096">
        <v>1</v>
      </c>
      <c r="I1096">
        <v>0</v>
      </c>
      <c r="J1096">
        <v>0</v>
      </c>
      <c r="K1096">
        <v>1</v>
      </c>
      <c r="L1096">
        <v>1</v>
      </c>
      <c r="M1096">
        <v>1</v>
      </c>
      <c r="N1096">
        <v>1</v>
      </c>
      <c r="O1096">
        <v>1</v>
      </c>
      <c r="P1096">
        <v>1</v>
      </c>
      <c r="Q1096">
        <v>1</v>
      </c>
      <c r="R1096">
        <v>1</v>
      </c>
      <c r="S1096">
        <v>1</v>
      </c>
    </row>
    <row r="1097" spans="1:44" x14ac:dyDescent="0.3">
      <c r="A1097">
        <v>1093</v>
      </c>
      <c r="B1097">
        <v>2</v>
      </c>
      <c r="C1097">
        <v>46</v>
      </c>
      <c r="D1097">
        <v>10</v>
      </c>
      <c r="E1097" t="str">
        <f>"2-46-10"</f>
        <v>2-46-10</v>
      </c>
      <c r="F1097" t="s">
        <v>71</v>
      </c>
      <c r="G1097" t="s">
        <v>72</v>
      </c>
      <c r="T1097">
        <v>0</v>
      </c>
      <c r="U1097">
        <v>1</v>
      </c>
      <c r="V1097">
        <v>0</v>
      </c>
      <c r="W1097">
        <v>0</v>
      </c>
      <c r="X1097">
        <v>1</v>
      </c>
      <c r="Y1097">
        <v>0</v>
      </c>
      <c r="Z1097">
        <v>1</v>
      </c>
      <c r="AA1097">
        <v>0</v>
      </c>
      <c r="AB1097">
        <v>0</v>
      </c>
      <c r="AC1097">
        <v>1</v>
      </c>
      <c r="AD1097">
        <v>0</v>
      </c>
      <c r="AE1097">
        <v>1</v>
      </c>
      <c r="AF1097">
        <v>1</v>
      </c>
      <c r="AG1097">
        <v>1</v>
      </c>
      <c r="AH1097">
        <v>0</v>
      </c>
      <c r="AI1097">
        <v>1</v>
      </c>
      <c r="AJ1097">
        <v>0</v>
      </c>
      <c r="AK1097">
        <v>1</v>
      </c>
      <c r="AL1097">
        <v>1</v>
      </c>
      <c r="AM1097">
        <v>1</v>
      </c>
      <c r="AN1097">
        <v>1</v>
      </c>
      <c r="AO1097">
        <v>1</v>
      </c>
      <c r="AP1097">
        <v>0</v>
      </c>
      <c r="AQ1097">
        <v>0</v>
      </c>
      <c r="AR1097">
        <v>0</v>
      </c>
    </row>
    <row r="1098" spans="1:44" x14ac:dyDescent="0.3">
      <c r="A1098">
        <v>1094</v>
      </c>
      <c r="B1098">
        <v>2</v>
      </c>
      <c r="C1098">
        <v>46</v>
      </c>
      <c r="D1098">
        <v>7</v>
      </c>
      <c r="E1098" t="str">
        <f>"2-46-7"</f>
        <v>2-46-7</v>
      </c>
      <c r="F1098" t="s">
        <v>71</v>
      </c>
      <c r="G1098" t="s">
        <v>73</v>
      </c>
      <c r="H1098">
        <v>1</v>
      </c>
      <c r="I1098">
        <v>1</v>
      </c>
      <c r="J1098">
        <v>0</v>
      </c>
      <c r="K1098">
        <v>0</v>
      </c>
      <c r="L1098">
        <v>1</v>
      </c>
      <c r="M1098">
        <v>1</v>
      </c>
      <c r="N1098">
        <v>1</v>
      </c>
      <c r="O1098">
        <v>1</v>
      </c>
      <c r="P1098">
        <v>1</v>
      </c>
      <c r="Q1098">
        <v>1</v>
      </c>
      <c r="R1098">
        <v>1</v>
      </c>
      <c r="S1098">
        <v>1</v>
      </c>
    </row>
    <row r="1099" spans="1:44" x14ac:dyDescent="0.3">
      <c r="A1099">
        <v>1095</v>
      </c>
      <c r="B1099">
        <v>2</v>
      </c>
      <c r="C1099">
        <v>46</v>
      </c>
      <c r="D1099">
        <v>4</v>
      </c>
      <c r="E1099" t="str">
        <f>"2-46-4"</f>
        <v>2-46-4</v>
      </c>
      <c r="F1099" t="s">
        <v>71</v>
      </c>
      <c r="G1099" t="s">
        <v>72</v>
      </c>
      <c r="T1099">
        <v>1</v>
      </c>
      <c r="U1099">
        <v>0</v>
      </c>
      <c r="V1099">
        <v>0</v>
      </c>
      <c r="W1099">
        <v>0</v>
      </c>
      <c r="X1099">
        <v>1</v>
      </c>
      <c r="Y1099">
        <v>0</v>
      </c>
      <c r="Z1099">
        <v>0</v>
      </c>
      <c r="AA1099">
        <v>1</v>
      </c>
      <c r="AB1099">
        <v>0</v>
      </c>
      <c r="AC1099">
        <v>0</v>
      </c>
      <c r="AD1099">
        <v>0</v>
      </c>
      <c r="AE1099">
        <v>1</v>
      </c>
      <c r="AF1099">
        <v>1</v>
      </c>
      <c r="AG1099">
        <v>1</v>
      </c>
      <c r="AH1099">
        <v>0</v>
      </c>
      <c r="AI1099">
        <v>1</v>
      </c>
      <c r="AJ1099">
        <v>1</v>
      </c>
      <c r="AK1099">
        <v>0</v>
      </c>
      <c r="AL1099">
        <v>1</v>
      </c>
      <c r="AM1099">
        <v>1</v>
      </c>
      <c r="AN1099">
        <v>1</v>
      </c>
      <c r="AO1099">
        <v>1</v>
      </c>
      <c r="AP1099">
        <v>0</v>
      </c>
      <c r="AQ1099">
        <v>0</v>
      </c>
      <c r="AR1099">
        <v>0</v>
      </c>
    </row>
    <row r="1100" spans="1:44" x14ac:dyDescent="0.3">
      <c r="A1100">
        <v>1096</v>
      </c>
      <c r="B1100">
        <v>2</v>
      </c>
      <c r="C1100">
        <v>46</v>
      </c>
      <c r="D1100">
        <v>20</v>
      </c>
      <c r="E1100" t="str">
        <f>"2-46-20"</f>
        <v>2-46-20</v>
      </c>
      <c r="F1100" t="s">
        <v>71</v>
      </c>
      <c r="G1100" t="s">
        <v>72</v>
      </c>
      <c r="T1100">
        <v>1</v>
      </c>
      <c r="U1100">
        <v>0</v>
      </c>
      <c r="V1100">
        <v>0</v>
      </c>
      <c r="W1100">
        <v>0</v>
      </c>
      <c r="X1100">
        <v>1</v>
      </c>
      <c r="Y1100">
        <v>0</v>
      </c>
      <c r="Z1100">
        <v>1</v>
      </c>
      <c r="AA1100">
        <v>0</v>
      </c>
      <c r="AB1100">
        <v>1</v>
      </c>
      <c r="AC1100">
        <v>0</v>
      </c>
      <c r="AD1100">
        <v>0</v>
      </c>
      <c r="AE1100">
        <v>1</v>
      </c>
      <c r="AF1100">
        <v>1</v>
      </c>
      <c r="AG1100">
        <v>1</v>
      </c>
      <c r="AH1100">
        <v>0</v>
      </c>
      <c r="AI1100">
        <v>1</v>
      </c>
      <c r="AJ1100">
        <v>1</v>
      </c>
      <c r="AK1100">
        <v>0</v>
      </c>
      <c r="AL1100">
        <v>1</v>
      </c>
      <c r="AM1100">
        <v>1</v>
      </c>
      <c r="AN1100">
        <v>1</v>
      </c>
      <c r="AO1100">
        <v>1</v>
      </c>
      <c r="AP1100">
        <v>0</v>
      </c>
      <c r="AQ1100">
        <v>0</v>
      </c>
      <c r="AR1100">
        <v>0</v>
      </c>
    </row>
    <row r="1101" spans="1:44" x14ac:dyDescent="0.3">
      <c r="A1101">
        <v>1097</v>
      </c>
      <c r="B1101">
        <v>2</v>
      </c>
      <c r="C1101">
        <v>46</v>
      </c>
      <c r="D1101">
        <v>12</v>
      </c>
      <c r="E1101" t="str">
        <f>"2-46-12"</f>
        <v>2-46-12</v>
      </c>
      <c r="F1101" t="s">
        <v>71</v>
      </c>
      <c r="G1101" t="s">
        <v>72</v>
      </c>
      <c r="T1101">
        <v>1</v>
      </c>
      <c r="U1101">
        <v>0</v>
      </c>
      <c r="V1101">
        <v>0</v>
      </c>
      <c r="W1101">
        <v>0</v>
      </c>
      <c r="X1101">
        <v>1</v>
      </c>
      <c r="Y1101">
        <v>0</v>
      </c>
      <c r="Z1101">
        <v>1</v>
      </c>
      <c r="AA1101">
        <v>0</v>
      </c>
      <c r="AB1101">
        <v>0</v>
      </c>
      <c r="AC1101">
        <v>0</v>
      </c>
      <c r="AD1101">
        <v>1</v>
      </c>
      <c r="AE1101">
        <v>1</v>
      </c>
      <c r="AF1101">
        <v>1</v>
      </c>
      <c r="AG1101">
        <v>1</v>
      </c>
      <c r="AH1101">
        <v>0</v>
      </c>
      <c r="AI1101">
        <v>1</v>
      </c>
      <c r="AJ1101">
        <v>1</v>
      </c>
      <c r="AK1101">
        <v>0</v>
      </c>
      <c r="AL1101">
        <v>1</v>
      </c>
      <c r="AM1101">
        <v>1</v>
      </c>
      <c r="AN1101">
        <v>1</v>
      </c>
      <c r="AO1101">
        <v>1</v>
      </c>
      <c r="AP1101">
        <v>0</v>
      </c>
      <c r="AQ1101">
        <v>0</v>
      </c>
      <c r="AR1101">
        <v>0</v>
      </c>
    </row>
    <row r="1102" spans="1:44" x14ac:dyDescent="0.3">
      <c r="A1102">
        <v>1098</v>
      </c>
      <c r="B1102">
        <v>2</v>
      </c>
      <c r="C1102">
        <v>46</v>
      </c>
      <c r="D1102">
        <v>8</v>
      </c>
      <c r="E1102" t="str">
        <f>"2-46-8"</f>
        <v>2-46-8</v>
      </c>
      <c r="F1102" t="s">
        <v>71</v>
      </c>
      <c r="G1102" t="s">
        <v>72</v>
      </c>
      <c r="T1102">
        <v>0</v>
      </c>
      <c r="U1102">
        <v>1</v>
      </c>
      <c r="V1102">
        <v>0</v>
      </c>
      <c r="W1102">
        <v>0</v>
      </c>
      <c r="X1102">
        <v>1</v>
      </c>
      <c r="Y1102">
        <v>0</v>
      </c>
      <c r="Z1102">
        <v>0</v>
      </c>
      <c r="AA1102">
        <v>1</v>
      </c>
      <c r="AB1102">
        <v>0</v>
      </c>
      <c r="AC1102">
        <v>0</v>
      </c>
      <c r="AD1102">
        <v>1</v>
      </c>
      <c r="AE1102">
        <v>1</v>
      </c>
      <c r="AF1102">
        <v>1</v>
      </c>
      <c r="AG1102">
        <v>1</v>
      </c>
      <c r="AH1102">
        <v>1</v>
      </c>
      <c r="AI1102">
        <v>0</v>
      </c>
      <c r="AJ1102">
        <v>1</v>
      </c>
      <c r="AK1102">
        <v>0</v>
      </c>
      <c r="AL1102">
        <v>1</v>
      </c>
      <c r="AM1102">
        <v>1</v>
      </c>
      <c r="AN1102">
        <v>1</v>
      </c>
      <c r="AO1102">
        <v>1</v>
      </c>
      <c r="AP1102">
        <v>0</v>
      </c>
      <c r="AQ1102">
        <v>0</v>
      </c>
      <c r="AR1102">
        <v>0</v>
      </c>
    </row>
    <row r="1103" spans="1:44" x14ac:dyDescent="0.3">
      <c r="A1103">
        <v>1099</v>
      </c>
      <c r="B1103">
        <v>2</v>
      </c>
      <c r="C1103">
        <v>46</v>
      </c>
      <c r="D1103">
        <v>2</v>
      </c>
      <c r="E1103" t="str">
        <f>"2-46-2"</f>
        <v>2-46-2</v>
      </c>
      <c r="F1103" t="s">
        <v>71</v>
      </c>
      <c r="G1103" t="s">
        <v>72</v>
      </c>
      <c r="T1103">
        <v>1</v>
      </c>
      <c r="U1103">
        <v>0</v>
      </c>
      <c r="V1103">
        <v>0</v>
      </c>
      <c r="W1103">
        <v>0</v>
      </c>
      <c r="X1103">
        <v>1</v>
      </c>
      <c r="Y1103">
        <v>0</v>
      </c>
      <c r="Z1103">
        <v>1</v>
      </c>
      <c r="AA1103">
        <v>0</v>
      </c>
      <c r="AB1103">
        <v>1</v>
      </c>
      <c r="AC1103">
        <v>0</v>
      </c>
      <c r="AD1103">
        <v>0</v>
      </c>
      <c r="AE1103">
        <v>1</v>
      </c>
      <c r="AF1103">
        <v>1</v>
      </c>
      <c r="AG1103">
        <v>1</v>
      </c>
      <c r="AH1103">
        <v>0</v>
      </c>
      <c r="AI1103">
        <v>1</v>
      </c>
      <c r="AJ1103">
        <v>1</v>
      </c>
      <c r="AK1103">
        <v>0</v>
      </c>
      <c r="AL1103">
        <v>1</v>
      </c>
      <c r="AM1103">
        <v>1</v>
      </c>
      <c r="AN1103">
        <v>1</v>
      </c>
      <c r="AO1103">
        <v>1</v>
      </c>
      <c r="AP1103">
        <v>0</v>
      </c>
      <c r="AQ1103">
        <v>0</v>
      </c>
      <c r="AR1103">
        <v>0</v>
      </c>
    </row>
    <row r="1104" spans="1:44" x14ac:dyDescent="0.3">
      <c r="A1104">
        <v>1100</v>
      </c>
      <c r="B1104">
        <v>2</v>
      </c>
      <c r="C1104">
        <v>46</v>
      </c>
      <c r="D1104">
        <v>5</v>
      </c>
      <c r="E1104" t="str">
        <f>"2-46-5"</f>
        <v>2-46-5</v>
      </c>
      <c r="F1104" t="s">
        <v>71</v>
      </c>
      <c r="G1104" t="s">
        <v>72</v>
      </c>
      <c r="T1104">
        <v>0</v>
      </c>
      <c r="U1104">
        <v>1</v>
      </c>
      <c r="V1104">
        <v>0</v>
      </c>
      <c r="W1104">
        <v>0</v>
      </c>
      <c r="X1104">
        <v>1</v>
      </c>
      <c r="Y1104">
        <v>0</v>
      </c>
      <c r="Z1104">
        <v>1</v>
      </c>
      <c r="AA1104">
        <v>0</v>
      </c>
      <c r="AB1104">
        <v>0</v>
      </c>
      <c r="AC1104">
        <v>1</v>
      </c>
      <c r="AD1104">
        <v>0</v>
      </c>
      <c r="AE1104">
        <v>1</v>
      </c>
      <c r="AF1104">
        <v>1</v>
      </c>
      <c r="AG1104">
        <v>1</v>
      </c>
      <c r="AH1104">
        <v>0</v>
      </c>
      <c r="AI1104">
        <v>1</v>
      </c>
      <c r="AJ1104">
        <v>1</v>
      </c>
      <c r="AK1104">
        <v>0</v>
      </c>
      <c r="AL1104">
        <v>1</v>
      </c>
      <c r="AM1104">
        <v>1</v>
      </c>
      <c r="AN1104">
        <v>1</v>
      </c>
      <c r="AO1104">
        <v>1</v>
      </c>
      <c r="AP1104">
        <v>0</v>
      </c>
      <c r="AQ1104">
        <v>0</v>
      </c>
      <c r="AR1104">
        <v>0</v>
      </c>
    </row>
    <row r="1105" spans="1:44" x14ac:dyDescent="0.3">
      <c r="A1105">
        <v>1101</v>
      </c>
      <c r="B1105">
        <v>2</v>
      </c>
      <c r="C1105">
        <v>46</v>
      </c>
      <c r="D1105">
        <v>14</v>
      </c>
      <c r="E1105" t="str">
        <f>"2-46-14"</f>
        <v>2-46-14</v>
      </c>
      <c r="F1105" t="s">
        <v>71</v>
      </c>
      <c r="G1105" t="s">
        <v>72</v>
      </c>
      <c r="T1105">
        <v>1</v>
      </c>
      <c r="U1105">
        <v>0</v>
      </c>
      <c r="V1105">
        <v>0</v>
      </c>
      <c r="W1105">
        <v>0</v>
      </c>
      <c r="X1105">
        <v>1</v>
      </c>
      <c r="Y1105">
        <v>0</v>
      </c>
      <c r="Z1105">
        <v>1</v>
      </c>
      <c r="AA1105">
        <v>0</v>
      </c>
      <c r="AB1105">
        <v>0</v>
      </c>
      <c r="AC1105">
        <v>0</v>
      </c>
      <c r="AD1105">
        <v>1</v>
      </c>
      <c r="AE1105">
        <v>1</v>
      </c>
      <c r="AF1105">
        <v>1</v>
      </c>
      <c r="AG1105">
        <v>1</v>
      </c>
      <c r="AH1105">
        <v>1</v>
      </c>
      <c r="AI1105">
        <v>0</v>
      </c>
      <c r="AJ1105">
        <v>0</v>
      </c>
      <c r="AK1105">
        <v>1</v>
      </c>
      <c r="AL1105">
        <v>1</v>
      </c>
      <c r="AM1105">
        <v>1</v>
      </c>
      <c r="AN1105">
        <v>1</v>
      </c>
      <c r="AO1105">
        <v>1</v>
      </c>
      <c r="AP1105">
        <v>0</v>
      </c>
      <c r="AQ1105">
        <v>0</v>
      </c>
      <c r="AR1105">
        <v>0</v>
      </c>
    </row>
    <row r="1106" spans="1:44" x14ac:dyDescent="0.3">
      <c r="A1106">
        <v>1102</v>
      </c>
      <c r="B1106">
        <v>2</v>
      </c>
      <c r="C1106">
        <v>46</v>
      </c>
      <c r="D1106">
        <v>6</v>
      </c>
      <c r="E1106" t="str">
        <f>"2-46-6"</f>
        <v>2-46-6</v>
      </c>
      <c r="F1106" t="s">
        <v>71</v>
      </c>
      <c r="G1106" t="s">
        <v>72</v>
      </c>
      <c r="T1106">
        <v>0</v>
      </c>
      <c r="U1106">
        <v>1</v>
      </c>
      <c r="V1106">
        <v>0</v>
      </c>
      <c r="W1106">
        <v>0</v>
      </c>
      <c r="X1106">
        <v>1</v>
      </c>
      <c r="Y1106">
        <v>0</v>
      </c>
      <c r="Z1106">
        <v>1</v>
      </c>
      <c r="AA1106">
        <v>0</v>
      </c>
      <c r="AB1106">
        <v>0</v>
      </c>
      <c r="AC1106">
        <v>1</v>
      </c>
      <c r="AD1106">
        <v>0</v>
      </c>
      <c r="AE1106">
        <v>1</v>
      </c>
      <c r="AF1106">
        <v>1</v>
      </c>
      <c r="AG1106">
        <v>1</v>
      </c>
      <c r="AH1106">
        <v>0</v>
      </c>
      <c r="AI1106">
        <v>1</v>
      </c>
      <c r="AJ1106">
        <v>1</v>
      </c>
      <c r="AK1106">
        <v>0</v>
      </c>
      <c r="AL1106">
        <v>1</v>
      </c>
      <c r="AM1106">
        <v>1</v>
      </c>
      <c r="AN1106">
        <v>1</v>
      </c>
      <c r="AO1106">
        <v>1</v>
      </c>
      <c r="AP1106">
        <v>0</v>
      </c>
      <c r="AQ1106">
        <v>0</v>
      </c>
      <c r="AR1106">
        <v>0</v>
      </c>
    </row>
    <row r="1107" spans="1:44" x14ac:dyDescent="0.3">
      <c r="A1107">
        <v>1103</v>
      </c>
      <c r="B1107">
        <v>2</v>
      </c>
      <c r="C1107">
        <v>46</v>
      </c>
      <c r="D1107">
        <v>19</v>
      </c>
      <c r="E1107" t="str">
        <f>"2-46-19"</f>
        <v>2-46-19</v>
      </c>
      <c r="F1107" t="s">
        <v>71</v>
      </c>
      <c r="G1107" t="s">
        <v>72</v>
      </c>
      <c r="T1107">
        <v>1</v>
      </c>
      <c r="U1107">
        <v>0</v>
      </c>
      <c r="V1107">
        <v>0</v>
      </c>
      <c r="W1107">
        <v>0</v>
      </c>
      <c r="X1107">
        <v>1</v>
      </c>
      <c r="Y1107">
        <v>0</v>
      </c>
      <c r="Z1107">
        <v>1</v>
      </c>
      <c r="AA1107">
        <v>0</v>
      </c>
      <c r="AB1107">
        <v>0</v>
      </c>
      <c r="AC1107">
        <v>1</v>
      </c>
      <c r="AD1107">
        <v>0</v>
      </c>
      <c r="AE1107">
        <v>1</v>
      </c>
      <c r="AF1107">
        <v>1</v>
      </c>
      <c r="AG1107">
        <v>1</v>
      </c>
      <c r="AH1107">
        <v>0</v>
      </c>
      <c r="AI1107">
        <v>1</v>
      </c>
      <c r="AJ1107">
        <v>1</v>
      </c>
      <c r="AK1107">
        <v>0</v>
      </c>
      <c r="AL1107">
        <v>1</v>
      </c>
      <c r="AM1107">
        <v>1</v>
      </c>
      <c r="AN1107">
        <v>1</v>
      </c>
      <c r="AO1107">
        <v>1</v>
      </c>
      <c r="AP1107">
        <v>0</v>
      </c>
      <c r="AQ1107">
        <v>0</v>
      </c>
      <c r="AR1107">
        <v>0</v>
      </c>
    </row>
    <row r="1108" spans="1:44" x14ac:dyDescent="0.3">
      <c r="A1108">
        <v>1104</v>
      </c>
      <c r="B1108">
        <v>2</v>
      </c>
      <c r="C1108">
        <v>47</v>
      </c>
      <c r="D1108">
        <v>22</v>
      </c>
      <c r="E1108" t="str">
        <f>"2-47-22"</f>
        <v>2-47-22</v>
      </c>
      <c r="F1108" t="s">
        <v>71</v>
      </c>
      <c r="G1108" t="s">
        <v>72</v>
      </c>
      <c r="T1108">
        <v>0</v>
      </c>
      <c r="U1108">
        <v>1</v>
      </c>
      <c r="V1108">
        <v>0</v>
      </c>
      <c r="W1108">
        <v>0</v>
      </c>
      <c r="X1108">
        <v>0</v>
      </c>
      <c r="Y1108">
        <v>1</v>
      </c>
      <c r="Z1108">
        <v>0</v>
      </c>
      <c r="AA1108">
        <v>1</v>
      </c>
      <c r="AB1108">
        <v>0</v>
      </c>
      <c r="AC1108">
        <v>0</v>
      </c>
      <c r="AD1108">
        <v>1</v>
      </c>
      <c r="AE1108">
        <v>1</v>
      </c>
      <c r="AF1108">
        <v>1</v>
      </c>
      <c r="AG1108">
        <v>1</v>
      </c>
      <c r="AH1108">
        <v>0</v>
      </c>
      <c r="AI1108">
        <v>1</v>
      </c>
      <c r="AJ1108">
        <v>1</v>
      </c>
      <c r="AK1108">
        <v>0</v>
      </c>
      <c r="AL1108">
        <v>1</v>
      </c>
      <c r="AM1108">
        <v>1</v>
      </c>
      <c r="AN1108">
        <v>1</v>
      </c>
      <c r="AO1108">
        <v>0</v>
      </c>
      <c r="AP1108">
        <v>0</v>
      </c>
      <c r="AQ1108">
        <v>0</v>
      </c>
      <c r="AR1108">
        <v>0</v>
      </c>
    </row>
    <row r="1109" spans="1:44" x14ac:dyDescent="0.3">
      <c r="A1109">
        <v>1105</v>
      </c>
      <c r="B1109">
        <v>2</v>
      </c>
      <c r="C1109">
        <v>47</v>
      </c>
      <c r="D1109">
        <v>14</v>
      </c>
      <c r="E1109" t="str">
        <f>"2-47-14"</f>
        <v>2-47-14</v>
      </c>
      <c r="F1109" t="s">
        <v>71</v>
      </c>
      <c r="G1109" t="s">
        <v>72</v>
      </c>
      <c r="T1109">
        <v>0</v>
      </c>
      <c r="U1109">
        <v>1</v>
      </c>
      <c r="V1109">
        <v>0</v>
      </c>
      <c r="W1109">
        <v>0</v>
      </c>
      <c r="X1109">
        <v>1</v>
      </c>
      <c r="Y1109">
        <v>0</v>
      </c>
      <c r="Z1109">
        <v>0</v>
      </c>
      <c r="AA1109">
        <v>1</v>
      </c>
      <c r="AB1109">
        <v>1</v>
      </c>
      <c r="AC1109">
        <v>0</v>
      </c>
      <c r="AD1109">
        <v>0</v>
      </c>
      <c r="AE1109">
        <v>1</v>
      </c>
      <c r="AF1109">
        <v>1</v>
      </c>
      <c r="AG1109">
        <v>1</v>
      </c>
      <c r="AH1109">
        <v>0</v>
      </c>
      <c r="AI1109">
        <v>1</v>
      </c>
      <c r="AJ1109">
        <v>0</v>
      </c>
      <c r="AK1109">
        <v>1</v>
      </c>
      <c r="AL1109">
        <v>1</v>
      </c>
      <c r="AM1109">
        <v>1</v>
      </c>
      <c r="AN1109">
        <v>1</v>
      </c>
      <c r="AO1109">
        <v>1</v>
      </c>
      <c r="AP1109">
        <v>0</v>
      </c>
      <c r="AQ1109">
        <v>0</v>
      </c>
      <c r="AR1109">
        <v>0</v>
      </c>
    </row>
    <row r="1110" spans="1:44" x14ac:dyDescent="0.3">
      <c r="A1110">
        <v>1106</v>
      </c>
      <c r="B1110">
        <v>2</v>
      </c>
      <c r="C1110">
        <v>47</v>
      </c>
      <c r="D1110">
        <v>13</v>
      </c>
      <c r="E1110" t="str">
        <f>"2-47-13"</f>
        <v>2-47-13</v>
      </c>
      <c r="F1110" t="s">
        <v>71</v>
      </c>
      <c r="G1110" t="s">
        <v>72</v>
      </c>
      <c r="T1110">
        <v>0</v>
      </c>
      <c r="U1110">
        <v>1</v>
      </c>
      <c r="V1110">
        <v>0</v>
      </c>
      <c r="W1110">
        <v>0</v>
      </c>
      <c r="X1110">
        <v>0</v>
      </c>
      <c r="Y1110">
        <v>1</v>
      </c>
      <c r="Z1110">
        <v>1</v>
      </c>
      <c r="AA1110">
        <v>0</v>
      </c>
      <c r="AB1110">
        <v>0</v>
      </c>
      <c r="AC1110">
        <v>1</v>
      </c>
      <c r="AD1110">
        <v>0</v>
      </c>
      <c r="AE1110">
        <v>1</v>
      </c>
      <c r="AF1110">
        <v>1</v>
      </c>
      <c r="AG1110">
        <v>1</v>
      </c>
      <c r="AH1110">
        <v>0</v>
      </c>
      <c r="AI1110">
        <v>1</v>
      </c>
      <c r="AJ1110">
        <v>1</v>
      </c>
      <c r="AK1110">
        <v>0</v>
      </c>
      <c r="AL1110">
        <v>1</v>
      </c>
      <c r="AM1110">
        <v>1</v>
      </c>
      <c r="AN1110">
        <v>1</v>
      </c>
      <c r="AO1110">
        <v>1</v>
      </c>
      <c r="AP1110">
        <v>0</v>
      </c>
      <c r="AQ1110">
        <v>0</v>
      </c>
      <c r="AR1110">
        <v>0</v>
      </c>
    </row>
    <row r="1111" spans="1:44" x14ac:dyDescent="0.3">
      <c r="A1111">
        <v>1107</v>
      </c>
      <c r="B1111">
        <v>2</v>
      </c>
      <c r="C1111">
        <v>47</v>
      </c>
      <c r="D1111">
        <v>9</v>
      </c>
      <c r="E1111" t="str">
        <f>"2-47-9"</f>
        <v>2-47-9</v>
      </c>
      <c r="F1111" t="s">
        <v>71</v>
      </c>
      <c r="G1111" t="s">
        <v>72</v>
      </c>
      <c r="T1111">
        <v>1</v>
      </c>
      <c r="U1111">
        <v>0</v>
      </c>
      <c r="V1111">
        <v>0</v>
      </c>
      <c r="W1111">
        <v>0</v>
      </c>
      <c r="X1111">
        <v>1</v>
      </c>
      <c r="Y1111">
        <v>0</v>
      </c>
      <c r="Z1111">
        <v>0</v>
      </c>
      <c r="AA1111">
        <v>1</v>
      </c>
      <c r="AB1111">
        <v>0</v>
      </c>
      <c r="AC1111">
        <v>0</v>
      </c>
      <c r="AD1111">
        <v>1</v>
      </c>
      <c r="AE1111">
        <v>1</v>
      </c>
      <c r="AF1111">
        <v>1</v>
      </c>
      <c r="AG1111">
        <v>1</v>
      </c>
      <c r="AH1111">
        <v>0</v>
      </c>
      <c r="AI1111">
        <v>1</v>
      </c>
      <c r="AJ1111">
        <v>0</v>
      </c>
      <c r="AK1111">
        <v>1</v>
      </c>
      <c r="AL1111">
        <v>0</v>
      </c>
      <c r="AM1111">
        <v>1</v>
      </c>
      <c r="AN1111">
        <v>1</v>
      </c>
      <c r="AO1111">
        <v>1</v>
      </c>
      <c r="AP1111">
        <v>0</v>
      </c>
      <c r="AQ1111">
        <v>0</v>
      </c>
      <c r="AR1111">
        <v>0</v>
      </c>
    </row>
    <row r="1112" spans="1:44" x14ac:dyDescent="0.3">
      <c r="A1112">
        <v>1108</v>
      </c>
      <c r="B1112">
        <v>2</v>
      </c>
      <c r="C1112">
        <v>47</v>
      </c>
      <c r="D1112">
        <v>5</v>
      </c>
      <c r="E1112" t="str">
        <f>"2-47-5"</f>
        <v>2-47-5</v>
      </c>
      <c r="F1112" t="s">
        <v>71</v>
      </c>
      <c r="G1112" t="s">
        <v>73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1</v>
      </c>
      <c r="S1112">
        <v>1</v>
      </c>
    </row>
    <row r="1113" spans="1:44" x14ac:dyDescent="0.3">
      <c r="A1113">
        <v>1109</v>
      </c>
      <c r="B1113">
        <v>2</v>
      </c>
      <c r="C1113">
        <v>47</v>
      </c>
      <c r="D1113">
        <v>1</v>
      </c>
      <c r="E1113" t="str">
        <f>"2-47-1"</f>
        <v>2-47-1</v>
      </c>
      <c r="F1113" t="s">
        <v>71</v>
      </c>
      <c r="G1113" t="s">
        <v>73</v>
      </c>
      <c r="H1113">
        <v>1</v>
      </c>
      <c r="I1113">
        <v>0</v>
      </c>
      <c r="J1113">
        <v>0</v>
      </c>
      <c r="K1113">
        <v>1</v>
      </c>
      <c r="L1113">
        <v>1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1</v>
      </c>
      <c r="S1113">
        <v>1</v>
      </c>
    </row>
    <row r="1114" spans="1:44" x14ac:dyDescent="0.3">
      <c r="A1114">
        <v>1110</v>
      </c>
      <c r="B1114">
        <v>2</v>
      </c>
      <c r="C1114">
        <v>47</v>
      </c>
      <c r="D1114">
        <v>18</v>
      </c>
      <c r="E1114" t="str">
        <f>"2-47-18"</f>
        <v>2-47-18</v>
      </c>
      <c r="F1114" t="s">
        <v>71</v>
      </c>
      <c r="G1114" t="s">
        <v>72</v>
      </c>
      <c r="T1114">
        <v>1</v>
      </c>
      <c r="U1114">
        <v>0</v>
      </c>
      <c r="V1114">
        <v>0</v>
      </c>
      <c r="W1114">
        <v>0</v>
      </c>
      <c r="X1114">
        <v>1</v>
      </c>
      <c r="Y1114">
        <v>0</v>
      </c>
      <c r="Z1114">
        <v>0</v>
      </c>
      <c r="AA1114">
        <v>1</v>
      </c>
      <c r="AB1114">
        <v>1</v>
      </c>
      <c r="AC1114">
        <v>0</v>
      </c>
      <c r="AD1114">
        <v>0</v>
      </c>
      <c r="AE1114">
        <v>0</v>
      </c>
      <c r="AF1114">
        <v>0</v>
      </c>
      <c r="AG1114">
        <v>0</v>
      </c>
      <c r="AH1114">
        <v>0</v>
      </c>
      <c r="AI1114">
        <v>1</v>
      </c>
      <c r="AJ1114">
        <v>1</v>
      </c>
      <c r="AK1114">
        <v>0</v>
      </c>
      <c r="AL1114">
        <v>0</v>
      </c>
      <c r="AM1114">
        <v>0</v>
      </c>
      <c r="AN1114">
        <v>0</v>
      </c>
      <c r="AO1114">
        <v>0</v>
      </c>
      <c r="AP1114">
        <v>0</v>
      </c>
      <c r="AQ1114">
        <v>0</v>
      </c>
      <c r="AR1114">
        <v>0</v>
      </c>
    </row>
    <row r="1115" spans="1:44" x14ac:dyDescent="0.3">
      <c r="A1115">
        <v>1111</v>
      </c>
      <c r="B1115">
        <v>2</v>
      </c>
      <c r="C1115">
        <v>47</v>
      </c>
      <c r="D1115">
        <v>17</v>
      </c>
      <c r="E1115" t="str">
        <f>"2-47-17"</f>
        <v>2-47-17</v>
      </c>
      <c r="F1115" t="s">
        <v>71</v>
      </c>
      <c r="G1115" t="s">
        <v>72</v>
      </c>
      <c r="T1115">
        <v>1</v>
      </c>
      <c r="U1115">
        <v>0</v>
      </c>
      <c r="V1115">
        <v>0</v>
      </c>
      <c r="W1115">
        <v>0</v>
      </c>
      <c r="X1115">
        <v>1</v>
      </c>
      <c r="Y1115">
        <v>0</v>
      </c>
      <c r="Z1115">
        <v>0</v>
      </c>
      <c r="AA1115">
        <v>1</v>
      </c>
      <c r="AB1115">
        <v>1</v>
      </c>
      <c r="AC1115">
        <v>0</v>
      </c>
      <c r="AD1115">
        <v>0</v>
      </c>
      <c r="AE1115">
        <v>0</v>
      </c>
      <c r="AF1115">
        <v>0</v>
      </c>
      <c r="AG1115">
        <v>0</v>
      </c>
      <c r="AH1115">
        <v>0</v>
      </c>
      <c r="AI1115">
        <v>1</v>
      </c>
      <c r="AJ1115">
        <v>0</v>
      </c>
      <c r="AK1115">
        <v>0</v>
      </c>
      <c r="AL1115">
        <v>0</v>
      </c>
      <c r="AM1115">
        <v>0</v>
      </c>
      <c r="AN1115">
        <v>0</v>
      </c>
      <c r="AO1115">
        <v>0</v>
      </c>
      <c r="AP1115">
        <v>0</v>
      </c>
      <c r="AQ1115">
        <v>0</v>
      </c>
      <c r="AR1115">
        <v>0</v>
      </c>
    </row>
    <row r="1116" spans="1:44" x14ac:dyDescent="0.3">
      <c r="A1116">
        <v>1112</v>
      </c>
      <c r="B1116">
        <v>2</v>
      </c>
      <c r="C1116">
        <v>47</v>
      </c>
      <c r="D1116">
        <v>11</v>
      </c>
      <c r="E1116" t="str">
        <f>"2-47-11"</f>
        <v>2-47-11</v>
      </c>
      <c r="F1116" t="s">
        <v>71</v>
      </c>
      <c r="G1116" t="s">
        <v>72</v>
      </c>
      <c r="T1116">
        <v>1</v>
      </c>
      <c r="U1116">
        <v>0</v>
      </c>
      <c r="V1116">
        <v>0</v>
      </c>
      <c r="W1116">
        <v>0</v>
      </c>
      <c r="X1116">
        <v>1</v>
      </c>
      <c r="Y1116">
        <v>0</v>
      </c>
      <c r="Z1116">
        <v>1</v>
      </c>
      <c r="AA1116">
        <v>0</v>
      </c>
      <c r="AB1116">
        <v>0</v>
      </c>
      <c r="AC1116">
        <v>1</v>
      </c>
      <c r="AD1116">
        <v>0</v>
      </c>
      <c r="AE1116">
        <v>0</v>
      </c>
      <c r="AF1116">
        <v>0</v>
      </c>
      <c r="AG1116">
        <v>0</v>
      </c>
      <c r="AH1116">
        <v>0</v>
      </c>
      <c r="AI1116">
        <v>1</v>
      </c>
      <c r="AJ1116">
        <v>0</v>
      </c>
      <c r="AK1116">
        <v>1</v>
      </c>
      <c r="AL1116">
        <v>0</v>
      </c>
      <c r="AM1116">
        <v>0</v>
      </c>
      <c r="AN1116">
        <v>0</v>
      </c>
      <c r="AO1116">
        <v>0</v>
      </c>
      <c r="AP1116">
        <v>0</v>
      </c>
      <c r="AQ1116">
        <v>0</v>
      </c>
      <c r="AR1116">
        <v>0</v>
      </c>
    </row>
    <row r="1117" spans="1:44" x14ac:dyDescent="0.3">
      <c r="A1117">
        <v>1113</v>
      </c>
      <c r="B1117">
        <v>2</v>
      </c>
      <c r="C1117">
        <v>47</v>
      </c>
      <c r="D1117">
        <v>3</v>
      </c>
      <c r="E1117" t="str">
        <f>"2-47-3"</f>
        <v>2-47-3</v>
      </c>
      <c r="F1117" t="s">
        <v>71</v>
      </c>
      <c r="G1117" t="s">
        <v>72</v>
      </c>
      <c r="T1117">
        <v>1</v>
      </c>
      <c r="U1117">
        <v>0</v>
      </c>
      <c r="V1117">
        <v>0</v>
      </c>
      <c r="W1117">
        <v>0</v>
      </c>
      <c r="X1117">
        <v>1</v>
      </c>
      <c r="Y1117">
        <v>0</v>
      </c>
      <c r="Z1117">
        <v>1</v>
      </c>
      <c r="AA1117">
        <v>0</v>
      </c>
      <c r="AB1117">
        <v>1</v>
      </c>
      <c r="AC1117">
        <v>0</v>
      </c>
      <c r="AD1117">
        <v>0</v>
      </c>
      <c r="AE1117">
        <v>1</v>
      </c>
      <c r="AF1117">
        <v>1</v>
      </c>
      <c r="AG1117">
        <v>1</v>
      </c>
      <c r="AH1117">
        <v>0</v>
      </c>
      <c r="AI1117">
        <v>1</v>
      </c>
      <c r="AJ1117">
        <v>1</v>
      </c>
      <c r="AK1117">
        <v>0</v>
      </c>
      <c r="AL1117">
        <v>1</v>
      </c>
      <c r="AM1117">
        <v>1</v>
      </c>
      <c r="AN1117">
        <v>1</v>
      </c>
      <c r="AO1117">
        <v>1</v>
      </c>
      <c r="AP1117">
        <v>0</v>
      </c>
      <c r="AQ1117">
        <v>0</v>
      </c>
      <c r="AR1117">
        <v>0</v>
      </c>
    </row>
    <row r="1118" spans="1:44" x14ac:dyDescent="0.3">
      <c r="A1118">
        <v>1114</v>
      </c>
      <c r="B1118">
        <v>2</v>
      </c>
      <c r="C1118">
        <v>47</v>
      </c>
      <c r="D1118">
        <v>24</v>
      </c>
      <c r="E1118" t="str">
        <f>"2-47-24"</f>
        <v>2-47-24</v>
      </c>
      <c r="F1118" t="s">
        <v>71</v>
      </c>
      <c r="G1118" t="s">
        <v>72</v>
      </c>
      <c r="T1118">
        <v>0</v>
      </c>
      <c r="U1118">
        <v>1</v>
      </c>
      <c r="V1118">
        <v>0</v>
      </c>
      <c r="W1118">
        <v>0</v>
      </c>
      <c r="X1118">
        <v>1</v>
      </c>
      <c r="Y1118">
        <v>0</v>
      </c>
      <c r="Z1118">
        <v>0</v>
      </c>
      <c r="AA1118">
        <v>1</v>
      </c>
      <c r="AB1118">
        <v>0</v>
      </c>
      <c r="AC1118">
        <v>0</v>
      </c>
      <c r="AD1118">
        <v>1</v>
      </c>
      <c r="AE1118">
        <v>0</v>
      </c>
      <c r="AF1118">
        <v>0</v>
      </c>
      <c r="AG1118">
        <v>0</v>
      </c>
      <c r="AH1118">
        <v>0</v>
      </c>
      <c r="AI1118">
        <v>0</v>
      </c>
      <c r="AJ1118">
        <v>0</v>
      </c>
      <c r="AK1118">
        <v>0</v>
      </c>
      <c r="AL1118">
        <v>0</v>
      </c>
      <c r="AM1118">
        <v>0</v>
      </c>
      <c r="AN1118">
        <v>0</v>
      </c>
      <c r="AO1118">
        <v>0</v>
      </c>
      <c r="AP1118">
        <v>0</v>
      </c>
      <c r="AQ1118">
        <v>0</v>
      </c>
      <c r="AR1118">
        <v>0</v>
      </c>
    </row>
    <row r="1119" spans="1:44" x14ac:dyDescent="0.3">
      <c r="A1119">
        <v>1115</v>
      </c>
      <c r="B1119">
        <v>2</v>
      </c>
      <c r="C1119">
        <v>47</v>
      </c>
      <c r="D1119">
        <v>23</v>
      </c>
      <c r="E1119" t="str">
        <f>"2-47-23"</f>
        <v>2-47-23</v>
      </c>
      <c r="F1119" t="s">
        <v>71</v>
      </c>
      <c r="G1119" t="s">
        <v>72</v>
      </c>
      <c r="T1119">
        <v>0</v>
      </c>
      <c r="U1119">
        <v>1</v>
      </c>
      <c r="V1119">
        <v>0</v>
      </c>
      <c r="W1119">
        <v>0</v>
      </c>
      <c r="X1119">
        <v>1</v>
      </c>
      <c r="Y1119">
        <v>0</v>
      </c>
      <c r="Z1119">
        <v>0</v>
      </c>
      <c r="AA1119">
        <v>1</v>
      </c>
      <c r="AB1119">
        <v>0</v>
      </c>
      <c r="AC1119">
        <v>0</v>
      </c>
      <c r="AD1119">
        <v>1</v>
      </c>
      <c r="AE1119">
        <v>0</v>
      </c>
      <c r="AF1119">
        <v>0</v>
      </c>
      <c r="AG1119">
        <v>0</v>
      </c>
      <c r="AH1119">
        <v>0</v>
      </c>
      <c r="AI1119">
        <v>0</v>
      </c>
      <c r="AJ1119">
        <v>0</v>
      </c>
      <c r="AK1119">
        <v>0</v>
      </c>
      <c r="AL1119">
        <v>0</v>
      </c>
      <c r="AM1119">
        <v>0</v>
      </c>
      <c r="AN1119">
        <v>0</v>
      </c>
      <c r="AO1119">
        <v>0</v>
      </c>
      <c r="AP1119">
        <v>0</v>
      </c>
      <c r="AQ1119">
        <v>0</v>
      </c>
      <c r="AR1119">
        <v>0</v>
      </c>
    </row>
    <row r="1120" spans="1:44" x14ac:dyDescent="0.3">
      <c r="A1120">
        <v>1116</v>
      </c>
      <c r="B1120">
        <v>2</v>
      </c>
      <c r="C1120">
        <v>47</v>
      </c>
      <c r="D1120">
        <v>16</v>
      </c>
      <c r="E1120" t="str">
        <f>"2-47-16"</f>
        <v>2-47-16</v>
      </c>
      <c r="F1120" t="s">
        <v>71</v>
      </c>
      <c r="G1120" t="s">
        <v>72</v>
      </c>
      <c r="T1120">
        <v>1</v>
      </c>
      <c r="U1120">
        <v>0</v>
      </c>
      <c r="V1120">
        <v>0</v>
      </c>
      <c r="W1120">
        <v>0</v>
      </c>
      <c r="X1120">
        <v>1</v>
      </c>
      <c r="Y1120">
        <v>0</v>
      </c>
      <c r="Z1120">
        <v>0</v>
      </c>
      <c r="AA1120">
        <v>1</v>
      </c>
      <c r="AB1120">
        <v>1</v>
      </c>
      <c r="AC1120">
        <v>0</v>
      </c>
      <c r="AD1120">
        <v>0</v>
      </c>
      <c r="AE1120">
        <v>0</v>
      </c>
      <c r="AF1120">
        <v>0</v>
      </c>
      <c r="AG1120">
        <v>0</v>
      </c>
      <c r="AH1120">
        <v>0</v>
      </c>
      <c r="AI1120">
        <v>1</v>
      </c>
      <c r="AJ1120">
        <v>1</v>
      </c>
      <c r="AK1120">
        <v>0</v>
      </c>
      <c r="AL1120">
        <v>0</v>
      </c>
      <c r="AM1120">
        <v>0</v>
      </c>
      <c r="AN1120">
        <v>0</v>
      </c>
      <c r="AO1120">
        <v>0</v>
      </c>
      <c r="AP1120">
        <v>0</v>
      </c>
      <c r="AQ1120">
        <v>0</v>
      </c>
      <c r="AR1120">
        <v>0</v>
      </c>
    </row>
    <row r="1121" spans="1:44" x14ac:dyDescent="0.3">
      <c r="A1121">
        <v>1117</v>
      </c>
      <c r="B1121">
        <v>2</v>
      </c>
      <c r="C1121">
        <v>47</v>
      </c>
      <c r="D1121">
        <v>15</v>
      </c>
      <c r="E1121" t="str">
        <f>"2-47-15"</f>
        <v>2-47-15</v>
      </c>
      <c r="F1121" t="s">
        <v>71</v>
      </c>
      <c r="G1121" t="s">
        <v>72</v>
      </c>
      <c r="T1121">
        <v>0</v>
      </c>
      <c r="U1121">
        <v>1</v>
      </c>
      <c r="V1121">
        <v>0</v>
      </c>
      <c r="W1121">
        <v>0</v>
      </c>
      <c r="X1121">
        <v>1</v>
      </c>
      <c r="Y1121">
        <v>0</v>
      </c>
      <c r="Z1121">
        <v>0</v>
      </c>
      <c r="AA1121">
        <v>1</v>
      </c>
      <c r="AB1121">
        <v>1</v>
      </c>
      <c r="AC1121">
        <v>0</v>
      </c>
      <c r="AD1121">
        <v>0</v>
      </c>
      <c r="AE1121">
        <v>1</v>
      </c>
      <c r="AF1121">
        <v>1</v>
      </c>
      <c r="AG1121">
        <v>1</v>
      </c>
      <c r="AH1121">
        <v>0</v>
      </c>
      <c r="AI1121">
        <v>1</v>
      </c>
      <c r="AJ1121">
        <v>0</v>
      </c>
      <c r="AK1121">
        <v>1</v>
      </c>
      <c r="AL1121">
        <v>1</v>
      </c>
      <c r="AM1121">
        <v>1</v>
      </c>
      <c r="AN1121">
        <v>1</v>
      </c>
      <c r="AO1121">
        <v>1</v>
      </c>
      <c r="AP1121">
        <v>0</v>
      </c>
      <c r="AQ1121">
        <v>0</v>
      </c>
      <c r="AR1121">
        <v>0</v>
      </c>
    </row>
    <row r="1122" spans="1:44" x14ac:dyDescent="0.3">
      <c r="A1122">
        <v>1118</v>
      </c>
      <c r="B1122">
        <v>2</v>
      </c>
      <c r="C1122">
        <v>47</v>
      </c>
      <c r="D1122">
        <v>10</v>
      </c>
      <c r="E1122" t="str">
        <f>"2-47-10"</f>
        <v>2-47-10</v>
      </c>
      <c r="F1122" t="s">
        <v>71</v>
      </c>
      <c r="G1122" t="s">
        <v>73</v>
      </c>
      <c r="H1122">
        <v>1</v>
      </c>
      <c r="I1122">
        <v>1</v>
      </c>
      <c r="J1122">
        <v>0</v>
      </c>
      <c r="K1122">
        <v>0</v>
      </c>
      <c r="L1122">
        <v>1</v>
      </c>
      <c r="M1122">
        <v>1</v>
      </c>
      <c r="N1122">
        <v>1</v>
      </c>
      <c r="O1122">
        <v>1</v>
      </c>
      <c r="P1122">
        <v>1</v>
      </c>
      <c r="Q1122">
        <v>1</v>
      </c>
      <c r="R1122">
        <v>1</v>
      </c>
      <c r="S1122">
        <v>1</v>
      </c>
    </row>
    <row r="1123" spans="1:44" x14ac:dyDescent="0.3">
      <c r="A1123">
        <v>1119</v>
      </c>
      <c r="B1123">
        <v>2</v>
      </c>
      <c r="C1123">
        <v>47</v>
      </c>
      <c r="D1123">
        <v>2</v>
      </c>
      <c r="E1123" t="str">
        <f>"2-47-2"</f>
        <v>2-47-2</v>
      </c>
      <c r="F1123" t="s">
        <v>71</v>
      </c>
      <c r="G1123" t="s">
        <v>72</v>
      </c>
      <c r="T1123">
        <v>0</v>
      </c>
      <c r="U1123">
        <v>1</v>
      </c>
      <c r="V1123">
        <v>0</v>
      </c>
      <c r="W1123">
        <v>0</v>
      </c>
      <c r="X1123">
        <v>0</v>
      </c>
      <c r="Y1123">
        <v>1</v>
      </c>
      <c r="Z1123">
        <v>0</v>
      </c>
      <c r="AA1123">
        <v>1</v>
      </c>
      <c r="AB1123">
        <v>0</v>
      </c>
      <c r="AC1123">
        <v>0</v>
      </c>
      <c r="AD1123">
        <v>1</v>
      </c>
      <c r="AE1123">
        <v>0</v>
      </c>
      <c r="AF1123">
        <v>0</v>
      </c>
      <c r="AG1123">
        <v>0</v>
      </c>
      <c r="AH1123">
        <v>0</v>
      </c>
      <c r="AI1123">
        <v>1</v>
      </c>
      <c r="AJ1123">
        <v>1</v>
      </c>
      <c r="AK1123">
        <v>0</v>
      </c>
      <c r="AL1123">
        <v>0</v>
      </c>
      <c r="AM1123">
        <v>1</v>
      </c>
      <c r="AN1123">
        <v>1</v>
      </c>
      <c r="AO1123">
        <v>1</v>
      </c>
      <c r="AP1123">
        <v>0</v>
      </c>
      <c r="AQ1123">
        <v>0</v>
      </c>
      <c r="AR1123">
        <v>0</v>
      </c>
    </row>
    <row r="1124" spans="1:44" x14ac:dyDescent="0.3">
      <c r="A1124">
        <v>1120</v>
      </c>
      <c r="B1124">
        <v>2</v>
      </c>
      <c r="C1124">
        <v>47</v>
      </c>
      <c r="D1124">
        <v>20</v>
      </c>
      <c r="E1124" t="str">
        <f>"2-47-20"</f>
        <v>2-47-20</v>
      </c>
      <c r="F1124" t="s">
        <v>71</v>
      </c>
      <c r="G1124" t="s">
        <v>72</v>
      </c>
      <c r="T1124">
        <v>1</v>
      </c>
      <c r="U1124">
        <v>0</v>
      </c>
      <c r="V1124">
        <v>0</v>
      </c>
      <c r="W1124">
        <v>0</v>
      </c>
      <c r="X1124">
        <v>1</v>
      </c>
      <c r="Y1124">
        <v>0</v>
      </c>
      <c r="Z1124">
        <v>1</v>
      </c>
      <c r="AA1124">
        <v>0</v>
      </c>
      <c r="AB1124">
        <v>0</v>
      </c>
      <c r="AC1124">
        <v>1</v>
      </c>
      <c r="AD1124">
        <v>0</v>
      </c>
      <c r="AE1124">
        <v>1</v>
      </c>
      <c r="AF1124">
        <v>1</v>
      </c>
      <c r="AG1124">
        <v>1</v>
      </c>
      <c r="AH1124">
        <v>0</v>
      </c>
      <c r="AI1124">
        <v>1</v>
      </c>
      <c r="AJ1124">
        <v>1</v>
      </c>
      <c r="AK1124">
        <v>0</v>
      </c>
      <c r="AL1124">
        <v>1</v>
      </c>
      <c r="AM1124">
        <v>1</v>
      </c>
      <c r="AN1124">
        <v>1</v>
      </c>
      <c r="AO1124">
        <v>1</v>
      </c>
      <c r="AP1124">
        <v>0</v>
      </c>
      <c r="AQ1124">
        <v>0</v>
      </c>
      <c r="AR1124">
        <v>0</v>
      </c>
    </row>
    <row r="1125" spans="1:44" x14ac:dyDescent="0.3">
      <c r="A1125">
        <v>1121</v>
      </c>
      <c r="B1125">
        <v>2</v>
      </c>
      <c r="C1125">
        <v>47</v>
      </c>
      <c r="D1125">
        <v>19</v>
      </c>
      <c r="E1125" t="str">
        <f>"2-47-19"</f>
        <v>2-47-19</v>
      </c>
      <c r="F1125" t="s">
        <v>71</v>
      </c>
      <c r="G1125" t="s">
        <v>72</v>
      </c>
      <c r="T1125">
        <v>1</v>
      </c>
      <c r="U1125">
        <v>0</v>
      </c>
      <c r="V1125">
        <v>0</v>
      </c>
      <c r="W1125">
        <v>0</v>
      </c>
      <c r="X1125">
        <v>1</v>
      </c>
      <c r="Y1125">
        <v>0</v>
      </c>
      <c r="Z1125">
        <v>0</v>
      </c>
      <c r="AA1125">
        <v>1</v>
      </c>
      <c r="AB1125">
        <v>0</v>
      </c>
      <c r="AC1125">
        <v>0</v>
      </c>
      <c r="AD1125">
        <v>1</v>
      </c>
      <c r="AE1125">
        <v>1</v>
      </c>
      <c r="AF1125">
        <v>1</v>
      </c>
      <c r="AG1125">
        <v>1</v>
      </c>
      <c r="AH1125">
        <v>0</v>
      </c>
      <c r="AI1125">
        <v>1</v>
      </c>
      <c r="AJ1125">
        <v>1</v>
      </c>
      <c r="AK1125">
        <v>0</v>
      </c>
      <c r="AL1125">
        <v>1</v>
      </c>
      <c r="AM1125">
        <v>1</v>
      </c>
      <c r="AN1125">
        <v>1</v>
      </c>
      <c r="AO1125">
        <v>1</v>
      </c>
      <c r="AP1125">
        <v>0</v>
      </c>
      <c r="AQ1125">
        <v>0</v>
      </c>
      <c r="AR1125">
        <v>0</v>
      </c>
    </row>
    <row r="1126" spans="1:44" x14ac:dyDescent="0.3">
      <c r="A1126">
        <v>1122</v>
      </c>
      <c r="B1126">
        <v>2</v>
      </c>
      <c r="C1126">
        <v>47</v>
      </c>
      <c r="D1126">
        <v>12</v>
      </c>
      <c r="E1126" t="str">
        <f>"2-47-12"</f>
        <v>2-47-12</v>
      </c>
      <c r="F1126" t="s">
        <v>71</v>
      </c>
      <c r="G1126" t="s">
        <v>72</v>
      </c>
      <c r="T1126">
        <v>1</v>
      </c>
      <c r="U1126">
        <v>0</v>
      </c>
      <c r="V1126">
        <v>0</v>
      </c>
      <c r="W1126">
        <v>0</v>
      </c>
      <c r="X1126">
        <v>1</v>
      </c>
      <c r="Y1126">
        <v>0</v>
      </c>
      <c r="Z1126">
        <v>1</v>
      </c>
      <c r="AA1126">
        <v>0</v>
      </c>
      <c r="AB1126">
        <v>0</v>
      </c>
      <c r="AC1126">
        <v>1</v>
      </c>
      <c r="AD1126">
        <v>0</v>
      </c>
      <c r="AE1126">
        <v>1</v>
      </c>
      <c r="AF1126">
        <v>1</v>
      </c>
      <c r="AG1126">
        <v>1</v>
      </c>
      <c r="AH1126">
        <v>0</v>
      </c>
      <c r="AI1126">
        <v>1</v>
      </c>
      <c r="AJ1126">
        <v>0</v>
      </c>
      <c r="AK1126">
        <v>1</v>
      </c>
      <c r="AL1126">
        <v>1</v>
      </c>
      <c r="AM1126">
        <v>1</v>
      </c>
      <c r="AN1126">
        <v>1</v>
      </c>
      <c r="AO1126">
        <v>1</v>
      </c>
      <c r="AP1126">
        <v>0</v>
      </c>
      <c r="AQ1126">
        <v>0</v>
      </c>
      <c r="AR1126">
        <v>0</v>
      </c>
    </row>
    <row r="1127" spans="1:44" x14ac:dyDescent="0.3">
      <c r="A1127">
        <v>1123</v>
      </c>
      <c r="B1127">
        <v>2</v>
      </c>
      <c r="C1127">
        <v>47</v>
      </c>
      <c r="D1127">
        <v>4</v>
      </c>
      <c r="E1127" t="str">
        <f>"2-47-4"</f>
        <v>2-47-4</v>
      </c>
      <c r="F1127" t="s">
        <v>71</v>
      </c>
      <c r="G1127" t="s">
        <v>72</v>
      </c>
      <c r="T1127">
        <v>1</v>
      </c>
      <c r="U1127">
        <v>0</v>
      </c>
      <c r="V1127">
        <v>0</v>
      </c>
      <c r="W1127">
        <v>0</v>
      </c>
      <c r="X1127">
        <v>1</v>
      </c>
      <c r="Y1127">
        <v>0</v>
      </c>
      <c r="Z1127">
        <v>1</v>
      </c>
      <c r="AA1127">
        <v>0</v>
      </c>
      <c r="AB1127">
        <v>1</v>
      </c>
      <c r="AC1127">
        <v>0</v>
      </c>
      <c r="AD1127">
        <v>0</v>
      </c>
      <c r="AE1127">
        <v>1</v>
      </c>
      <c r="AF1127">
        <v>1</v>
      </c>
      <c r="AG1127">
        <v>1</v>
      </c>
      <c r="AH1127">
        <v>0</v>
      </c>
      <c r="AI1127">
        <v>1</v>
      </c>
      <c r="AJ1127">
        <v>1</v>
      </c>
      <c r="AK1127">
        <v>0</v>
      </c>
      <c r="AL1127">
        <v>1</v>
      </c>
      <c r="AM1127">
        <v>1</v>
      </c>
      <c r="AN1127">
        <v>1</v>
      </c>
      <c r="AO1127">
        <v>1</v>
      </c>
      <c r="AP1127">
        <v>0</v>
      </c>
      <c r="AQ1127">
        <v>0</v>
      </c>
      <c r="AR1127">
        <v>0</v>
      </c>
    </row>
    <row r="1128" spans="1:44" x14ac:dyDescent="0.3">
      <c r="A1128">
        <v>1124</v>
      </c>
      <c r="B1128">
        <v>2</v>
      </c>
      <c r="C1128">
        <v>47</v>
      </c>
      <c r="D1128">
        <v>25</v>
      </c>
      <c r="E1128" t="str">
        <f>"2-47-25"</f>
        <v>2-47-25</v>
      </c>
      <c r="F1128" t="s">
        <v>71</v>
      </c>
      <c r="G1128" t="s">
        <v>72</v>
      </c>
      <c r="T1128">
        <v>0</v>
      </c>
      <c r="U1128">
        <v>1</v>
      </c>
      <c r="V1128">
        <v>0</v>
      </c>
      <c r="W1128">
        <v>0</v>
      </c>
      <c r="X1128">
        <v>1</v>
      </c>
      <c r="Y1128">
        <v>0</v>
      </c>
      <c r="Z1128">
        <v>1</v>
      </c>
      <c r="AA1128">
        <v>0</v>
      </c>
      <c r="AB1128">
        <v>1</v>
      </c>
      <c r="AC1128">
        <v>0</v>
      </c>
      <c r="AD1128">
        <v>0</v>
      </c>
      <c r="AE1128">
        <v>1</v>
      </c>
      <c r="AF1128">
        <v>1</v>
      </c>
      <c r="AG1128">
        <v>1</v>
      </c>
      <c r="AH1128">
        <v>1</v>
      </c>
      <c r="AI1128">
        <v>0</v>
      </c>
      <c r="AJ1128">
        <v>1</v>
      </c>
      <c r="AK1128">
        <v>0</v>
      </c>
      <c r="AL1128">
        <v>1</v>
      </c>
      <c r="AM1128">
        <v>1</v>
      </c>
      <c r="AN1128">
        <v>1</v>
      </c>
      <c r="AO1128">
        <v>1</v>
      </c>
      <c r="AP1128">
        <v>0</v>
      </c>
      <c r="AQ1128">
        <v>0</v>
      </c>
      <c r="AR1128">
        <v>1</v>
      </c>
    </row>
    <row r="1129" spans="1:44" x14ac:dyDescent="0.3">
      <c r="A1129">
        <v>1125</v>
      </c>
      <c r="B1129">
        <v>2</v>
      </c>
      <c r="C1129">
        <v>47</v>
      </c>
      <c r="D1129">
        <v>7</v>
      </c>
      <c r="E1129" t="str">
        <f>"2-47-7"</f>
        <v>2-47-7</v>
      </c>
      <c r="F1129" t="s">
        <v>71</v>
      </c>
      <c r="G1129" t="s">
        <v>72</v>
      </c>
      <c r="T1129">
        <v>0</v>
      </c>
      <c r="U1129">
        <v>1</v>
      </c>
      <c r="V1129">
        <v>0</v>
      </c>
      <c r="W1129">
        <v>0</v>
      </c>
      <c r="X1129">
        <v>1</v>
      </c>
      <c r="Y1129">
        <v>0</v>
      </c>
      <c r="Z1129">
        <v>0</v>
      </c>
      <c r="AA1129">
        <v>1</v>
      </c>
      <c r="AB1129">
        <v>0</v>
      </c>
      <c r="AC1129">
        <v>1</v>
      </c>
      <c r="AD1129">
        <v>0</v>
      </c>
      <c r="AE1129">
        <v>1</v>
      </c>
      <c r="AF1129">
        <v>1</v>
      </c>
      <c r="AG1129">
        <v>1</v>
      </c>
      <c r="AH1129">
        <v>0</v>
      </c>
      <c r="AI1129">
        <v>1</v>
      </c>
      <c r="AJ1129">
        <v>1</v>
      </c>
      <c r="AK1129">
        <v>0</v>
      </c>
      <c r="AL1129">
        <v>1</v>
      </c>
      <c r="AM1129">
        <v>1</v>
      </c>
      <c r="AN1129">
        <v>1</v>
      </c>
      <c r="AO1129">
        <v>1</v>
      </c>
      <c r="AP1129">
        <v>0</v>
      </c>
      <c r="AQ1129">
        <v>0</v>
      </c>
      <c r="AR1129">
        <v>1</v>
      </c>
    </row>
    <row r="1130" spans="1:44" x14ac:dyDescent="0.3">
      <c r="A1130">
        <v>1126</v>
      </c>
      <c r="B1130">
        <v>2</v>
      </c>
      <c r="C1130">
        <v>47</v>
      </c>
      <c r="D1130">
        <v>8</v>
      </c>
      <c r="E1130" t="str">
        <f>"2-47-8"</f>
        <v>2-47-8</v>
      </c>
      <c r="F1130" t="s">
        <v>71</v>
      </c>
      <c r="G1130" t="s">
        <v>72</v>
      </c>
      <c r="T1130">
        <v>0</v>
      </c>
      <c r="U1130">
        <v>1</v>
      </c>
      <c r="V1130">
        <v>0</v>
      </c>
      <c r="W1130">
        <v>0</v>
      </c>
      <c r="X1130">
        <v>1</v>
      </c>
      <c r="Y1130">
        <v>0</v>
      </c>
      <c r="Z1130">
        <v>0</v>
      </c>
      <c r="AA1130">
        <v>1</v>
      </c>
      <c r="AB1130">
        <v>0</v>
      </c>
      <c r="AC1130">
        <v>1</v>
      </c>
      <c r="AD1130">
        <v>0</v>
      </c>
      <c r="AE1130">
        <v>1</v>
      </c>
      <c r="AF1130">
        <v>1</v>
      </c>
      <c r="AG1130">
        <v>1</v>
      </c>
      <c r="AH1130">
        <v>0</v>
      </c>
      <c r="AI1130">
        <v>1</v>
      </c>
      <c r="AJ1130">
        <v>1</v>
      </c>
      <c r="AK1130">
        <v>0</v>
      </c>
      <c r="AL1130">
        <v>1</v>
      </c>
      <c r="AM1130">
        <v>1</v>
      </c>
      <c r="AN1130">
        <v>1</v>
      </c>
      <c r="AO1130">
        <v>1</v>
      </c>
      <c r="AP1130">
        <v>0</v>
      </c>
      <c r="AQ1130">
        <v>0</v>
      </c>
      <c r="AR1130">
        <v>1</v>
      </c>
    </row>
    <row r="1131" spans="1:44" x14ac:dyDescent="0.3">
      <c r="A1131">
        <v>1127</v>
      </c>
      <c r="B1131">
        <v>2</v>
      </c>
      <c r="C1131">
        <v>47</v>
      </c>
      <c r="D1131">
        <v>21</v>
      </c>
      <c r="E1131" t="str">
        <f>"2-47-21"</f>
        <v>2-47-21</v>
      </c>
      <c r="F1131" t="s">
        <v>71</v>
      </c>
      <c r="G1131" t="s">
        <v>72</v>
      </c>
      <c r="T1131">
        <v>0</v>
      </c>
      <c r="U1131">
        <v>1</v>
      </c>
      <c r="V1131">
        <v>0</v>
      </c>
      <c r="W1131">
        <v>0</v>
      </c>
      <c r="X1131">
        <v>1</v>
      </c>
      <c r="Y1131">
        <v>0</v>
      </c>
      <c r="Z1131">
        <v>1</v>
      </c>
      <c r="AA1131">
        <v>0</v>
      </c>
      <c r="AB1131">
        <v>0</v>
      </c>
      <c r="AC1131">
        <v>1</v>
      </c>
      <c r="AD1131">
        <v>0</v>
      </c>
      <c r="AE1131">
        <v>1</v>
      </c>
      <c r="AF1131">
        <v>1</v>
      </c>
      <c r="AG1131">
        <v>1</v>
      </c>
      <c r="AH1131">
        <v>0</v>
      </c>
      <c r="AI1131">
        <v>1</v>
      </c>
      <c r="AJ1131">
        <v>1</v>
      </c>
      <c r="AK1131">
        <v>0</v>
      </c>
      <c r="AL1131">
        <v>1</v>
      </c>
      <c r="AM1131">
        <v>1</v>
      </c>
      <c r="AN1131">
        <v>1</v>
      </c>
      <c r="AO1131">
        <v>1</v>
      </c>
      <c r="AP1131">
        <v>0</v>
      </c>
      <c r="AQ1131">
        <v>0</v>
      </c>
      <c r="AR1131">
        <v>1</v>
      </c>
    </row>
    <row r="1132" spans="1:44" x14ac:dyDescent="0.3">
      <c r="A1132">
        <v>1128</v>
      </c>
      <c r="B1132">
        <v>2</v>
      </c>
      <c r="C1132">
        <v>47</v>
      </c>
      <c r="D1132">
        <v>6</v>
      </c>
      <c r="E1132" t="str">
        <f>"2-47-6"</f>
        <v>2-47-6</v>
      </c>
      <c r="F1132" t="s">
        <v>71</v>
      </c>
      <c r="G1132" t="s">
        <v>72</v>
      </c>
      <c r="T1132">
        <v>0</v>
      </c>
      <c r="U1132">
        <v>1</v>
      </c>
      <c r="V1132">
        <v>0</v>
      </c>
      <c r="W1132">
        <v>0</v>
      </c>
      <c r="X1132">
        <v>1</v>
      </c>
      <c r="Y1132">
        <v>0</v>
      </c>
      <c r="Z1132">
        <v>1</v>
      </c>
      <c r="AA1132">
        <v>0</v>
      </c>
      <c r="AB1132">
        <v>0</v>
      </c>
      <c r="AC1132">
        <v>1</v>
      </c>
      <c r="AD1132">
        <v>0</v>
      </c>
      <c r="AE1132">
        <v>0</v>
      </c>
      <c r="AF1132">
        <v>0</v>
      </c>
      <c r="AG1132">
        <v>0</v>
      </c>
      <c r="AH1132">
        <v>0</v>
      </c>
      <c r="AI1132">
        <v>1</v>
      </c>
      <c r="AJ1132">
        <v>1</v>
      </c>
      <c r="AK1132">
        <v>0</v>
      </c>
      <c r="AL1132">
        <v>0</v>
      </c>
      <c r="AM1132">
        <v>1</v>
      </c>
      <c r="AN1132">
        <v>0</v>
      </c>
      <c r="AO1132">
        <v>0</v>
      </c>
      <c r="AP1132">
        <v>0</v>
      </c>
      <c r="AQ1132">
        <v>0</v>
      </c>
      <c r="AR1132">
        <v>1</v>
      </c>
    </row>
    <row r="1133" spans="1:44" x14ac:dyDescent="0.3">
      <c r="A1133">
        <v>1129</v>
      </c>
      <c r="B1133">
        <v>2</v>
      </c>
      <c r="C1133">
        <v>48</v>
      </c>
      <c r="D1133">
        <v>22</v>
      </c>
      <c r="E1133" t="str">
        <f>"2-48-22"</f>
        <v>2-48-22</v>
      </c>
      <c r="F1133" t="s">
        <v>71</v>
      </c>
      <c r="G1133" t="s">
        <v>73</v>
      </c>
      <c r="H1133">
        <v>1</v>
      </c>
      <c r="I1133">
        <v>0</v>
      </c>
      <c r="J1133">
        <v>0</v>
      </c>
      <c r="K1133">
        <v>1</v>
      </c>
      <c r="L1133">
        <v>1</v>
      </c>
      <c r="M1133">
        <v>1</v>
      </c>
      <c r="N1133">
        <v>1</v>
      </c>
      <c r="O1133">
        <v>1</v>
      </c>
      <c r="P1133">
        <v>1</v>
      </c>
      <c r="Q1133">
        <v>1</v>
      </c>
      <c r="R1133">
        <v>1</v>
      </c>
      <c r="S1133">
        <v>1</v>
      </c>
    </row>
    <row r="1134" spans="1:44" x14ac:dyDescent="0.3">
      <c r="A1134">
        <v>1130</v>
      </c>
      <c r="B1134">
        <v>2</v>
      </c>
      <c r="C1134">
        <v>48</v>
      </c>
      <c r="D1134">
        <v>21</v>
      </c>
      <c r="E1134" t="str">
        <f>"2-48-21"</f>
        <v>2-48-21</v>
      </c>
      <c r="F1134" t="s">
        <v>71</v>
      </c>
      <c r="G1134" t="s">
        <v>73</v>
      </c>
      <c r="H1134">
        <v>1</v>
      </c>
      <c r="I1134">
        <v>0</v>
      </c>
      <c r="J1134">
        <v>1</v>
      </c>
      <c r="K1134">
        <v>0</v>
      </c>
      <c r="L1134">
        <v>1</v>
      </c>
      <c r="M1134">
        <v>1</v>
      </c>
      <c r="N1134">
        <v>1</v>
      </c>
      <c r="O1134">
        <v>1</v>
      </c>
      <c r="P1134">
        <v>1</v>
      </c>
      <c r="Q1134">
        <v>1</v>
      </c>
      <c r="R1134">
        <v>1</v>
      </c>
      <c r="S1134">
        <v>1</v>
      </c>
    </row>
    <row r="1135" spans="1:44" x14ac:dyDescent="0.3">
      <c r="A1135">
        <v>1131</v>
      </c>
      <c r="B1135">
        <v>2</v>
      </c>
      <c r="C1135">
        <v>48</v>
      </c>
      <c r="D1135">
        <v>14</v>
      </c>
      <c r="E1135" t="str">
        <f>"2-48-14"</f>
        <v>2-48-14</v>
      </c>
      <c r="F1135" t="s">
        <v>71</v>
      </c>
      <c r="G1135" t="s">
        <v>73</v>
      </c>
      <c r="H1135">
        <v>1</v>
      </c>
      <c r="I1135">
        <v>0</v>
      </c>
      <c r="J1135">
        <v>0</v>
      </c>
      <c r="K1135">
        <v>1</v>
      </c>
      <c r="L1135">
        <v>1</v>
      </c>
      <c r="M1135">
        <v>1</v>
      </c>
      <c r="N1135">
        <v>1</v>
      </c>
      <c r="O1135">
        <v>1</v>
      </c>
      <c r="P1135">
        <v>1</v>
      </c>
      <c r="Q1135">
        <v>1</v>
      </c>
      <c r="R1135">
        <v>1</v>
      </c>
      <c r="S1135">
        <v>1</v>
      </c>
    </row>
    <row r="1136" spans="1:44" x14ac:dyDescent="0.3">
      <c r="A1136">
        <v>1132</v>
      </c>
      <c r="B1136">
        <v>2</v>
      </c>
      <c r="C1136">
        <v>48</v>
      </c>
      <c r="D1136">
        <v>13</v>
      </c>
      <c r="E1136" t="str">
        <f>"2-48-13"</f>
        <v>2-48-13</v>
      </c>
      <c r="F1136" t="s">
        <v>71</v>
      </c>
      <c r="G1136" t="s">
        <v>72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1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  <c r="AG1136">
        <v>0</v>
      </c>
      <c r="AH1136">
        <v>0</v>
      </c>
      <c r="AI1136">
        <v>0</v>
      </c>
      <c r="AJ1136">
        <v>0</v>
      </c>
      <c r="AK1136">
        <v>0</v>
      </c>
      <c r="AL1136">
        <v>0</v>
      </c>
      <c r="AM1136">
        <v>0</v>
      </c>
      <c r="AN1136">
        <v>0</v>
      </c>
      <c r="AO1136">
        <v>0</v>
      </c>
      <c r="AP1136">
        <v>0</v>
      </c>
      <c r="AQ1136">
        <v>0</v>
      </c>
      <c r="AR1136">
        <v>0</v>
      </c>
    </row>
    <row r="1137" spans="1:44" x14ac:dyDescent="0.3">
      <c r="A1137">
        <v>1133</v>
      </c>
      <c r="B1137">
        <v>2</v>
      </c>
      <c r="C1137">
        <v>48</v>
      </c>
      <c r="D1137">
        <v>5</v>
      </c>
      <c r="E1137" t="str">
        <f>"2-48-5"</f>
        <v>2-48-5</v>
      </c>
      <c r="F1137" t="s">
        <v>71</v>
      </c>
      <c r="G1137" t="s">
        <v>72</v>
      </c>
      <c r="T1137">
        <v>0</v>
      </c>
      <c r="U1137">
        <v>1</v>
      </c>
      <c r="V1137">
        <v>0</v>
      </c>
      <c r="W1137">
        <v>0</v>
      </c>
      <c r="X1137">
        <v>1</v>
      </c>
      <c r="Y1137">
        <v>0</v>
      </c>
      <c r="Z1137">
        <v>0</v>
      </c>
      <c r="AA1137">
        <v>1</v>
      </c>
      <c r="AB1137">
        <v>1</v>
      </c>
      <c r="AC1137">
        <v>0</v>
      </c>
      <c r="AD1137">
        <v>0</v>
      </c>
      <c r="AE1137">
        <v>1</v>
      </c>
      <c r="AF1137">
        <v>1</v>
      </c>
      <c r="AG1137">
        <v>1</v>
      </c>
      <c r="AH1137">
        <v>1</v>
      </c>
      <c r="AI1137">
        <v>0</v>
      </c>
      <c r="AJ1137">
        <v>0</v>
      </c>
      <c r="AK1137">
        <v>1</v>
      </c>
      <c r="AL1137">
        <v>1</v>
      </c>
      <c r="AM1137">
        <v>1</v>
      </c>
      <c r="AN1137">
        <v>1</v>
      </c>
      <c r="AO1137">
        <v>1</v>
      </c>
      <c r="AP1137">
        <v>0</v>
      </c>
      <c r="AQ1137">
        <v>0</v>
      </c>
      <c r="AR1137">
        <v>0</v>
      </c>
    </row>
    <row r="1138" spans="1:44" x14ac:dyDescent="0.3">
      <c r="A1138">
        <v>1134</v>
      </c>
      <c r="B1138">
        <v>2</v>
      </c>
      <c r="C1138">
        <v>48</v>
      </c>
      <c r="D1138">
        <v>20</v>
      </c>
      <c r="E1138" t="str">
        <f>"2-48-20"</f>
        <v>2-48-20</v>
      </c>
      <c r="F1138" t="s">
        <v>71</v>
      </c>
      <c r="G1138" t="s">
        <v>72</v>
      </c>
      <c r="T1138">
        <v>0</v>
      </c>
      <c r="U1138">
        <v>1</v>
      </c>
      <c r="V1138">
        <v>0</v>
      </c>
      <c r="W1138">
        <v>0</v>
      </c>
      <c r="X1138">
        <v>1</v>
      </c>
      <c r="Y1138">
        <v>0</v>
      </c>
      <c r="Z1138">
        <v>0</v>
      </c>
      <c r="AA1138">
        <v>1</v>
      </c>
      <c r="AB1138">
        <v>0</v>
      </c>
      <c r="AC1138">
        <v>0</v>
      </c>
      <c r="AD1138">
        <v>1</v>
      </c>
      <c r="AE1138">
        <v>1</v>
      </c>
      <c r="AF1138">
        <v>1</v>
      </c>
      <c r="AG1138">
        <v>1</v>
      </c>
      <c r="AH1138">
        <v>0</v>
      </c>
      <c r="AI1138">
        <v>1</v>
      </c>
      <c r="AJ1138">
        <v>1</v>
      </c>
      <c r="AK1138">
        <v>0</v>
      </c>
      <c r="AL1138">
        <v>1</v>
      </c>
      <c r="AM1138">
        <v>1</v>
      </c>
      <c r="AN1138">
        <v>1</v>
      </c>
      <c r="AO1138">
        <v>1</v>
      </c>
      <c r="AP1138">
        <v>0</v>
      </c>
      <c r="AQ1138">
        <v>0</v>
      </c>
      <c r="AR1138">
        <v>0</v>
      </c>
    </row>
    <row r="1139" spans="1:44" x14ac:dyDescent="0.3">
      <c r="A1139">
        <v>1135</v>
      </c>
      <c r="B1139">
        <v>2</v>
      </c>
      <c r="C1139">
        <v>48</v>
      </c>
      <c r="D1139">
        <v>19</v>
      </c>
      <c r="E1139" t="str">
        <f>"2-48-19"</f>
        <v>2-48-19</v>
      </c>
      <c r="F1139" t="s">
        <v>71</v>
      </c>
      <c r="G1139" t="s">
        <v>72</v>
      </c>
      <c r="T1139">
        <v>1</v>
      </c>
      <c r="U1139">
        <v>0</v>
      </c>
      <c r="V1139">
        <v>0</v>
      </c>
      <c r="W1139">
        <v>0</v>
      </c>
      <c r="X1139">
        <v>0</v>
      </c>
      <c r="Y1139">
        <v>1</v>
      </c>
      <c r="Z1139">
        <v>1</v>
      </c>
      <c r="AA1139">
        <v>0</v>
      </c>
      <c r="AB1139">
        <v>1</v>
      </c>
      <c r="AC1139">
        <v>0</v>
      </c>
      <c r="AD1139">
        <v>0</v>
      </c>
      <c r="AE1139">
        <v>1</v>
      </c>
      <c r="AF1139">
        <v>1</v>
      </c>
      <c r="AG1139">
        <v>1</v>
      </c>
      <c r="AH1139">
        <v>1</v>
      </c>
      <c r="AI1139">
        <v>0</v>
      </c>
      <c r="AJ1139">
        <v>1</v>
      </c>
      <c r="AK1139">
        <v>0</v>
      </c>
      <c r="AL1139">
        <v>1</v>
      </c>
      <c r="AM1139">
        <v>1</v>
      </c>
      <c r="AN1139">
        <v>1</v>
      </c>
      <c r="AO1139">
        <v>1</v>
      </c>
      <c r="AP1139">
        <v>0</v>
      </c>
      <c r="AQ1139">
        <v>0</v>
      </c>
      <c r="AR1139">
        <v>0</v>
      </c>
    </row>
    <row r="1140" spans="1:44" x14ac:dyDescent="0.3">
      <c r="A1140">
        <v>1136</v>
      </c>
      <c r="B1140">
        <v>2</v>
      </c>
      <c r="C1140">
        <v>48</v>
      </c>
      <c r="D1140">
        <v>12</v>
      </c>
      <c r="E1140" t="str">
        <f>"2-48-12"</f>
        <v>2-48-12</v>
      </c>
      <c r="F1140" t="s">
        <v>71</v>
      </c>
      <c r="G1140" t="s">
        <v>72</v>
      </c>
      <c r="T1140">
        <v>1</v>
      </c>
      <c r="U1140">
        <v>0</v>
      </c>
      <c r="V1140">
        <v>0</v>
      </c>
      <c r="W1140">
        <v>0</v>
      </c>
      <c r="X1140">
        <v>1</v>
      </c>
      <c r="Y1140">
        <v>0</v>
      </c>
      <c r="Z1140">
        <v>0</v>
      </c>
      <c r="AA1140">
        <v>1</v>
      </c>
      <c r="AB1140">
        <v>0</v>
      </c>
      <c r="AC1140">
        <v>0</v>
      </c>
      <c r="AD1140">
        <v>1</v>
      </c>
      <c r="AE1140">
        <v>1</v>
      </c>
      <c r="AF1140">
        <v>1</v>
      </c>
      <c r="AG1140">
        <v>1</v>
      </c>
      <c r="AH1140">
        <v>0</v>
      </c>
      <c r="AI1140">
        <v>1</v>
      </c>
      <c r="AJ1140">
        <v>0</v>
      </c>
      <c r="AK1140">
        <v>1</v>
      </c>
      <c r="AL1140">
        <v>0</v>
      </c>
      <c r="AM1140">
        <v>1</v>
      </c>
      <c r="AN1140">
        <v>1</v>
      </c>
      <c r="AO1140">
        <v>1</v>
      </c>
      <c r="AP1140">
        <v>0</v>
      </c>
      <c r="AQ1140">
        <v>0</v>
      </c>
      <c r="AR1140">
        <v>0</v>
      </c>
    </row>
    <row r="1141" spans="1:44" x14ac:dyDescent="0.3">
      <c r="A1141">
        <v>1137</v>
      </c>
      <c r="B1141">
        <v>2</v>
      </c>
      <c r="C1141">
        <v>48</v>
      </c>
      <c r="D1141">
        <v>6</v>
      </c>
      <c r="E1141" t="str">
        <f>"2-48-6"</f>
        <v>2-48-6</v>
      </c>
      <c r="F1141" t="s">
        <v>71</v>
      </c>
      <c r="G1141" t="s">
        <v>72</v>
      </c>
      <c r="T1141">
        <v>0</v>
      </c>
      <c r="U1141">
        <v>1</v>
      </c>
      <c r="V1141">
        <v>0</v>
      </c>
      <c r="W1141">
        <v>0</v>
      </c>
      <c r="X1141">
        <v>1</v>
      </c>
      <c r="Y1141">
        <v>0</v>
      </c>
      <c r="Z1141">
        <v>0</v>
      </c>
      <c r="AA1141">
        <v>1</v>
      </c>
      <c r="AB1141">
        <v>0</v>
      </c>
      <c r="AC1141">
        <v>0</v>
      </c>
      <c r="AD1141">
        <v>1</v>
      </c>
      <c r="AE1141">
        <v>0</v>
      </c>
      <c r="AF1141">
        <v>0</v>
      </c>
      <c r="AG1141">
        <v>0</v>
      </c>
      <c r="AH1141">
        <v>0</v>
      </c>
      <c r="AI1141">
        <v>1</v>
      </c>
      <c r="AJ1141">
        <v>1</v>
      </c>
      <c r="AK1141">
        <v>0</v>
      </c>
      <c r="AL1141">
        <v>0</v>
      </c>
      <c r="AM1141">
        <v>1</v>
      </c>
      <c r="AN1141">
        <v>1</v>
      </c>
      <c r="AO1141">
        <v>0</v>
      </c>
      <c r="AP1141">
        <v>0</v>
      </c>
      <c r="AQ1141">
        <v>0</v>
      </c>
      <c r="AR1141">
        <v>0</v>
      </c>
    </row>
    <row r="1142" spans="1:44" x14ac:dyDescent="0.3">
      <c r="A1142">
        <v>1138</v>
      </c>
      <c r="B1142">
        <v>2</v>
      </c>
      <c r="C1142">
        <v>48</v>
      </c>
      <c r="D1142">
        <v>2</v>
      </c>
      <c r="E1142" t="str">
        <f>"2-48-2"</f>
        <v>2-48-2</v>
      </c>
      <c r="F1142" t="s">
        <v>71</v>
      </c>
      <c r="G1142" t="s">
        <v>72</v>
      </c>
      <c r="T1142">
        <v>0</v>
      </c>
      <c r="U1142">
        <v>1</v>
      </c>
      <c r="V1142">
        <v>0</v>
      </c>
      <c r="W1142">
        <v>0</v>
      </c>
      <c r="X1142">
        <v>0</v>
      </c>
      <c r="Y1142">
        <v>1</v>
      </c>
      <c r="Z1142">
        <v>0</v>
      </c>
      <c r="AA1142">
        <v>0</v>
      </c>
      <c r="AB1142">
        <v>0</v>
      </c>
      <c r="AC1142">
        <v>0</v>
      </c>
      <c r="AD1142">
        <v>1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0</v>
      </c>
      <c r="AO1142">
        <v>0</v>
      </c>
      <c r="AP1142">
        <v>0</v>
      </c>
      <c r="AQ1142">
        <v>0</v>
      </c>
      <c r="AR1142">
        <v>0</v>
      </c>
    </row>
    <row r="1143" spans="1:44" x14ac:dyDescent="0.3">
      <c r="A1143">
        <v>1139</v>
      </c>
      <c r="B1143">
        <v>2</v>
      </c>
      <c r="C1143">
        <v>48</v>
      </c>
      <c r="D1143">
        <v>24</v>
      </c>
      <c r="E1143" t="str">
        <f>"2-48-24"</f>
        <v>2-48-24</v>
      </c>
      <c r="F1143" t="s">
        <v>71</v>
      </c>
      <c r="G1143" t="s">
        <v>73</v>
      </c>
      <c r="H1143">
        <v>1</v>
      </c>
      <c r="I1143">
        <v>1</v>
      </c>
      <c r="J1143">
        <v>0</v>
      </c>
      <c r="K1143">
        <v>0</v>
      </c>
      <c r="L1143">
        <v>1</v>
      </c>
      <c r="M1143">
        <v>1</v>
      </c>
      <c r="N1143">
        <v>1</v>
      </c>
      <c r="O1143">
        <v>1</v>
      </c>
      <c r="P1143">
        <v>1</v>
      </c>
      <c r="Q1143">
        <v>0</v>
      </c>
      <c r="R1143">
        <v>1</v>
      </c>
      <c r="S1143">
        <v>0</v>
      </c>
    </row>
    <row r="1144" spans="1:44" x14ac:dyDescent="0.3">
      <c r="A1144">
        <v>1140</v>
      </c>
      <c r="B1144">
        <v>2</v>
      </c>
      <c r="C1144">
        <v>48</v>
      </c>
      <c r="D1144">
        <v>23</v>
      </c>
      <c r="E1144" t="str">
        <f>"2-48-23"</f>
        <v>2-48-23</v>
      </c>
      <c r="F1144" t="s">
        <v>71</v>
      </c>
      <c r="G1144" t="s">
        <v>72</v>
      </c>
      <c r="T1144">
        <v>0</v>
      </c>
      <c r="U1144">
        <v>1</v>
      </c>
      <c r="V1144">
        <v>0</v>
      </c>
      <c r="W1144">
        <v>0</v>
      </c>
      <c r="X1144">
        <v>0</v>
      </c>
      <c r="Y1144">
        <v>1</v>
      </c>
      <c r="Z1144">
        <v>0</v>
      </c>
      <c r="AA1144">
        <v>1</v>
      </c>
      <c r="AB1144">
        <v>0</v>
      </c>
      <c r="AC1144">
        <v>1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1</v>
      </c>
      <c r="AJ1144">
        <v>1</v>
      </c>
      <c r="AK1144">
        <v>0</v>
      </c>
      <c r="AL1144">
        <v>0</v>
      </c>
      <c r="AM1144">
        <v>0</v>
      </c>
      <c r="AN1144">
        <v>0</v>
      </c>
      <c r="AO1144">
        <v>0</v>
      </c>
      <c r="AP1144">
        <v>0</v>
      </c>
      <c r="AQ1144">
        <v>0</v>
      </c>
      <c r="AR1144">
        <v>0</v>
      </c>
    </row>
    <row r="1145" spans="1:44" x14ac:dyDescent="0.3">
      <c r="A1145">
        <v>1141</v>
      </c>
      <c r="B1145">
        <v>2</v>
      </c>
      <c r="C1145">
        <v>48</v>
      </c>
      <c r="D1145">
        <v>15</v>
      </c>
      <c r="E1145" t="str">
        <f>"2-48-15"</f>
        <v>2-48-15</v>
      </c>
      <c r="F1145" t="s">
        <v>71</v>
      </c>
      <c r="G1145" t="s">
        <v>73</v>
      </c>
      <c r="H1145">
        <v>1</v>
      </c>
      <c r="I1145">
        <v>1</v>
      </c>
      <c r="J1145">
        <v>0</v>
      </c>
      <c r="K1145">
        <v>0</v>
      </c>
      <c r="L1145">
        <v>1</v>
      </c>
      <c r="M1145">
        <v>1</v>
      </c>
      <c r="N1145">
        <v>1</v>
      </c>
      <c r="O1145">
        <v>1</v>
      </c>
      <c r="P1145">
        <v>1</v>
      </c>
      <c r="Q1145">
        <v>0</v>
      </c>
      <c r="R1145">
        <v>1</v>
      </c>
      <c r="S1145">
        <v>0</v>
      </c>
    </row>
    <row r="1146" spans="1:44" x14ac:dyDescent="0.3">
      <c r="A1146">
        <v>1142</v>
      </c>
      <c r="B1146">
        <v>2</v>
      </c>
      <c r="C1146">
        <v>48</v>
      </c>
      <c r="D1146">
        <v>10</v>
      </c>
      <c r="E1146" t="str">
        <f>"2-48-10"</f>
        <v>2-48-10</v>
      </c>
      <c r="F1146" t="s">
        <v>71</v>
      </c>
      <c r="G1146" t="s">
        <v>72</v>
      </c>
      <c r="T1146">
        <v>0</v>
      </c>
      <c r="U1146">
        <v>1</v>
      </c>
      <c r="V1146">
        <v>0</v>
      </c>
      <c r="W1146">
        <v>0</v>
      </c>
      <c r="X1146">
        <v>1</v>
      </c>
      <c r="Y1146">
        <v>0</v>
      </c>
      <c r="Z1146">
        <v>0</v>
      </c>
      <c r="AA1146">
        <v>1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1</v>
      </c>
      <c r="AJ1146">
        <v>1</v>
      </c>
      <c r="AK1146">
        <v>0</v>
      </c>
      <c r="AL1146">
        <v>0</v>
      </c>
      <c r="AM1146">
        <v>0</v>
      </c>
      <c r="AN1146">
        <v>0</v>
      </c>
      <c r="AO1146">
        <v>0</v>
      </c>
      <c r="AP1146">
        <v>0</v>
      </c>
      <c r="AQ1146">
        <v>0</v>
      </c>
      <c r="AR1146">
        <v>0</v>
      </c>
    </row>
    <row r="1147" spans="1:44" x14ac:dyDescent="0.3">
      <c r="A1147">
        <v>1143</v>
      </c>
      <c r="B1147">
        <v>2</v>
      </c>
      <c r="C1147">
        <v>48</v>
      </c>
      <c r="D1147">
        <v>7</v>
      </c>
      <c r="E1147" t="str">
        <f>"2-48-7"</f>
        <v>2-48-7</v>
      </c>
      <c r="F1147" t="s">
        <v>71</v>
      </c>
      <c r="G1147" t="s">
        <v>73</v>
      </c>
      <c r="H1147">
        <v>1</v>
      </c>
      <c r="I1147">
        <v>0</v>
      </c>
      <c r="J1147">
        <v>0</v>
      </c>
      <c r="K1147">
        <v>1</v>
      </c>
      <c r="L1147">
        <v>1</v>
      </c>
      <c r="M1147">
        <v>1</v>
      </c>
      <c r="N1147">
        <v>1</v>
      </c>
      <c r="O1147">
        <v>1</v>
      </c>
      <c r="P1147">
        <v>1</v>
      </c>
      <c r="Q1147">
        <v>1</v>
      </c>
      <c r="R1147">
        <v>1</v>
      </c>
      <c r="S1147">
        <v>1</v>
      </c>
    </row>
    <row r="1148" spans="1:44" x14ac:dyDescent="0.3">
      <c r="A1148">
        <v>1144</v>
      </c>
      <c r="B1148">
        <v>2</v>
      </c>
      <c r="C1148">
        <v>48</v>
      </c>
      <c r="D1148">
        <v>4</v>
      </c>
      <c r="E1148" t="str">
        <f>"2-48-4"</f>
        <v>2-48-4</v>
      </c>
      <c r="F1148" t="s">
        <v>71</v>
      </c>
      <c r="G1148" t="s">
        <v>72</v>
      </c>
      <c r="T1148">
        <v>0</v>
      </c>
      <c r="U1148">
        <v>1</v>
      </c>
      <c r="V1148">
        <v>0</v>
      </c>
      <c r="W1148">
        <v>0</v>
      </c>
      <c r="X1148">
        <v>1</v>
      </c>
      <c r="Y1148">
        <v>0</v>
      </c>
      <c r="Z1148">
        <v>0</v>
      </c>
      <c r="AA1148">
        <v>1</v>
      </c>
      <c r="AB1148">
        <v>1</v>
      </c>
      <c r="AC1148">
        <v>0</v>
      </c>
      <c r="AD1148">
        <v>0</v>
      </c>
      <c r="AE1148">
        <v>1</v>
      </c>
      <c r="AF1148">
        <v>1</v>
      </c>
      <c r="AG1148">
        <v>1</v>
      </c>
      <c r="AH1148">
        <v>1</v>
      </c>
      <c r="AI1148">
        <v>0</v>
      </c>
      <c r="AJ1148">
        <v>0</v>
      </c>
      <c r="AK1148">
        <v>1</v>
      </c>
      <c r="AL1148">
        <v>1</v>
      </c>
      <c r="AM1148">
        <v>1</v>
      </c>
      <c r="AN1148">
        <v>1</v>
      </c>
      <c r="AO1148">
        <v>1</v>
      </c>
      <c r="AP1148">
        <v>0</v>
      </c>
      <c r="AQ1148">
        <v>0</v>
      </c>
      <c r="AR1148">
        <v>0</v>
      </c>
    </row>
    <row r="1149" spans="1:44" x14ac:dyDescent="0.3">
      <c r="A1149">
        <v>1145</v>
      </c>
      <c r="B1149">
        <v>2</v>
      </c>
      <c r="C1149">
        <v>48</v>
      </c>
      <c r="D1149">
        <v>25</v>
      </c>
      <c r="E1149" t="str">
        <f>"2-48-25"</f>
        <v>2-48-25</v>
      </c>
      <c r="F1149" t="s">
        <v>71</v>
      </c>
      <c r="G1149" t="s">
        <v>73</v>
      </c>
      <c r="H1149">
        <v>1</v>
      </c>
      <c r="I1149">
        <v>0</v>
      </c>
      <c r="J1149">
        <v>0</v>
      </c>
      <c r="K1149">
        <v>1</v>
      </c>
      <c r="L1149">
        <v>1</v>
      </c>
      <c r="M1149">
        <v>1</v>
      </c>
      <c r="N1149">
        <v>1</v>
      </c>
      <c r="O1149">
        <v>1</v>
      </c>
      <c r="P1149">
        <v>1</v>
      </c>
      <c r="Q1149">
        <v>1</v>
      </c>
      <c r="R1149">
        <v>1</v>
      </c>
      <c r="S1149">
        <v>1</v>
      </c>
    </row>
    <row r="1150" spans="1:44" x14ac:dyDescent="0.3">
      <c r="A1150">
        <v>1146</v>
      </c>
      <c r="B1150">
        <v>2</v>
      </c>
      <c r="C1150">
        <v>48</v>
      </c>
      <c r="D1150">
        <v>18</v>
      </c>
      <c r="E1150" t="str">
        <f>"2-48-18"</f>
        <v>2-48-18</v>
      </c>
      <c r="F1150" t="s">
        <v>71</v>
      </c>
      <c r="G1150" t="s">
        <v>72</v>
      </c>
      <c r="T1150">
        <v>0</v>
      </c>
      <c r="U1150">
        <v>1</v>
      </c>
      <c r="V1150">
        <v>0</v>
      </c>
      <c r="W1150">
        <v>0</v>
      </c>
      <c r="X1150">
        <v>0</v>
      </c>
      <c r="Y1150">
        <v>1</v>
      </c>
      <c r="Z1150">
        <v>1</v>
      </c>
      <c r="AA1150">
        <v>0</v>
      </c>
      <c r="AB1150">
        <v>0</v>
      </c>
      <c r="AC1150">
        <v>0</v>
      </c>
      <c r="AD1150">
        <v>1</v>
      </c>
      <c r="AE1150">
        <v>1</v>
      </c>
      <c r="AF1150">
        <v>1</v>
      </c>
      <c r="AG1150">
        <v>1</v>
      </c>
      <c r="AH1150">
        <v>0</v>
      </c>
      <c r="AI1150">
        <v>1</v>
      </c>
      <c r="AJ1150">
        <v>1</v>
      </c>
      <c r="AK1150">
        <v>0</v>
      </c>
      <c r="AL1150">
        <v>1</v>
      </c>
      <c r="AM1150">
        <v>1</v>
      </c>
      <c r="AN1150">
        <v>1</v>
      </c>
      <c r="AO1150">
        <v>1</v>
      </c>
      <c r="AP1150">
        <v>0</v>
      </c>
      <c r="AQ1150">
        <v>0</v>
      </c>
      <c r="AR1150">
        <v>0</v>
      </c>
    </row>
    <row r="1151" spans="1:44" x14ac:dyDescent="0.3">
      <c r="A1151">
        <v>1147</v>
      </c>
      <c r="B1151">
        <v>2</v>
      </c>
      <c r="C1151">
        <v>48</v>
      </c>
      <c r="D1151">
        <v>17</v>
      </c>
      <c r="E1151" t="str">
        <f>"2-48-17"</f>
        <v>2-48-17</v>
      </c>
      <c r="F1151" t="s">
        <v>71</v>
      </c>
      <c r="G1151" t="s">
        <v>72</v>
      </c>
      <c r="T1151">
        <v>1</v>
      </c>
      <c r="U1151">
        <v>0</v>
      </c>
      <c r="V1151">
        <v>0</v>
      </c>
      <c r="W1151">
        <v>0</v>
      </c>
      <c r="X1151">
        <v>0</v>
      </c>
      <c r="Y1151">
        <v>1</v>
      </c>
      <c r="Z1151">
        <v>1</v>
      </c>
      <c r="AA1151">
        <v>0</v>
      </c>
      <c r="AB1151">
        <v>0</v>
      </c>
      <c r="AC1151">
        <v>1</v>
      </c>
      <c r="AD1151">
        <v>0</v>
      </c>
      <c r="AE1151">
        <v>1</v>
      </c>
      <c r="AF1151">
        <v>1</v>
      </c>
      <c r="AG1151">
        <v>1</v>
      </c>
      <c r="AH1151">
        <v>0</v>
      </c>
      <c r="AI1151">
        <v>1</v>
      </c>
      <c r="AJ1151">
        <v>1</v>
      </c>
      <c r="AK1151">
        <v>0</v>
      </c>
      <c r="AL1151">
        <v>1</v>
      </c>
      <c r="AM1151">
        <v>1</v>
      </c>
      <c r="AN1151">
        <v>1</v>
      </c>
      <c r="AO1151">
        <v>1</v>
      </c>
      <c r="AP1151">
        <v>0</v>
      </c>
      <c r="AQ1151">
        <v>0</v>
      </c>
      <c r="AR1151">
        <v>0</v>
      </c>
    </row>
    <row r="1152" spans="1:44" x14ac:dyDescent="0.3">
      <c r="A1152">
        <v>1148</v>
      </c>
      <c r="B1152">
        <v>2</v>
      </c>
      <c r="C1152">
        <v>48</v>
      </c>
      <c r="D1152">
        <v>11</v>
      </c>
      <c r="E1152" t="str">
        <f>"2-48-11"</f>
        <v>2-48-11</v>
      </c>
      <c r="F1152" t="s">
        <v>71</v>
      </c>
      <c r="G1152" t="s">
        <v>72</v>
      </c>
      <c r="T1152">
        <v>1</v>
      </c>
      <c r="U1152">
        <v>0</v>
      </c>
      <c r="V1152">
        <v>0</v>
      </c>
      <c r="W1152">
        <v>0</v>
      </c>
      <c r="X1152">
        <v>1</v>
      </c>
      <c r="Y1152">
        <v>0</v>
      </c>
      <c r="Z1152">
        <v>0</v>
      </c>
      <c r="AA1152">
        <v>1</v>
      </c>
      <c r="AB1152">
        <v>0</v>
      </c>
      <c r="AC1152">
        <v>0</v>
      </c>
      <c r="AD1152">
        <v>1</v>
      </c>
      <c r="AE1152">
        <v>1</v>
      </c>
      <c r="AF1152">
        <v>1</v>
      </c>
      <c r="AG1152">
        <v>1</v>
      </c>
      <c r="AH1152">
        <v>0</v>
      </c>
      <c r="AI1152">
        <v>1</v>
      </c>
      <c r="AJ1152">
        <v>0</v>
      </c>
      <c r="AK1152">
        <v>1</v>
      </c>
      <c r="AL1152">
        <v>0</v>
      </c>
      <c r="AM1152">
        <v>1</v>
      </c>
      <c r="AN1152">
        <v>1</v>
      </c>
      <c r="AO1152">
        <v>1</v>
      </c>
      <c r="AP1152">
        <v>0</v>
      </c>
      <c r="AQ1152">
        <v>0</v>
      </c>
      <c r="AR1152">
        <v>0</v>
      </c>
    </row>
    <row r="1153" spans="1:44" x14ac:dyDescent="0.3">
      <c r="A1153">
        <v>1149</v>
      </c>
      <c r="B1153">
        <v>2</v>
      </c>
      <c r="C1153">
        <v>48</v>
      </c>
      <c r="D1153">
        <v>8</v>
      </c>
      <c r="E1153" t="str">
        <f>"2-48-8"</f>
        <v>2-48-8</v>
      </c>
      <c r="F1153" t="s">
        <v>71</v>
      </c>
      <c r="G1153" t="s">
        <v>73</v>
      </c>
      <c r="H1153">
        <v>1</v>
      </c>
      <c r="I1153">
        <v>0</v>
      </c>
      <c r="J1153">
        <v>1</v>
      </c>
      <c r="K1153">
        <v>0</v>
      </c>
      <c r="L1153">
        <v>1</v>
      </c>
      <c r="M1153">
        <v>1</v>
      </c>
      <c r="N1153">
        <v>1</v>
      </c>
      <c r="O1153">
        <v>1</v>
      </c>
      <c r="P1153">
        <v>1</v>
      </c>
      <c r="Q1153">
        <v>1</v>
      </c>
      <c r="R1153">
        <v>1</v>
      </c>
      <c r="S1153">
        <v>1</v>
      </c>
    </row>
    <row r="1154" spans="1:44" x14ac:dyDescent="0.3">
      <c r="A1154">
        <v>1150</v>
      </c>
      <c r="B1154">
        <v>2</v>
      </c>
      <c r="C1154">
        <v>48</v>
      </c>
      <c r="D1154">
        <v>1</v>
      </c>
      <c r="E1154" t="str">
        <f>"2-48-1"</f>
        <v>2-48-1</v>
      </c>
      <c r="F1154" t="s">
        <v>71</v>
      </c>
      <c r="G1154" t="s">
        <v>72</v>
      </c>
      <c r="T1154">
        <v>0</v>
      </c>
      <c r="U1154">
        <v>1</v>
      </c>
      <c r="V1154">
        <v>0</v>
      </c>
      <c r="W1154">
        <v>0</v>
      </c>
      <c r="X1154">
        <v>0</v>
      </c>
      <c r="Y1154">
        <v>1</v>
      </c>
      <c r="Z1154">
        <v>0</v>
      </c>
      <c r="AA1154">
        <v>1</v>
      </c>
      <c r="AB1154">
        <v>0</v>
      </c>
      <c r="AC1154">
        <v>1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1</v>
      </c>
      <c r="AJ1154">
        <v>1</v>
      </c>
      <c r="AK1154">
        <v>0</v>
      </c>
      <c r="AL1154">
        <v>0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</row>
    <row r="1155" spans="1:44" x14ac:dyDescent="0.3">
      <c r="A1155">
        <v>1151</v>
      </c>
      <c r="B1155">
        <v>2</v>
      </c>
      <c r="C1155">
        <v>48</v>
      </c>
      <c r="D1155">
        <v>9</v>
      </c>
      <c r="E1155" t="str">
        <f>"2-48-9"</f>
        <v>2-48-9</v>
      </c>
      <c r="F1155" t="s">
        <v>71</v>
      </c>
      <c r="G1155" t="s">
        <v>72</v>
      </c>
      <c r="T1155">
        <v>0</v>
      </c>
      <c r="U1155">
        <v>1</v>
      </c>
      <c r="V1155">
        <v>0</v>
      </c>
      <c r="W1155">
        <v>0</v>
      </c>
      <c r="X1155">
        <v>1</v>
      </c>
      <c r="Y1155">
        <v>0</v>
      </c>
      <c r="Z1155">
        <v>0</v>
      </c>
      <c r="AA1155">
        <v>1</v>
      </c>
      <c r="AB1155">
        <v>0</v>
      </c>
      <c r="AC1155">
        <v>0</v>
      </c>
      <c r="AD1155">
        <v>1</v>
      </c>
      <c r="AE1155">
        <v>1</v>
      </c>
      <c r="AF1155">
        <v>1</v>
      </c>
      <c r="AG1155">
        <v>1</v>
      </c>
      <c r="AH1155">
        <v>0</v>
      </c>
      <c r="AI1155">
        <v>1</v>
      </c>
      <c r="AJ1155">
        <v>1</v>
      </c>
      <c r="AK1155">
        <v>0</v>
      </c>
      <c r="AL1155">
        <v>1</v>
      </c>
      <c r="AM1155">
        <v>1</v>
      </c>
      <c r="AN1155">
        <v>1</v>
      </c>
      <c r="AO1155">
        <v>1</v>
      </c>
      <c r="AP1155">
        <v>0</v>
      </c>
      <c r="AQ1155">
        <v>0</v>
      </c>
      <c r="AR1155">
        <v>0</v>
      </c>
    </row>
    <row r="1156" spans="1:44" x14ac:dyDescent="0.3">
      <c r="A1156">
        <v>1152</v>
      </c>
      <c r="B1156">
        <v>2</v>
      </c>
      <c r="C1156">
        <v>48</v>
      </c>
      <c r="D1156">
        <v>16</v>
      </c>
      <c r="E1156" t="str">
        <f>"2-48-16"</f>
        <v>2-48-16</v>
      </c>
      <c r="F1156" t="s">
        <v>71</v>
      </c>
      <c r="G1156" t="s">
        <v>72</v>
      </c>
      <c r="T1156">
        <v>1</v>
      </c>
      <c r="U1156">
        <v>0</v>
      </c>
      <c r="V1156">
        <v>0</v>
      </c>
      <c r="W1156">
        <v>0</v>
      </c>
      <c r="X1156">
        <v>0</v>
      </c>
      <c r="Y1156">
        <v>1</v>
      </c>
      <c r="Z1156">
        <v>1</v>
      </c>
      <c r="AA1156">
        <v>0</v>
      </c>
      <c r="AB1156">
        <v>0</v>
      </c>
      <c r="AC1156">
        <v>1</v>
      </c>
      <c r="AD1156">
        <v>0</v>
      </c>
      <c r="AE1156">
        <v>1</v>
      </c>
      <c r="AF1156">
        <v>1</v>
      </c>
      <c r="AG1156">
        <v>1</v>
      </c>
      <c r="AH1156">
        <v>0</v>
      </c>
      <c r="AI1156">
        <v>1</v>
      </c>
      <c r="AJ1156">
        <v>0</v>
      </c>
      <c r="AK1156">
        <v>1</v>
      </c>
      <c r="AL1156">
        <v>1</v>
      </c>
      <c r="AM1156">
        <v>1</v>
      </c>
      <c r="AN1156">
        <v>1</v>
      </c>
      <c r="AO1156">
        <v>1</v>
      </c>
      <c r="AP1156">
        <v>0</v>
      </c>
      <c r="AQ1156">
        <v>0</v>
      </c>
      <c r="AR1156">
        <v>1</v>
      </c>
    </row>
    <row r="1157" spans="1:44" x14ac:dyDescent="0.3">
      <c r="A1157">
        <v>1153</v>
      </c>
      <c r="B1157">
        <v>2</v>
      </c>
      <c r="C1157">
        <v>48</v>
      </c>
      <c r="D1157">
        <v>3</v>
      </c>
      <c r="E1157" t="str">
        <f>"2-48-3"</f>
        <v>2-48-3</v>
      </c>
      <c r="F1157" t="s">
        <v>71</v>
      </c>
      <c r="G1157" t="s">
        <v>72</v>
      </c>
      <c r="T1157">
        <v>1</v>
      </c>
      <c r="U1157">
        <v>0</v>
      </c>
      <c r="V1157">
        <v>0</v>
      </c>
      <c r="W1157">
        <v>0</v>
      </c>
      <c r="X1157">
        <v>1</v>
      </c>
      <c r="Y1157">
        <v>0</v>
      </c>
      <c r="Z1157">
        <v>1</v>
      </c>
      <c r="AA1157">
        <v>0</v>
      </c>
      <c r="AB1157">
        <v>1</v>
      </c>
      <c r="AC1157">
        <v>0</v>
      </c>
      <c r="AD1157">
        <v>0</v>
      </c>
      <c r="AE1157">
        <v>1</v>
      </c>
      <c r="AF1157">
        <v>1</v>
      </c>
      <c r="AG1157">
        <v>1</v>
      </c>
      <c r="AH1157">
        <v>0</v>
      </c>
      <c r="AI1157">
        <v>1</v>
      </c>
      <c r="AJ1157">
        <v>1</v>
      </c>
      <c r="AK1157">
        <v>0</v>
      </c>
      <c r="AL1157">
        <v>1</v>
      </c>
      <c r="AM1157">
        <v>1</v>
      </c>
      <c r="AN1157">
        <v>1</v>
      </c>
      <c r="AO1157">
        <v>1</v>
      </c>
      <c r="AP1157">
        <v>0</v>
      </c>
      <c r="AQ1157">
        <v>0</v>
      </c>
      <c r="AR1157">
        <v>0</v>
      </c>
    </row>
    <row r="1158" spans="1:44" x14ac:dyDescent="0.3">
      <c r="A1158">
        <v>1154</v>
      </c>
      <c r="B1158">
        <v>2</v>
      </c>
      <c r="C1158">
        <v>49</v>
      </c>
      <c r="D1158">
        <v>22</v>
      </c>
      <c r="E1158" t="str">
        <f>"2-49-22"</f>
        <v>2-49-22</v>
      </c>
      <c r="F1158" t="s">
        <v>71</v>
      </c>
      <c r="G1158" t="s">
        <v>72</v>
      </c>
      <c r="T1158">
        <v>0</v>
      </c>
      <c r="U1158">
        <v>1</v>
      </c>
      <c r="V1158">
        <v>0</v>
      </c>
      <c r="W1158">
        <v>0</v>
      </c>
      <c r="X1158">
        <v>0</v>
      </c>
      <c r="Y1158">
        <v>1</v>
      </c>
      <c r="Z1158">
        <v>0</v>
      </c>
      <c r="AA1158">
        <v>1</v>
      </c>
      <c r="AB1158">
        <v>1</v>
      </c>
      <c r="AC1158">
        <v>0</v>
      </c>
      <c r="AD1158">
        <v>0</v>
      </c>
      <c r="AE1158">
        <v>1</v>
      </c>
      <c r="AF1158">
        <v>1</v>
      </c>
      <c r="AG1158">
        <v>1</v>
      </c>
      <c r="AH1158">
        <v>0</v>
      </c>
      <c r="AI1158">
        <v>1</v>
      </c>
      <c r="AJ1158">
        <v>0</v>
      </c>
      <c r="AK1158">
        <v>1</v>
      </c>
      <c r="AL1158">
        <v>1</v>
      </c>
      <c r="AM1158">
        <v>1</v>
      </c>
      <c r="AN1158">
        <v>1</v>
      </c>
      <c r="AO1158">
        <v>1</v>
      </c>
      <c r="AP1158">
        <v>0</v>
      </c>
      <c r="AQ1158">
        <v>0</v>
      </c>
      <c r="AR1158">
        <v>0</v>
      </c>
    </row>
    <row r="1159" spans="1:44" x14ac:dyDescent="0.3">
      <c r="A1159">
        <v>1155</v>
      </c>
      <c r="B1159">
        <v>2</v>
      </c>
      <c r="C1159">
        <v>49</v>
      </c>
      <c r="D1159">
        <v>21</v>
      </c>
      <c r="E1159" t="str">
        <f>"2-49-21"</f>
        <v>2-49-21</v>
      </c>
      <c r="F1159" t="s">
        <v>71</v>
      </c>
      <c r="G1159" t="s">
        <v>72</v>
      </c>
      <c r="T1159">
        <v>0</v>
      </c>
      <c r="U1159">
        <v>1</v>
      </c>
      <c r="V1159">
        <v>0</v>
      </c>
      <c r="W1159">
        <v>0</v>
      </c>
      <c r="X1159">
        <v>1</v>
      </c>
      <c r="Y1159">
        <v>0</v>
      </c>
      <c r="Z1159">
        <v>0</v>
      </c>
      <c r="AA1159">
        <v>1</v>
      </c>
      <c r="AB1159">
        <v>0</v>
      </c>
      <c r="AC1159">
        <v>0</v>
      </c>
      <c r="AD1159">
        <v>1</v>
      </c>
      <c r="AE1159">
        <v>0</v>
      </c>
      <c r="AF1159">
        <v>0</v>
      </c>
      <c r="AG1159">
        <v>0</v>
      </c>
      <c r="AH1159">
        <v>0</v>
      </c>
      <c r="AI1159">
        <v>1</v>
      </c>
      <c r="AJ1159">
        <v>0</v>
      </c>
      <c r="AK1159">
        <v>1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</row>
    <row r="1160" spans="1:44" x14ac:dyDescent="0.3">
      <c r="A1160">
        <v>1156</v>
      </c>
      <c r="B1160">
        <v>2</v>
      </c>
      <c r="C1160">
        <v>49</v>
      </c>
      <c r="D1160">
        <v>14</v>
      </c>
      <c r="E1160" t="str">
        <f>"2-49-14"</f>
        <v>2-49-14</v>
      </c>
      <c r="F1160" t="s">
        <v>71</v>
      </c>
      <c r="G1160" t="s">
        <v>73</v>
      </c>
      <c r="H1160">
        <v>1</v>
      </c>
      <c r="I1160">
        <v>1</v>
      </c>
      <c r="J1160">
        <v>0</v>
      </c>
      <c r="K1160">
        <v>0</v>
      </c>
      <c r="L1160">
        <v>1</v>
      </c>
      <c r="M1160">
        <v>1</v>
      </c>
      <c r="N1160">
        <v>1</v>
      </c>
      <c r="O1160">
        <v>1</v>
      </c>
      <c r="P1160">
        <v>1</v>
      </c>
      <c r="Q1160">
        <v>1</v>
      </c>
      <c r="R1160">
        <v>1</v>
      </c>
      <c r="S1160">
        <v>1</v>
      </c>
    </row>
    <row r="1161" spans="1:44" x14ac:dyDescent="0.3">
      <c r="A1161">
        <v>1157</v>
      </c>
      <c r="B1161">
        <v>2</v>
      </c>
      <c r="C1161">
        <v>49</v>
      </c>
      <c r="D1161">
        <v>13</v>
      </c>
      <c r="E1161" t="str">
        <f>"2-49-13"</f>
        <v>2-49-13</v>
      </c>
      <c r="F1161" t="s">
        <v>71</v>
      </c>
      <c r="G1161" t="s">
        <v>73</v>
      </c>
      <c r="H1161">
        <v>1</v>
      </c>
      <c r="I1161">
        <v>1</v>
      </c>
      <c r="J1161">
        <v>0</v>
      </c>
      <c r="K1161">
        <v>0</v>
      </c>
      <c r="L1161">
        <v>1</v>
      </c>
      <c r="M1161">
        <v>1</v>
      </c>
      <c r="N1161">
        <v>1</v>
      </c>
      <c r="O1161">
        <v>1</v>
      </c>
      <c r="P1161">
        <v>1</v>
      </c>
      <c r="Q1161">
        <v>1</v>
      </c>
      <c r="R1161">
        <v>1</v>
      </c>
      <c r="S1161">
        <v>1</v>
      </c>
    </row>
    <row r="1162" spans="1:44" x14ac:dyDescent="0.3">
      <c r="A1162">
        <v>1158</v>
      </c>
      <c r="B1162">
        <v>2</v>
      </c>
      <c r="C1162">
        <v>49</v>
      </c>
      <c r="D1162">
        <v>9</v>
      </c>
      <c r="E1162" t="str">
        <f>"2-49-9"</f>
        <v>2-49-9</v>
      </c>
      <c r="F1162" t="s">
        <v>71</v>
      </c>
      <c r="G1162" t="s">
        <v>73</v>
      </c>
      <c r="H1162">
        <v>1</v>
      </c>
      <c r="I1162">
        <v>0</v>
      </c>
      <c r="J1162">
        <v>0</v>
      </c>
      <c r="K1162">
        <v>1</v>
      </c>
      <c r="L1162">
        <v>1</v>
      </c>
      <c r="M1162">
        <v>1</v>
      </c>
      <c r="N1162">
        <v>1</v>
      </c>
      <c r="O1162">
        <v>1</v>
      </c>
      <c r="P1162">
        <v>1</v>
      </c>
      <c r="Q1162">
        <v>1</v>
      </c>
      <c r="R1162">
        <v>1</v>
      </c>
      <c r="S1162">
        <v>1</v>
      </c>
    </row>
    <row r="1163" spans="1:44" x14ac:dyDescent="0.3">
      <c r="A1163">
        <v>1159</v>
      </c>
      <c r="B1163">
        <v>2</v>
      </c>
      <c r="C1163">
        <v>49</v>
      </c>
      <c r="D1163">
        <v>5</v>
      </c>
      <c r="E1163" t="str">
        <f>"2-49-5"</f>
        <v>2-49-5</v>
      </c>
      <c r="F1163" t="s">
        <v>71</v>
      </c>
      <c r="G1163" t="s">
        <v>73</v>
      </c>
      <c r="H1163">
        <v>1</v>
      </c>
      <c r="I1163">
        <v>0</v>
      </c>
      <c r="J1163">
        <v>0</v>
      </c>
      <c r="K1163">
        <v>1</v>
      </c>
      <c r="L1163">
        <v>1</v>
      </c>
      <c r="M1163">
        <v>1</v>
      </c>
      <c r="N1163">
        <v>1</v>
      </c>
      <c r="O1163">
        <v>1</v>
      </c>
      <c r="P1163">
        <v>1</v>
      </c>
      <c r="Q1163">
        <v>1</v>
      </c>
      <c r="R1163">
        <v>1</v>
      </c>
      <c r="S1163">
        <v>1</v>
      </c>
    </row>
    <row r="1164" spans="1:44" x14ac:dyDescent="0.3">
      <c r="A1164">
        <v>1160</v>
      </c>
      <c r="B1164">
        <v>2</v>
      </c>
      <c r="C1164">
        <v>49</v>
      </c>
      <c r="D1164">
        <v>3</v>
      </c>
      <c r="E1164" t="str">
        <f>"2-49-3"</f>
        <v>2-49-3</v>
      </c>
      <c r="F1164" t="s">
        <v>71</v>
      </c>
      <c r="G1164" t="s">
        <v>72</v>
      </c>
      <c r="T1164">
        <v>0</v>
      </c>
      <c r="U1164">
        <v>1</v>
      </c>
      <c r="V1164">
        <v>0</v>
      </c>
      <c r="W1164">
        <v>0</v>
      </c>
      <c r="X1164">
        <v>0</v>
      </c>
      <c r="Y1164">
        <v>1</v>
      </c>
      <c r="Z1164">
        <v>0</v>
      </c>
      <c r="AA1164">
        <v>1</v>
      </c>
      <c r="AB1164">
        <v>0</v>
      </c>
      <c r="AC1164">
        <v>1</v>
      </c>
      <c r="AD1164">
        <v>0</v>
      </c>
      <c r="AE1164">
        <v>1</v>
      </c>
      <c r="AF1164">
        <v>1</v>
      </c>
      <c r="AG1164">
        <v>1</v>
      </c>
      <c r="AH1164">
        <v>0</v>
      </c>
      <c r="AI1164">
        <v>1</v>
      </c>
      <c r="AJ1164">
        <v>1</v>
      </c>
      <c r="AK1164">
        <v>0</v>
      </c>
      <c r="AL1164">
        <v>1</v>
      </c>
      <c r="AM1164">
        <v>1</v>
      </c>
      <c r="AN1164">
        <v>1</v>
      </c>
      <c r="AO1164">
        <v>1</v>
      </c>
      <c r="AP1164">
        <v>0</v>
      </c>
      <c r="AQ1164">
        <v>0</v>
      </c>
      <c r="AR1164">
        <v>0</v>
      </c>
    </row>
    <row r="1165" spans="1:44" x14ac:dyDescent="0.3">
      <c r="A1165">
        <v>1161</v>
      </c>
      <c r="B1165">
        <v>2</v>
      </c>
      <c r="C1165">
        <v>49</v>
      </c>
      <c r="D1165">
        <v>20</v>
      </c>
      <c r="E1165" t="str">
        <f>"2-49-20"</f>
        <v>2-49-20</v>
      </c>
      <c r="F1165" t="s">
        <v>71</v>
      </c>
      <c r="G1165" t="s">
        <v>72</v>
      </c>
      <c r="T1165">
        <v>0</v>
      </c>
      <c r="U1165">
        <v>1</v>
      </c>
      <c r="V1165">
        <v>0</v>
      </c>
      <c r="W1165">
        <v>0</v>
      </c>
      <c r="X1165">
        <v>0</v>
      </c>
      <c r="Y1165">
        <v>1</v>
      </c>
      <c r="Z1165">
        <v>0</v>
      </c>
      <c r="AA1165">
        <v>1</v>
      </c>
      <c r="AB1165">
        <v>0</v>
      </c>
      <c r="AC1165">
        <v>1</v>
      </c>
      <c r="AD1165">
        <v>0</v>
      </c>
      <c r="AE1165">
        <v>0</v>
      </c>
      <c r="AF1165">
        <v>0</v>
      </c>
      <c r="AG1165">
        <v>0</v>
      </c>
      <c r="AH1165">
        <v>1</v>
      </c>
      <c r="AI1165">
        <v>0</v>
      </c>
      <c r="AJ1165">
        <v>1</v>
      </c>
      <c r="AK1165">
        <v>0</v>
      </c>
      <c r="AL1165">
        <v>0</v>
      </c>
      <c r="AM1165">
        <v>0</v>
      </c>
      <c r="AN1165">
        <v>0</v>
      </c>
      <c r="AO1165">
        <v>0</v>
      </c>
      <c r="AP1165">
        <v>0</v>
      </c>
      <c r="AQ1165">
        <v>0</v>
      </c>
      <c r="AR1165">
        <v>0</v>
      </c>
    </row>
    <row r="1166" spans="1:44" x14ac:dyDescent="0.3">
      <c r="A1166">
        <v>1162</v>
      </c>
      <c r="B1166">
        <v>2</v>
      </c>
      <c r="C1166">
        <v>49</v>
      </c>
      <c r="D1166">
        <v>19</v>
      </c>
      <c r="E1166" t="str">
        <f>"2-49-19"</f>
        <v>2-49-19</v>
      </c>
      <c r="F1166" t="s">
        <v>71</v>
      </c>
      <c r="G1166" t="s">
        <v>73</v>
      </c>
      <c r="H1166">
        <v>1</v>
      </c>
      <c r="I1166">
        <v>1</v>
      </c>
      <c r="J1166">
        <v>0</v>
      </c>
      <c r="K1166">
        <v>0</v>
      </c>
      <c r="L1166">
        <v>1</v>
      </c>
      <c r="M1166">
        <v>1</v>
      </c>
      <c r="N1166">
        <v>1</v>
      </c>
      <c r="O1166">
        <v>1</v>
      </c>
      <c r="P1166">
        <v>1</v>
      </c>
      <c r="Q1166">
        <v>1</v>
      </c>
      <c r="R1166">
        <v>1</v>
      </c>
      <c r="S1166">
        <v>1</v>
      </c>
    </row>
    <row r="1167" spans="1:44" x14ac:dyDescent="0.3">
      <c r="A1167">
        <v>1163</v>
      </c>
      <c r="B1167">
        <v>2</v>
      </c>
      <c r="C1167">
        <v>49</v>
      </c>
      <c r="D1167">
        <v>10</v>
      </c>
      <c r="E1167" t="str">
        <f>"2-49-10"</f>
        <v>2-49-10</v>
      </c>
      <c r="F1167" t="s">
        <v>71</v>
      </c>
      <c r="G1167" t="s">
        <v>72</v>
      </c>
      <c r="T1167">
        <v>0</v>
      </c>
      <c r="U1167">
        <v>1</v>
      </c>
      <c r="V1167">
        <v>0</v>
      </c>
      <c r="W1167">
        <v>0</v>
      </c>
      <c r="X1167">
        <v>1</v>
      </c>
      <c r="Y1167">
        <v>0</v>
      </c>
      <c r="Z1167">
        <v>1</v>
      </c>
      <c r="AA1167">
        <v>0</v>
      </c>
      <c r="AB1167">
        <v>1</v>
      </c>
      <c r="AC1167">
        <v>0</v>
      </c>
      <c r="AD1167">
        <v>0</v>
      </c>
      <c r="AE1167">
        <v>1</v>
      </c>
      <c r="AF1167">
        <v>1</v>
      </c>
      <c r="AG1167">
        <v>1</v>
      </c>
      <c r="AH1167">
        <v>0</v>
      </c>
      <c r="AI1167">
        <v>1</v>
      </c>
      <c r="AJ1167">
        <v>1</v>
      </c>
      <c r="AK1167">
        <v>0</v>
      </c>
      <c r="AL1167">
        <v>1</v>
      </c>
      <c r="AM1167">
        <v>1</v>
      </c>
      <c r="AN1167">
        <v>1</v>
      </c>
      <c r="AO1167">
        <v>1</v>
      </c>
      <c r="AP1167">
        <v>0</v>
      </c>
      <c r="AQ1167">
        <v>0</v>
      </c>
      <c r="AR1167">
        <v>0</v>
      </c>
    </row>
    <row r="1168" spans="1:44" x14ac:dyDescent="0.3">
      <c r="A1168">
        <v>1164</v>
      </c>
      <c r="B1168">
        <v>2</v>
      </c>
      <c r="C1168">
        <v>49</v>
      </c>
      <c r="D1168">
        <v>6</v>
      </c>
      <c r="E1168" t="str">
        <f>"2-49-6"</f>
        <v>2-49-6</v>
      </c>
      <c r="F1168" t="s">
        <v>71</v>
      </c>
      <c r="G1168" t="s">
        <v>73</v>
      </c>
      <c r="H1168">
        <v>1</v>
      </c>
      <c r="I1168">
        <v>0</v>
      </c>
      <c r="J1168">
        <v>1</v>
      </c>
      <c r="K1168">
        <v>0</v>
      </c>
      <c r="L1168">
        <v>1</v>
      </c>
      <c r="M1168">
        <v>1</v>
      </c>
      <c r="N1168">
        <v>1</v>
      </c>
      <c r="O1168">
        <v>1</v>
      </c>
      <c r="P1168">
        <v>1</v>
      </c>
      <c r="Q1168">
        <v>1</v>
      </c>
      <c r="R1168">
        <v>1</v>
      </c>
      <c r="S1168">
        <v>1</v>
      </c>
    </row>
    <row r="1169" spans="1:44" x14ac:dyDescent="0.3">
      <c r="A1169">
        <v>1165</v>
      </c>
      <c r="B1169">
        <v>2</v>
      </c>
      <c r="C1169">
        <v>49</v>
      </c>
      <c r="D1169">
        <v>4</v>
      </c>
      <c r="E1169" t="str">
        <f>"2-49-4"</f>
        <v>2-49-4</v>
      </c>
      <c r="F1169" t="s">
        <v>71</v>
      </c>
      <c r="G1169" t="s">
        <v>72</v>
      </c>
      <c r="T1169">
        <v>0</v>
      </c>
      <c r="U1169">
        <v>0</v>
      </c>
      <c r="V1169">
        <v>0</v>
      </c>
      <c r="W1169">
        <v>0</v>
      </c>
      <c r="X1169">
        <v>1</v>
      </c>
      <c r="Y1169">
        <v>0</v>
      </c>
      <c r="Z1169">
        <v>1</v>
      </c>
      <c r="AA1169">
        <v>0</v>
      </c>
      <c r="AB1169">
        <v>0</v>
      </c>
      <c r="AC1169">
        <v>0</v>
      </c>
      <c r="AD1169">
        <v>0</v>
      </c>
      <c r="AE1169">
        <v>1</v>
      </c>
      <c r="AF1169">
        <v>1</v>
      </c>
      <c r="AG1169">
        <v>1</v>
      </c>
      <c r="AH1169">
        <v>0</v>
      </c>
      <c r="AI1169">
        <v>1</v>
      </c>
      <c r="AJ1169">
        <v>0</v>
      </c>
      <c r="AK1169">
        <v>1</v>
      </c>
      <c r="AL1169">
        <v>1</v>
      </c>
      <c r="AM1169">
        <v>1</v>
      </c>
      <c r="AN1169">
        <v>1</v>
      </c>
      <c r="AO1169">
        <v>1</v>
      </c>
      <c r="AP1169">
        <v>0</v>
      </c>
      <c r="AQ1169">
        <v>0</v>
      </c>
      <c r="AR1169">
        <v>0</v>
      </c>
    </row>
    <row r="1170" spans="1:44" x14ac:dyDescent="0.3">
      <c r="A1170">
        <v>1166</v>
      </c>
      <c r="B1170">
        <v>2</v>
      </c>
      <c r="C1170">
        <v>49</v>
      </c>
      <c r="D1170">
        <v>23</v>
      </c>
      <c r="E1170" t="str">
        <f>"2-49-23"</f>
        <v>2-49-23</v>
      </c>
      <c r="F1170" t="s">
        <v>71</v>
      </c>
      <c r="G1170" t="s">
        <v>72</v>
      </c>
      <c r="T1170">
        <v>1</v>
      </c>
      <c r="U1170">
        <v>0</v>
      </c>
      <c r="V1170">
        <v>0</v>
      </c>
      <c r="W1170">
        <v>0</v>
      </c>
      <c r="X1170">
        <v>1</v>
      </c>
      <c r="Y1170">
        <v>0</v>
      </c>
      <c r="Z1170">
        <v>1</v>
      </c>
      <c r="AA1170">
        <v>0</v>
      </c>
      <c r="AB1170">
        <v>0</v>
      </c>
      <c r="AC1170">
        <v>1</v>
      </c>
      <c r="AD1170">
        <v>0</v>
      </c>
      <c r="AE1170">
        <v>1</v>
      </c>
      <c r="AF1170">
        <v>1</v>
      </c>
      <c r="AG1170">
        <v>1</v>
      </c>
      <c r="AH1170">
        <v>0</v>
      </c>
      <c r="AI1170">
        <v>1</v>
      </c>
      <c r="AJ1170">
        <v>1</v>
      </c>
      <c r="AK1170">
        <v>0</v>
      </c>
      <c r="AL1170">
        <v>0</v>
      </c>
      <c r="AM1170">
        <v>1</v>
      </c>
      <c r="AN1170">
        <v>1</v>
      </c>
      <c r="AO1170">
        <v>1</v>
      </c>
      <c r="AP1170">
        <v>0</v>
      </c>
      <c r="AQ1170">
        <v>0</v>
      </c>
      <c r="AR1170">
        <v>0</v>
      </c>
    </row>
    <row r="1171" spans="1:44" x14ac:dyDescent="0.3">
      <c r="A1171">
        <v>1167</v>
      </c>
      <c r="B1171">
        <v>2</v>
      </c>
      <c r="C1171">
        <v>49</v>
      </c>
      <c r="D1171">
        <v>15</v>
      </c>
      <c r="E1171" t="str">
        <f>"2-49-15"</f>
        <v>2-49-15</v>
      </c>
      <c r="F1171" t="s">
        <v>71</v>
      </c>
      <c r="G1171" t="s">
        <v>73</v>
      </c>
      <c r="H1171">
        <v>1</v>
      </c>
      <c r="I1171">
        <v>0</v>
      </c>
      <c r="J1171">
        <v>0</v>
      </c>
      <c r="K1171">
        <v>1</v>
      </c>
      <c r="L1171">
        <v>1</v>
      </c>
      <c r="M1171">
        <v>1</v>
      </c>
      <c r="N1171">
        <v>1</v>
      </c>
      <c r="O1171">
        <v>1</v>
      </c>
      <c r="P1171">
        <v>1</v>
      </c>
      <c r="Q1171">
        <v>1</v>
      </c>
      <c r="R1171">
        <v>1</v>
      </c>
      <c r="S1171">
        <v>1</v>
      </c>
    </row>
    <row r="1172" spans="1:44" x14ac:dyDescent="0.3">
      <c r="A1172">
        <v>1168</v>
      </c>
      <c r="B1172">
        <v>2</v>
      </c>
      <c r="C1172">
        <v>49</v>
      </c>
      <c r="D1172">
        <v>11</v>
      </c>
      <c r="E1172" t="str">
        <f>"2-49-11"</f>
        <v>2-49-11</v>
      </c>
      <c r="F1172" t="s">
        <v>71</v>
      </c>
      <c r="G1172" t="s">
        <v>72</v>
      </c>
      <c r="T1172">
        <v>0</v>
      </c>
      <c r="U1172">
        <v>1</v>
      </c>
      <c r="V1172">
        <v>0</v>
      </c>
      <c r="W1172">
        <v>0</v>
      </c>
      <c r="X1172">
        <v>1</v>
      </c>
      <c r="Y1172">
        <v>0</v>
      </c>
      <c r="Z1172">
        <v>1</v>
      </c>
      <c r="AA1172">
        <v>0</v>
      </c>
      <c r="AB1172">
        <v>1</v>
      </c>
      <c r="AC1172">
        <v>0</v>
      </c>
      <c r="AD1172">
        <v>0</v>
      </c>
      <c r="AE1172">
        <v>1</v>
      </c>
      <c r="AF1172">
        <v>1</v>
      </c>
      <c r="AG1172">
        <v>1</v>
      </c>
      <c r="AH1172">
        <v>0</v>
      </c>
      <c r="AI1172">
        <v>1</v>
      </c>
      <c r="AJ1172">
        <v>1</v>
      </c>
      <c r="AK1172">
        <v>0</v>
      </c>
      <c r="AL1172">
        <v>1</v>
      </c>
      <c r="AM1172">
        <v>1</v>
      </c>
      <c r="AN1172">
        <v>1</v>
      </c>
      <c r="AO1172">
        <v>1</v>
      </c>
      <c r="AP1172">
        <v>0</v>
      </c>
      <c r="AQ1172">
        <v>0</v>
      </c>
      <c r="AR1172">
        <v>0</v>
      </c>
    </row>
    <row r="1173" spans="1:44" x14ac:dyDescent="0.3">
      <c r="A1173">
        <v>1169</v>
      </c>
      <c r="B1173">
        <v>2</v>
      </c>
      <c r="C1173">
        <v>49</v>
      </c>
      <c r="D1173">
        <v>7</v>
      </c>
      <c r="E1173" t="str">
        <f>"2-49-7"</f>
        <v>2-49-7</v>
      </c>
      <c r="F1173" t="s">
        <v>71</v>
      </c>
      <c r="G1173" t="s">
        <v>72</v>
      </c>
      <c r="T1173">
        <v>1</v>
      </c>
      <c r="U1173">
        <v>0</v>
      </c>
      <c r="V1173">
        <v>0</v>
      </c>
      <c r="W1173">
        <v>0</v>
      </c>
      <c r="X1173">
        <v>1</v>
      </c>
      <c r="Y1173">
        <v>0</v>
      </c>
      <c r="Z1173">
        <v>0</v>
      </c>
      <c r="AA1173">
        <v>1</v>
      </c>
      <c r="AB1173">
        <v>1</v>
      </c>
      <c r="AC1173">
        <v>0</v>
      </c>
      <c r="AD1173">
        <v>0</v>
      </c>
      <c r="AE1173">
        <v>1</v>
      </c>
      <c r="AF1173">
        <v>1</v>
      </c>
      <c r="AG1173">
        <v>1</v>
      </c>
      <c r="AH1173">
        <v>1</v>
      </c>
      <c r="AI1173">
        <v>0</v>
      </c>
      <c r="AJ1173">
        <v>1</v>
      </c>
      <c r="AK1173">
        <v>0</v>
      </c>
      <c r="AL1173">
        <v>1</v>
      </c>
      <c r="AM1173">
        <v>1</v>
      </c>
      <c r="AN1173">
        <v>1</v>
      </c>
      <c r="AO1173">
        <v>1</v>
      </c>
      <c r="AP1173">
        <v>0</v>
      </c>
      <c r="AQ1173">
        <v>0</v>
      </c>
      <c r="AR1173">
        <v>0</v>
      </c>
    </row>
    <row r="1174" spans="1:44" x14ac:dyDescent="0.3">
      <c r="A1174">
        <v>1170</v>
      </c>
      <c r="B1174">
        <v>2</v>
      </c>
      <c r="C1174">
        <v>49</v>
      </c>
      <c r="D1174">
        <v>2</v>
      </c>
      <c r="E1174" t="str">
        <f>"2-49-2"</f>
        <v>2-49-2</v>
      </c>
      <c r="F1174" t="s">
        <v>71</v>
      </c>
      <c r="G1174" t="s">
        <v>72</v>
      </c>
      <c r="T1174">
        <v>0</v>
      </c>
      <c r="U1174">
        <v>1</v>
      </c>
      <c r="V1174">
        <v>0</v>
      </c>
      <c r="W1174">
        <v>0</v>
      </c>
      <c r="X1174">
        <v>0</v>
      </c>
      <c r="Y1174">
        <v>1</v>
      </c>
      <c r="Z1174">
        <v>0</v>
      </c>
      <c r="AA1174">
        <v>1</v>
      </c>
      <c r="AB1174">
        <v>0</v>
      </c>
      <c r="AC1174">
        <v>1</v>
      </c>
      <c r="AD1174">
        <v>0</v>
      </c>
      <c r="AE1174">
        <v>1</v>
      </c>
      <c r="AF1174">
        <v>1</v>
      </c>
      <c r="AG1174">
        <v>1</v>
      </c>
      <c r="AH1174">
        <v>0</v>
      </c>
      <c r="AI1174">
        <v>1</v>
      </c>
      <c r="AJ1174">
        <v>1</v>
      </c>
      <c r="AK1174">
        <v>0</v>
      </c>
      <c r="AL1174">
        <v>1</v>
      </c>
      <c r="AM1174">
        <v>1</v>
      </c>
      <c r="AN1174">
        <v>1</v>
      </c>
      <c r="AO1174">
        <v>1</v>
      </c>
      <c r="AP1174">
        <v>0</v>
      </c>
      <c r="AQ1174">
        <v>0</v>
      </c>
      <c r="AR1174">
        <v>0</v>
      </c>
    </row>
    <row r="1175" spans="1:44" x14ac:dyDescent="0.3">
      <c r="A1175">
        <v>1171</v>
      </c>
      <c r="B1175">
        <v>2</v>
      </c>
      <c r="C1175">
        <v>49</v>
      </c>
      <c r="D1175">
        <v>25</v>
      </c>
      <c r="E1175" t="str">
        <f>"2-49-25"</f>
        <v>2-49-25</v>
      </c>
      <c r="F1175" t="s">
        <v>71</v>
      </c>
      <c r="G1175" t="s">
        <v>72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1</v>
      </c>
      <c r="Z1175">
        <v>0</v>
      </c>
      <c r="AA1175">
        <v>1</v>
      </c>
      <c r="AB1175">
        <v>0</v>
      </c>
      <c r="AC1175">
        <v>0</v>
      </c>
      <c r="AD1175">
        <v>1</v>
      </c>
      <c r="AE1175">
        <v>0</v>
      </c>
      <c r="AF1175">
        <v>0</v>
      </c>
      <c r="AG1175">
        <v>0</v>
      </c>
      <c r="AH1175">
        <v>0</v>
      </c>
      <c r="AI1175">
        <v>1</v>
      </c>
      <c r="AJ1175">
        <v>0</v>
      </c>
      <c r="AK1175">
        <v>1</v>
      </c>
      <c r="AL1175">
        <v>1</v>
      </c>
      <c r="AM1175">
        <v>1</v>
      </c>
      <c r="AN1175">
        <v>1</v>
      </c>
      <c r="AO1175">
        <v>0</v>
      </c>
      <c r="AP1175">
        <v>0</v>
      </c>
      <c r="AQ1175">
        <v>0</v>
      </c>
      <c r="AR1175">
        <v>0</v>
      </c>
    </row>
    <row r="1176" spans="1:44" x14ac:dyDescent="0.3">
      <c r="A1176">
        <v>1172</v>
      </c>
      <c r="B1176">
        <v>2</v>
      </c>
      <c r="C1176">
        <v>49</v>
      </c>
      <c r="D1176">
        <v>12</v>
      </c>
      <c r="E1176" t="str">
        <f>"2-49-12"</f>
        <v>2-49-12</v>
      </c>
      <c r="F1176" t="s">
        <v>71</v>
      </c>
      <c r="G1176" t="s">
        <v>72</v>
      </c>
      <c r="T1176">
        <v>0</v>
      </c>
      <c r="U1176">
        <v>1</v>
      </c>
      <c r="V1176">
        <v>0</v>
      </c>
      <c r="W1176">
        <v>0</v>
      </c>
      <c r="X1176">
        <v>1</v>
      </c>
      <c r="Y1176">
        <v>0</v>
      </c>
      <c r="Z1176">
        <v>0</v>
      </c>
      <c r="AA1176">
        <v>1</v>
      </c>
      <c r="AB1176">
        <v>0</v>
      </c>
      <c r="AC1176">
        <v>1</v>
      </c>
      <c r="AD1176">
        <v>0</v>
      </c>
      <c r="AE1176">
        <v>1</v>
      </c>
      <c r="AF1176">
        <v>1</v>
      </c>
      <c r="AG1176">
        <v>1</v>
      </c>
      <c r="AH1176">
        <v>0</v>
      </c>
      <c r="AI1176">
        <v>1</v>
      </c>
      <c r="AJ1176">
        <v>1</v>
      </c>
      <c r="AK1176">
        <v>0</v>
      </c>
      <c r="AL1176">
        <v>1</v>
      </c>
      <c r="AM1176">
        <v>1</v>
      </c>
      <c r="AN1176">
        <v>1</v>
      </c>
      <c r="AO1176">
        <v>1</v>
      </c>
      <c r="AP1176">
        <v>0</v>
      </c>
      <c r="AQ1176">
        <v>0</v>
      </c>
      <c r="AR1176">
        <v>0</v>
      </c>
    </row>
    <row r="1177" spans="1:44" x14ac:dyDescent="0.3">
      <c r="A1177">
        <v>1173</v>
      </c>
      <c r="B1177">
        <v>2</v>
      </c>
      <c r="C1177">
        <v>49</v>
      </c>
      <c r="D1177">
        <v>8</v>
      </c>
      <c r="E1177" t="str">
        <f>"2-49-8"</f>
        <v>2-49-8</v>
      </c>
      <c r="F1177" t="s">
        <v>71</v>
      </c>
      <c r="G1177" t="s">
        <v>73</v>
      </c>
      <c r="H1177">
        <v>1</v>
      </c>
      <c r="I1177">
        <v>0</v>
      </c>
      <c r="J1177">
        <v>1</v>
      </c>
      <c r="K1177">
        <v>0</v>
      </c>
      <c r="L1177">
        <v>1</v>
      </c>
      <c r="M1177">
        <v>1</v>
      </c>
      <c r="N1177">
        <v>1</v>
      </c>
      <c r="O1177">
        <v>1</v>
      </c>
      <c r="P1177">
        <v>1</v>
      </c>
      <c r="Q1177">
        <v>1</v>
      </c>
      <c r="R1177">
        <v>1</v>
      </c>
      <c r="S1177">
        <v>1</v>
      </c>
    </row>
    <row r="1178" spans="1:44" x14ac:dyDescent="0.3">
      <c r="A1178">
        <v>1174</v>
      </c>
      <c r="B1178">
        <v>2</v>
      </c>
      <c r="C1178">
        <v>49</v>
      </c>
      <c r="D1178">
        <v>24</v>
      </c>
      <c r="E1178" t="str">
        <f>"2-49-24"</f>
        <v>2-49-24</v>
      </c>
      <c r="F1178" t="s">
        <v>71</v>
      </c>
      <c r="G1178" t="s">
        <v>72</v>
      </c>
      <c r="T1178">
        <v>0</v>
      </c>
      <c r="U1178">
        <v>1</v>
      </c>
      <c r="V1178">
        <v>0</v>
      </c>
      <c r="W1178">
        <v>0</v>
      </c>
      <c r="X1178">
        <v>1</v>
      </c>
      <c r="Y1178">
        <v>0</v>
      </c>
      <c r="Z1178">
        <v>0</v>
      </c>
      <c r="AA1178">
        <v>1</v>
      </c>
      <c r="AB1178">
        <v>1</v>
      </c>
      <c r="AC1178">
        <v>0</v>
      </c>
      <c r="AD1178">
        <v>0</v>
      </c>
      <c r="AE1178">
        <v>1</v>
      </c>
      <c r="AF1178">
        <v>1</v>
      </c>
      <c r="AG1178">
        <v>1</v>
      </c>
      <c r="AH1178">
        <v>0</v>
      </c>
      <c r="AI1178">
        <v>1</v>
      </c>
      <c r="AJ1178">
        <v>1</v>
      </c>
      <c r="AK1178">
        <v>0</v>
      </c>
      <c r="AL1178">
        <v>1</v>
      </c>
      <c r="AM1178">
        <v>1</v>
      </c>
      <c r="AN1178">
        <v>1</v>
      </c>
      <c r="AO1178">
        <v>1</v>
      </c>
      <c r="AP1178">
        <v>0</v>
      </c>
      <c r="AQ1178">
        <v>0</v>
      </c>
      <c r="AR1178">
        <v>0</v>
      </c>
    </row>
    <row r="1179" spans="1:44" x14ac:dyDescent="0.3">
      <c r="A1179">
        <v>1175</v>
      </c>
      <c r="B1179">
        <v>2</v>
      </c>
      <c r="C1179">
        <v>49</v>
      </c>
      <c r="D1179">
        <v>16</v>
      </c>
      <c r="E1179" t="str">
        <f>"2-49-16"</f>
        <v>2-49-16</v>
      </c>
      <c r="F1179" t="s">
        <v>71</v>
      </c>
      <c r="G1179" t="s">
        <v>72</v>
      </c>
      <c r="T1179">
        <v>0</v>
      </c>
      <c r="U1179">
        <v>1</v>
      </c>
      <c r="V1179">
        <v>0</v>
      </c>
      <c r="W1179">
        <v>0</v>
      </c>
      <c r="X1179">
        <v>1</v>
      </c>
      <c r="Y1179">
        <v>0</v>
      </c>
      <c r="Z1179">
        <v>0</v>
      </c>
      <c r="AA1179">
        <v>1</v>
      </c>
      <c r="AB1179">
        <v>1</v>
      </c>
      <c r="AC1179">
        <v>0</v>
      </c>
      <c r="AD1179">
        <v>0</v>
      </c>
      <c r="AE1179">
        <v>1</v>
      </c>
      <c r="AF1179">
        <v>1</v>
      </c>
      <c r="AG1179">
        <v>1</v>
      </c>
      <c r="AH1179">
        <v>0</v>
      </c>
      <c r="AI1179">
        <v>1</v>
      </c>
      <c r="AJ1179">
        <v>1</v>
      </c>
      <c r="AK1179">
        <v>0</v>
      </c>
      <c r="AL1179">
        <v>1</v>
      </c>
      <c r="AM1179">
        <v>1</v>
      </c>
      <c r="AN1179">
        <v>1</v>
      </c>
      <c r="AO1179">
        <v>1</v>
      </c>
      <c r="AP1179">
        <v>0</v>
      </c>
      <c r="AQ1179">
        <v>0</v>
      </c>
      <c r="AR1179">
        <v>0</v>
      </c>
    </row>
    <row r="1180" spans="1:44" x14ac:dyDescent="0.3">
      <c r="A1180">
        <v>1176</v>
      </c>
      <c r="B1180">
        <v>2</v>
      </c>
      <c r="C1180">
        <v>49</v>
      </c>
      <c r="D1180">
        <v>17</v>
      </c>
      <c r="E1180" t="str">
        <f>"2-49-17"</f>
        <v>2-49-17</v>
      </c>
      <c r="F1180" t="s">
        <v>71</v>
      </c>
      <c r="G1180" t="s">
        <v>72</v>
      </c>
      <c r="T1180">
        <v>1</v>
      </c>
      <c r="U1180">
        <v>0</v>
      </c>
      <c r="V1180">
        <v>0</v>
      </c>
      <c r="W1180">
        <v>0</v>
      </c>
      <c r="X1180">
        <v>1</v>
      </c>
      <c r="Y1180">
        <v>0</v>
      </c>
      <c r="Z1180">
        <v>1</v>
      </c>
      <c r="AA1180">
        <v>0</v>
      </c>
      <c r="AB1180">
        <v>0</v>
      </c>
      <c r="AC1180">
        <v>0</v>
      </c>
      <c r="AD1180">
        <v>1</v>
      </c>
      <c r="AE1180">
        <v>1</v>
      </c>
      <c r="AF1180">
        <v>1</v>
      </c>
      <c r="AG1180">
        <v>1</v>
      </c>
      <c r="AH1180">
        <v>1</v>
      </c>
      <c r="AI1180">
        <v>0</v>
      </c>
      <c r="AJ1180">
        <v>1</v>
      </c>
      <c r="AK1180">
        <v>0</v>
      </c>
      <c r="AL1180">
        <v>1</v>
      </c>
      <c r="AM1180">
        <v>1</v>
      </c>
      <c r="AN1180">
        <v>1</v>
      </c>
      <c r="AO1180">
        <v>1</v>
      </c>
      <c r="AP1180">
        <v>0</v>
      </c>
      <c r="AQ1180">
        <v>0</v>
      </c>
      <c r="AR1180">
        <v>1</v>
      </c>
    </row>
    <row r="1181" spans="1:44" x14ac:dyDescent="0.3">
      <c r="A1181">
        <v>1177</v>
      </c>
      <c r="B1181">
        <v>2</v>
      </c>
      <c r="C1181">
        <v>49</v>
      </c>
      <c r="D1181">
        <v>1</v>
      </c>
      <c r="E1181" t="str">
        <f>"2-49-1"</f>
        <v>2-49-1</v>
      </c>
      <c r="F1181" t="s">
        <v>71</v>
      </c>
      <c r="G1181" t="s">
        <v>72</v>
      </c>
      <c r="T1181">
        <v>1</v>
      </c>
      <c r="U1181">
        <v>0</v>
      </c>
      <c r="V1181">
        <v>0</v>
      </c>
      <c r="W1181">
        <v>0</v>
      </c>
      <c r="X1181">
        <v>1</v>
      </c>
      <c r="Y1181">
        <v>0</v>
      </c>
      <c r="Z1181">
        <v>0</v>
      </c>
      <c r="AA1181">
        <v>1</v>
      </c>
      <c r="AB1181">
        <v>0</v>
      </c>
      <c r="AC1181">
        <v>1</v>
      </c>
      <c r="AD1181">
        <v>0</v>
      </c>
      <c r="AE1181">
        <v>1</v>
      </c>
      <c r="AF1181">
        <v>1</v>
      </c>
      <c r="AG1181">
        <v>1</v>
      </c>
      <c r="AH1181">
        <v>1</v>
      </c>
      <c r="AI1181">
        <v>0</v>
      </c>
      <c r="AJ1181">
        <v>1</v>
      </c>
      <c r="AK1181">
        <v>0</v>
      </c>
      <c r="AL1181">
        <v>1</v>
      </c>
      <c r="AM1181">
        <v>1</v>
      </c>
      <c r="AN1181">
        <v>1</v>
      </c>
      <c r="AO1181">
        <v>1</v>
      </c>
      <c r="AP1181">
        <v>0</v>
      </c>
      <c r="AQ1181">
        <v>0</v>
      </c>
      <c r="AR1181">
        <v>0</v>
      </c>
    </row>
    <row r="1182" spans="1:44" x14ac:dyDescent="0.3">
      <c r="A1182">
        <v>1178</v>
      </c>
      <c r="B1182">
        <v>2</v>
      </c>
      <c r="C1182">
        <v>49</v>
      </c>
      <c r="D1182">
        <v>18</v>
      </c>
      <c r="E1182" t="str">
        <f>"2-49-18"</f>
        <v>2-49-18</v>
      </c>
      <c r="F1182" t="s">
        <v>71</v>
      </c>
      <c r="G1182" t="s">
        <v>72</v>
      </c>
      <c r="T1182">
        <v>1</v>
      </c>
      <c r="U1182">
        <v>0</v>
      </c>
      <c r="V1182">
        <v>0</v>
      </c>
      <c r="W1182">
        <v>0</v>
      </c>
      <c r="X1182">
        <v>1</v>
      </c>
      <c r="Y1182">
        <v>0</v>
      </c>
      <c r="Z1182">
        <v>1</v>
      </c>
      <c r="AA1182">
        <v>0</v>
      </c>
      <c r="AB1182">
        <v>0</v>
      </c>
      <c r="AC1182">
        <v>0</v>
      </c>
      <c r="AD1182">
        <v>1</v>
      </c>
      <c r="AE1182">
        <v>1</v>
      </c>
      <c r="AF1182">
        <v>1</v>
      </c>
      <c r="AG1182">
        <v>1</v>
      </c>
      <c r="AH1182">
        <v>0</v>
      </c>
      <c r="AI1182">
        <v>1</v>
      </c>
      <c r="AJ1182">
        <v>1</v>
      </c>
      <c r="AK1182">
        <v>0</v>
      </c>
      <c r="AL1182">
        <v>1</v>
      </c>
      <c r="AM1182">
        <v>1</v>
      </c>
      <c r="AN1182">
        <v>1</v>
      </c>
      <c r="AO1182">
        <v>1</v>
      </c>
      <c r="AP1182">
        <v>0</v>
      </c>
      <c r="AQ1182">
        <v>0</v>
      </c>
      <c r="AR1182">
        <v>1</v>
      </c>
    </row>
    <row r="1183" spans="1:44" x14ac:dyDescent="0.3">
      <c r="A1183">
        <v>1179</v>
      </c>
      <c r="B1183">
        <v>2</v>
      </c>
      <c r="C1183">
        <v>50</v>
      </c>
      <c r="D1183">
        <v>23</v>
      </c>
      <c r="E1183" t="str">
        <f>"2-50-23"</f>
        <v>2-50-23</v>
      </c>
      <c r="F1183" t="s">
        <v>71</v>
      </c>
      <c r="G1183" t="s">
        <v>73</v>
      </c>
      <c r="H1183">
        <v>0</v>
      </c>
      <c r="I1183">
        <v>1</v>
      </c>
      <c r="J1183">
        <v>0</v>
      </c>
      <c r="K1183">
        <v>0</v>
      </c>
      <c r="L1183">
        <v>0</v>
      </c>
      <c r="M1183">
        <v>0</v>
      </c>
      <c r="N1183">
        <v>1</v>
      </c>
      <c r="O1183">
        <v>0</v>
      </c>
      <c r="P1183">
        <v>1</v>
      </c>
      <c r="Q1183">
        <v>1</v>
      </c>
      <c r="R1183">
        <v>1</v>
      </c>
      <c r="S1183">
        <v>1</v>
      </c>
    </row>
    <row r="1184" spans="1:44" x14ac:dyDescent="0.3">
      <c r="A1184">
        <v>1180</v>
      </c>
      <c r="B1184">
        <v>2</v>
      </c>
      <c r="C1184">
        <v>50</v>
      </c>
      <c r="D1184">
        <v>16</v>
      </c>
      <c r="E1184" t="str">
        <f>"2-50-16"</f>
        <v>2-50-16</v>
      </c>
      <c r="F1184" t="s">
        <v>71</v>
      </c>
      <c r="G1184" t="s">
        <v>72</v>
      </c>
      <c r="T1184">
        <v>0</v>
      </c>
      <c r="U1184">
        <v>1</v>
      </c>
      <c r="V1184">
        <v>0</v>
      </c>
      <c r="W1184">
        <v>0</v>
      </c>
      <c r="X1184">
        <v>1</v>
      </c>
      <c r="Y1184">
        <v>0</v>
      </c>
      <c r="Z1184">
        <v>0</v>
      </c>
      <c r="AA1184">
        <v>1</v>
      </c>
      <c r="AB1184">
        <v>1</v>
      </c>
      <c r="AC1184">
        <v>0</v>
      </c>
      <c r="AD1184">
        <v>0</v>
      </c>
      <c r="AE1184">
        <v>1</v>
      </c>
      <c r="AF1184">
        <v>1</v>
      </c>
      <c r="AG1184">
        <v>0</v>
      </c>
      <c r="AH1184">
        <v>1</v>
      </c>
      <c r="AI1184">
        <v>0</v>
      </c>
      <c r="AJ1184">
        <v>1</v>
      </c>
      <c r="AK1184">
        <v>0</v>
      </c>
      <c r="AL1184">
        <v>1</v>
      </c>
      <c r="AM1184">
        <v>1</v>
      </c>
      <c r="AN1184">
        <v>1</v>
      </c>
      <c r="AO1184">
        <v>1</v>
      </c>
      <c r="AP1184">
        <v>0</v>
      </c>
      <c r="AQ1184">
        <v>0</v>
      </c>
      <c r="AR1184">
        <v>0</v>
      </c>
    </row>
    <row r="1185" spans="1:44" x14ac:dyDescent="0.3">
      <c r="A1185">
        <v>1181</v>
      </c>
      <c r="B1185">
        <v>2</v>
      </c>
      <c r="C1185">
        <v>50</v>
      </c>
      <c r="D1185">
        <v>1</v>
      </c>
      <c r="E1185" t="str">
        <f>"2-50-1"</f>
        <v>2-50-1</v>
      </c>
      <c r="F1185" t="s">
        <v>71</v>
      </c>
      <c r="G1185" t="s">
        <v>73</v>
      </c>
      <c r="H1185">
        <v>1</v>
      </c>
      <c r="I1185">
        <v>0</v>
      </c>
      <c r="J1185">
        <v>0</v>
      </c>
      <c r="K1185">
        <v>1</v>
      </c>
      <c r="L1185">
        <v>1</v>
      </c>
      <c r="M1185">
        <v>1</v>
      </c>
      <c r="N1185">
        <v>1</v>
      </c>
      <c r="O1185">
        <v>1</v>
      </c>
      <c r="P1185">
        <v>1</v>
      </c>
      <c r="Q1185">
        <v>1</v>
      </c>
      <c r="R1185">
        <v>1</v>
      </c>
      <c r="S1185">
        <v>1</v>
      </c>
    </row>
    <row r="1186" spans="1:44" x14ac:dyDescent="0.3">
      <c r="A1186">
        <v>1182</v>
      </c>
      <c r="B1186">
        <v>2</v>
      </c>
      <c r="C1186">
        <v>50</v>
      </c>
      <c r="D1186">
        <v>22</v>
      </c>
      <c r="E1186" t="str">
        <f>"2-50-22"</f>
        <v>2-50-22</v>
      </c>
      <c r="F1186" t="s">
        <v>71</v>
      </c>
      <c r="G1186" t="s">
        <v>73</v>
      </c>
      <c r="H1186">
        <v>1</v>
      </c>
      <c r="I1186">
        <v>0</v>
      </c>
      <c r="J1186">
        <v>0</v>
      </c>
      <c r="K1186">
        <v>1</v>
      </c>
      <c r="L1186">
        <v>1</v>
      </c>
      <c r="M1186">
        <v>0</v>
      </c>
      <c r="N1186">
        <v>0</v>
      </c>
      <c r="O1186">
        <v>1</v>
      </c>
      <c r="P1186">
        <v>0</v>
      </c>
      <c r="Q1186">
        <v>1</v>
      </c>
      <c r="R1186">
        <v>0</v>
      </c>
      <c r="S1186">
        <v>1</v>
      </c>
    </row>
    <row r="1187" spans="1:44" x14ac:dyDescent="0.3">
      <c r="A1187">
        <v>1183</v>
      </c>
      <c r="B1187">
        <v>2</v>
      </c>
      <c r="C1187">
        <v>50</v>
      </c>
      <c r="D1187">
        <v>21</v>
      </c>
      <c r="E1187" t="str">
        <f>"2-50-21"</f>
        <v>2-50-21</v>
      </c>
      <c r="F1187" t="s">
        <v>71</v>
      </c>
      <c r="G1187" t="s">
        <v>72</v>
      </c>
      <c r="T1187">
        <v>0</v>
      </c>
      <c r="U1187">
        <v>1</v>
      </c>
      <c r="V1187">
        <v>0</v>
      </c>
      <c r="W1187">
        <v>0</v>
      </c>
      <c r="X1187">
        <v>1</v>
      </c>
      <c r="Y1187">
        <v>0</v>
      </c>
      <c r="Z1187">
        <v>1</v>
      </c>
      <c r="AA1187">
        <v>0</v>
      </c>
      <c r="AB1187">
        <v>0</v>
      </c>
      <c r="AC1187">
        <v>0</v>
      </c>
      <c r="AD1187">
        <v>1</v>
      </c>
      <c r="AE1187">
        <v>1</v>
      </c>
      <c r="AF1187">
        <v>1</v>
      </c>
      <c r="AG1187">
        <v>0</v>
      </c>
      <c r="AH1187">
        <v>1</v>
      </c>
      <c r="AI1187">
        <v>0</v>
      </c>
      <c r="AJ1187">
        <v>1</v>
      </c>
      <c r="AK1187">
        <v>0</v>
      </c>
      <c r="AL1187">
        <v>1</v>
      </c>
      <c r="AM1187">
        <v>1</v>
      </c>
      <c r="AN1187">
        <v>1</v>
      </c>
      <c r="AO1187">
        <v>1</v>
      </c>
      <c r="AP1187">
        <v>0</v>
      </c>
      <c r="AQ1187">
        <v>0</v>
      </c>
      <c r="AR1187">
        <v>0</v>
      </c>
    </row>
    <row r="1188" spans="1:44" x14ac:dyDescent="0.3">
      <c r="A1188">
        <v>1184</v>
      </c>
      <c r="B1188">
        <v>2</v>
      </c>
      <c r="C1188">
        <v>50</v>
      </c>
      <c r="D1188">
        <v>14</v>
      </c>
      <c r="E1188" t="str">
        <f>"2-50-14"</f>
        <v>2-50-14</v>
      </c>
      <c r="F1188" t="s">
        <v>71</v>
      </c>
      <c r="G1188" t="s">
        <v>73</v>
      </c>
      <c r="H1188">
        <v>0</v>
      </c>
      <c r="I1188">
        <v>1</v>
      </c>
      <c r="J1188">
        <v>0</v>
      </c>
      <c r="K1188">
        <v>0</v>
      </c>
      <c r="L1188">
        <v>1</v>
      </c>
      <c r="M1188">
        <v>1</v>
      </c>
      <c r="N1188">
        <v>1</v>
      </c>
      <c r="O1188">
        <v>1</v>
      </c>
      <c r="P1188">
        <v>1</v>
      </c>
      <c r="Q1188">
        <v>1</v>
      </c>
      <c r="R1188">
        <v>1</v>
      </c>
      <c r="S1188">
        <v>1</v>
      </c>
    </row>
    <row r="1189" spans="1:44" x14ac:dyDescent="0.3">
      <c r="A1189">
        <v>1185</v>
      </c>
      <c r="B1189">
        <v>2</v>
      </c>
      <c r="C1189">
        <v>50</v>
      </c>
      <c r="D1189">
        <v>13</v>
      </c>
      <c r="E1189" t="str">
        <f>"2-50-13"</f>
        <v>2-50-13</v>
      </c>
      <c r="F1189" t="s">
        <v>71</v>
      </c>
      <c r="G1189" t="s">
        <v>72</v>
      </c>
      <c r="T1189">
        <v>0</v>
      </c>
      <c r="U1189">
        <v>1</v>
      </c>
      <c r="V1189">
        <v>0</v>
      </c>
      <c r="W1189">
        <v>0</v>
      </c>
      <c r="X1189">
        <v>1</v>
      </c>
      <c r="Y1189">
        <v>0</v>
      </c>
      <c r="Z1189">
        <v>1</v>
      </c>
      <c r="AA1189">
        <v>0</v>
      </c>
      <c r="AB1189">
        <v>0</v>
      </c>
      <c r="AC1189">
        <v>1</v>
      </c>
      <c r="AD1189">
        <v>0</v>
      </c>
      <c r="AE1189">
        <v>1</v>
      </c>
      <c r="AF1189">
        <v>1</v>
      </c>
      <c r="AG1189">
        <v>1</v>
      </c>
      <c r="AH1189">
        <v>0</v>
      </c>
      <c r="AI1189">
        <v>1</v>
      </c>
      <c r="AJ1189">
        <v>1</v>
      </c>
      <c r="AK1189">
        <v>0</v>
      </c>
      <c r="AL1189">
        <v>1</v>
      </c>
      <c r="AM1189">
        <v>1</v>
      </c>
      <c r="AN1189">
        <v>1</v>
      </c>
      <c r="AO1189">
        <v>1</v>
      </c>
      <c r="AP1189">
        <v>0</v>
      </c>
      <c r="AQ1189">
        <v>0</v>
      </c>
      <c r="AR1189">
        <v>0</v>
      </c>
    </row>
    <row r="1190" spans="1:44" x14ac:dyDescent="0.3">
      <c r="A1190">
        <v>1186</v>
      </c>
      <c r="B1190">
        <v>2</v>
      </c>
      <c r="C1190">
        <v>50</v>
      </c>
      <c r="D1190">
        <v>6</v>
      </c>
      <c r="E1190" t="str">
        <f>"2-50-6"</f>
        <v>2-50-6</v>
      </c>
      <c r="F1190" t="s">
        <v>71</v>
      </c>
      <c r="G1190" t="s">
        <v>73</v>
      </c>
      <c r="H1190">
        <v>1</v>
      </c>
      <c r="I1190">
        <v>0</v>
      </c>
      <c r="J1190">
        <v>0</v>
      </c>
      <c r="K1190">
        <v>1</v>
      </c>
      <c r="L1190">
        <v>1</v>
      </c>
      <c r="M1190">
        <v>1</v>
      </c>
      <c r="N1190">
        <v>1</v>
      </c>
      <c r="O1190">
        <v>1</v>
      </c>
      <c r="P1190">
        <v>1</v>
      </c>
      <c r="Q1190">
        <v>1</v>
      </c>
      <c r="R1190">
        <v>1</v>
      </c>
      <c r="S1190">
        <v>0</v>
      </c>
    </row>
    <row r="1191" spans="1:44" x14ac:dyDescent="0.3">
      <c r="A1191">
        <v>1187</v>
      </c>
      <c r="B1191">
        <v>2</v>
      </c>
      <c r="C1191">
        <v>50</v>
      </c>
      <c r="D1191">
        <v>3</v>
      </c>
      <c r="E1191" t="str">
        <f>"2-50-3"</f>
        <v>2-50-3</v>
      </c>
      <c r="F1191" t="s">
        <v>71</v>
      </c>
      <c r="G1191" t="s">
        <v>72</v>
      </c>
      <c r="T1191">
        <v>0</v>
      </c>
      <c r="U1191">
        <v>1</v>
      </c>
      <c r="V1191">
        <v>0</v>
      </c>
      <c r="W1191">
        <v>0</v>
      </c>
      <c r="X1191">
        <v>0</v>
      </c>
      <c r="Y1191">
        <v>1</v>
      </c>
      <c r="Z1191">
        <v>0</v>
      </c>
      <c r="AA1191">
        <v>1</v>
      </c>
      <c r="AB1191">
        <v>0</v>
      </c>
      <c r="AC1191">
        <v>0</v>
      </c>
      <c r="AD1191">
        <v>1</v>
      </c>
      <c r="AE1191">
        <v>0</v>
      </c>
      <c r="AF1191">
        <v>0</v>
      </c>
      <c r="AG1191">
        <v>0</v>
      </c>
      <c r="AH1191">
        <v>1</v>
      </c>
      <c r="AI1191">
        <v>0</v>
      </c>
      <c r="AJ1191">
        <v>0</v>
      </c>
      <c r="AK1191">
        <v>1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</row>
    <row r="1192" spans="1:44" x14ac:dyDescent="0.3">
      <c r="A1192">
        <v>1188</v>
      </c>
      <c r="B1192">
        <v>2</v>
      </c>
      <c r="C1192">
        <v>50</v>
      </c>
      <c r="D1192">
        <v>18</v>
      </c>
      <c r="E1192" t="str">
        <f>"2-50-18"</f>
        <v>2-50-18</v>
      </c>
      <c r="F1192" t="s">
        <v>71</v>
      </c>
      <c r="G1192" t="s">
        <v>72</v>
      </c>
      <c r="T1192">
        <v>1</v>
      </c>
      <c r="U1192">
        <v>0</v>
      </c>
      <c r="V1192">
        <v>0</v>
      </c>
      <c r="W1192">
        <v>0</v>
      </c>
      <c r="X1192">
        <v>1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1</v>
      </c>
      <c r="AK1192">
        <v>0</v>
      </c>
      <c r="AL1192">
        <v>0</v>
      </c>
      <c r="AM1192">
        <v>0</v>
      </c>
      <c r="AN1192">
        <v>1</v>
      </c>
      <c r="AO1192">
        <v>1</v>
      </c>
      <c r="AP1192">
        <v>0</v>
      </c>
      <c r="AQ1192">
        <v>0</v>
      </c>
      <c r="AR1192">
        <v>0</v>
      </c>
    </row>
    <row r="1193" spans="1:44" x14ac:dyDescent="0.3">
      <c r="A1193">
        <v>1189</v>
      </c>
      <c r="B1193">
        <v>2</v>
      </c>
      <c r="C1193">
        <v>50</v>
      </c>
      <c r="D1193">
        <v>17</v>
      </c>
      <c r="E1193" t="str">
        <f>"2-50-17"</f>
        <v>2-50-17</v>
      </c>
      <c r="F1193" t="s">
        <v>71</v>
      </c>
      <c r="G1193" t="s">
        <v>72</v>
      </c>
      <c r="T1193">
        <v>0</v>
      </c>
      <c r="U1193">
        <v>1</v>
      </c>
      <c r="V1193">
        <v>0</v>
      </c>
      <c r="W1193">
        <v>0</v>
      </c>
      <c r="X1193">
        <v>1</v>
      </c>
      <c r="Y1193">
        <v>0</v>
      </c>
      <c r="Z1193">
        <v>0</v>
      </c>
      <c r="AA1193">
        <v>1</v>
      </c>
      <c r="AB1193">
        <v>1</v>
      </c>
      <c r="AC1193">
        <v>0</v>
      </c>
      <c r="AD1193">
        <v>0</v>
      </c>
      <c r="AE1193">
        <v>1</v>
      </c>
      <c r="AF1193">
        <v>1</v>
      </c>
      <c r="AG1193">
        <v>0</v>
      </c>
      <c r="AH1193">
        <v>1</v>
      </c>
      <c r="AI1193">
        <v>0</v>
      </c>
      <c r="AJ1193">
        <v>1</v>
      </c>
      <c r="AK1193">
        <v>0</v>
      </c>
      <c r="AL1193">
        <v>1</v>
      </c>
      <c r="AM1193">
        <v>1</v>
      </c>
      <c r="AN1193">
        <v>1</v>
      </c>
      <c r="AO1193">
        <v>1</v>
      </c>
      <c r="AP1193">
        <v>0</v>
      </c>
      <c r="AQ1193">
        <v>0</v>
      </c>
      <c r="AR1193">
        <v>0</v>
      </c>
    </row>
    <row r="1194" spans="1:44" x14ac:dyDescent="0.3">
      <c r="A1194">
        <v>1190</v>
      </c>
      <c r="B1194">
        <v>2</v>
      </c>
      <c r="C1194">
        <v>50</v>
      </c>
      <c r="D1194">
        <v>11</v>
      </c>
      <c r="E1194" t="str">
        <f>"2-50-11"</f>
        <v>2-50-11</v>
      </c>
      <c r="F1194" t="s">
        <v>71</v>
      </c>
      <c r="G1194" t="s">
        <v>72</v>
      </c>
      <c r="T1194">
        <v>1</v>
      </c>
      <c r="U1194">
        <v>0</v>
      </c>
      <c r="V1194">
        <v>0</v>
      </c>
      <c r="W1194">
        <v>0</v>
      </c>
      <c r="X1194">
        <v>1</v>
      </c>
      <c r="Y1194">
        <v>0</v>
      </c>
      <c r="Z1194">
        <v>1</v>
      </c>
      <c r="AA1194">
        <v>0</v>
      </c>
      <c r="AB1194">
        <v>0</v>
      </c>
      <c r="AC1194">
        <v>0</v>
      </c>
      <c r="AD1194">
        <v>1</v>
      </c>
      <c r="AE1194">
        <v>1</v>
      </c>
      <c r="AF1194">
        <v>1</v>
      </c>
      <c r="AG1194">
        <v>1</v>
      </c>
      <c r="AH1194">
        <v>0</v>
      </c>
      <c r="AI1194">
        <v>1</v>
      </c>
      <c r="AJ1194">
        <v>1</v>
      </c>
      <c r="AK1194">
        <v>0</v>
      </c>
      <c r="AL1194">
        <v>1</v>
      </c>
      <c r="AM1194">
        <v>1</v>
      </c>
      <c r="AN1194">
        <v>1</v>
      </c>
      <c r="AO1194">
        <v>1</v>
      </c>
      <c r="AP1194">
        <v>0</v>
      </c>
      <c r="AQ1194">
        <v>0</v>
      </c>
      <c r="AR1194">
        <v>0</v>
      </c>
    </row>
    <row r="1195" spans="1:44" x14ac:dyDescent="0.3">
      <c r="A1195">
        <v>1191</v>
      </c>
      <c r="B1195">
        <v>2</v>
      </c>
      <c r="C1195">
        <v>50</v>
      </c>
      <c r="D1195">
        <v>7</v>
      </c>
      <c r="E1195" t="str">
        <f>"2-50-7"</f>
        <v>2-50-7</v>
      </c>
      <c r="F1195" t="s">
        <v>71</v>
      </c>
      <c r="G1195" t="s">
        <v>72</v>
      </c>
      <c r="T1195">
        <v>1</v>
      </c>
      <c r="U1195">
        <v>0</v>
      </c>
      <c r="V1195">
        <v>0</v>
      </c>
      <c r="W1195">
        <v>0</v>
      </c>
      <c r="X1195">
        <v>1</v>
      </c>
      <c r="Y1195">
        <v>0</v>
      </c>
      <c r="Z1195">
        <v>1</v>
      </c>
      <c r="AA1195">
        <v>0</v>
      </c>
      <c r="AB1195">
        <v>1</v>
      </c>
      <c r="AC1195">
        <v>0</v>
      </c>
      <c r="AD1195">
        <v>0</v>
      </c>
      <c r="AE1195">
        <v>1</v>
      </c>
      <c r="AF1195">
        <v>1</v>
      </c>
      <c r="AG1195">
        <v>1</v>
      </c>
      <c r="AH1195">
        <v>1</v>
      </c>
      <c r="AI1195">
        <v>0</v>
      </c>
      <c r="AJ1195">
        <v>1</v>
      </c>
      <c r="AK1195">
        <v>0</v>
      </c>
      <c r="AL1195">
        <v>1</v>
      </c>
      <c r="AM1195">
        <v>1</v>
      </c>
      <c r="AN1195">
        <v>1</v>
      </c>
      <c r="AO1195">
        <v>1</v>
      </c>
      <c r="AP1195">
        <v>0</v>
      </c>
      <c r="AQ1195">
        <v>0</v>
      </c>
      <c r="AR1195">
        <v>0</v>
      </c>
    </row>
    <row r="1196" spans="1:44" x14ac:dyDescent="0.3">
      <c r="A1196">
        <v>1192</v>
      </c>
      <c r="B1196">
        <v>2</v>
      </c>
      <c r="C1196">
        <v>50</v>
      </c>
      <c r="D1196">
        <v>2</v>
      </c>
      <c r="E1196" t="str">
        <f>"2-50-2"</f>
        <v>2-50-2</v>
      </c>
      <c r="F1196" t="s">
        <v>71</v>
      </c>
      <c r="G1196" t="s">
        <v>72</v>
      </c>
      <c r="T1196">
        <v>0</v>
      </c>
      <c r="U1196">
        <v>1</v>
      </c>
      <c r="V1196">
        <v>0</v>
      </c>
      <c r="W1196">
        <v>0</v>
      </c>
      <c r="X1196">
        <v>1</v>
      </c>
      <c r="Y1196">
        <v>0</v>
      </c>
      <c r="Z1196">
        <v>0</v>
      </c>
      <c r="AA1196">
        <v>1</v>
      </c>
      <c r="AB1196">
        <v>1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1</v>
      </c>
      <c r="AJ1196">
        <v>1</v>
      </c>
      <c r="AK1196">
        <v>0</v>
      </c>
      <c r="AL1196">
        <v>0</v>
      </c>
      <c r="AM1196">
        <v>1</v>
      </c>
      <c r="AN1196">
        <v>1</v>
      </c>
      <c r="AO1196">
        <v>1</v>
      </c>
      <c r="AP1196">
        <v>0</v>
      </c>
      <c r="AQ1196">
        <v>0</v>
      </c>
      <c r="AR1196">
        <v>0</v>
      </c>
    </row>
    <row r="1197" spans="1:44" x14ac:dyDescent="0.3">
      <c r="A1197">
        <v>1193</v>
      </c>
      <c r="B1197">
        <v>2</v>
      </c>
      <c r="C1197">
        <v>50</v>
      </c>
      <c r="D1197">
        <v>25</v>
      </c>
      <c r="E1197" t="str">
        <f>"2-50-25"</f>
        <v>2-50-25</v>
      </c>
      <c r="F1197" t="s">
        <v>71</v>
      </c>
      <c r="G1197" t="s">
        <v>73</v>
      </c>
      <c r="H1197">
        <v>0</v>
      </c>
      <c r="I1197">
        <v>0</v>
      </c>
      <c r="J1197">
        <v>0</v>
      </c>
      <c r="K1197">
        <v>0</v>
      </c>
      <c r="L1197">
        <v>1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1</v>
      </c>
    </row>
    <row r="1198" spans="1:44" x14ac:dyDescent="0.3">
      <c r="A1198">
        <v>1194</v>
      </c>
      <c r="B1198">
        <v>2</v>
      </c>
      <c r="C1198">
        <v>50</v>
      </c>
      <c r="D1198">
        <v>20</v>
      </c>
      <c r="E1198" t="str">
        <f>"2-50-20"</f>
        <v>2-50-20</v>
      </c>
      <c r="F1198" t="s">
        <v>71</v>
      </c>
      <c r="G1198" t="s">
        <v>72</v>
      </c>
      <c r="T1198">
        <v>1</v>
      </c>
      <c r="U1198">
        <v>0</v>
      </c>
      <c r="V1198">
        <v>0</v>
      </c>
      <c r="W1198">
        <v>0</v>
      </c>
      <c r="X1198">
        <v>1</v>
      </c>
      <c r="Y1198">
        <v>0</v>
      </c>
      <c r="Z1198">
        <v>1</v>
      </c>
      <c r="AA1198">
        <v>0</v>
      </c>
      <c r="AB1198">
        <v>1</v>
      </c>
      <c r="AC1198">
        <v>0</v>
      </c>
      <c r="AD1198">
        <v>0</v>
      </c>
      <c r="AE1198">
        <v>1</v>
      </c>
      <c r="AF1198">
        <v>1</v>
      </c>
      <c r="AG1198">
        <v>1</v>
      </c>
      <c r="AH1198">
        <v>1</v>
      </c>
      <c r="AI1198">
        <v>0</v>
      </c>
      <c r="AJ1198">
        <v>1</v>
      </c>
      <c r="AK1198">
        <v>0</v>
      </c>
      <c r="AL1198">
        <v>1</v>
      </c>
      <c r="AM1198">
        <v>1</v>
      </c>
      <c r="AN1198">
        <v>1</v>
      </c>
      <c r="AO1198">
        <v>1</v>
      </c>
      <c r="AP1198">
        <v>0</v>
      </c>
      <c r="AQ1198">
        <v>0</v>
      </c>
      <c r="AR1198">
        <v>0</v>
      </c>
    </row>
    <row r="1199" spans="1:44" x14ac:dyDescent="0.3">
      <c r="A1199">
        <v>1195</v>
      </c>
      <c r="B1199">
        <v>2</v>
      </c>
      <c r="C1199">
        <v>50</v>
      </c>
      <c r="D1199">
        <v>19</v>
      </c>
      <c r="E1199" t="str">
        <f>"2-50-19"</f>
        <v>2-50-19</v>
      </c>
      <c r="F1199" t="s">
        <v>71</v>
      </c>
      <c r="G1199" t="s">
        <v>73</v>
      </c>
      <c r="H1199">
        <v>1</v>
      </c>
      <c r="I1199">
        <v>0</v>
      </c>
      <c r="J1199">
        <v>0</v>
      </c>
      <c r="K1199">
        <v>1</v>
      </c>
      <c r="L1199">
        <v>1</v>
      </c>
      <c r="M1199">
        <v>1</v>
      </c>
      <c r="N1199">
        <v>1</v>
      </c>
      <c r="O1199">
        <v>1</v>
      </c>
      <c r="P1199">
        <v>1</v>
      </c>
      <c r="Q1199">
        <v>1</v>
      </c>
      <c r="R1199">
        <v>1</v>
      </c>
      <c r="S1199">
        <v>1</v>
      </c>
    </row>
    <row r="1200" spans="1:44" x14ac:dyDescent="0.3">
      <c r="A1200">
        <v>1196</v>
      </c>
      <c r="B1200">
        <v>2</v>
      </c>
      <c r="C1200">
        <v>50</v>
      </c>
      <c r="D1200">
        <v>10</v>
      </c>
      <c r="E1200" t="str">
        <f>"2-50-10"</f>
        <v>2-50-10</v>
      </c>
      <c r="F1200" t="s">
        <v>71</v>
      </c>
      <c r="G1200" t="s">
        <v>72</v>
      </c>
      <c r="T1200">
        <v>1</v>
      </c>
      <c r="U1200">
        <v>0</v>
      </c>
      <c r="V1200">
        <v>0</v>
      </c>
      <c r="W1200">
        <v>0</v>
      </c>
      <c r="X1200">
        <v>1</v>
      </c>
      <c r="Y1200">
        <v>0</v>
      </c>
      <c r="Z1200">
        <v>1</v>
      </c>
      <c r="AA1200">
        <v>0</v>
      </c>
      <c r="AB1200">
        <v>0</v>
      </c>
      <c r="AC1200">
        <v>0</v>
      </c>
      <c r="AD1200">
        <v>1</v>
      </c>
      <c r="AE1200">
        <v>1</v>
      </c>
      <c r="AF1200">
        <v>1</v>
      </c>
      <c r="AG1200">
        <v>1</v>
      </c>
      <c r="AH1200">
        <v>0</v>
      </c>
      <c r="AI1200">
        <v>1</v>
      </c>
      <c r="AJ1200">
        <v>1</v>
      </c>
      <c r="AK1200">
        <v>0</v>
      </c>
      <c r="AL1200">
        <v>1</v>
      </c>
      <c r="AM1200">
        <v>1</v>
      </c>
      <c r="AN1200">
        <v>1</v>
      </c>
      <c r="AO1200">
        <v>1</v>
      </c>
      <c r="AP1200">
        <v>0</v>
      </c>
      <c r="AQ1200">
        <v>0</v>
      </c>
      <c r="AR1200">
        <v>0</v>
      </c>
    </row>
    <row r="1201" spans="1:44" x14ac:dyDescent="0.3">
      <c r="A1201">
        <v>1197</v>
      </c>
      <c r="B1201">
        <v>2</v>
      </c>
      <c r="C1201">
        <v>50</v>
      </c>
      <c r="D1201">
        <v>4</v>
      </c>
      <c r="E1201" t="str">
        <f>"2-50-4"</f>
        <v>2-50-4</v>
      </c>
      <c r="F1201" t="s">
        <v>71</v>
      </c>
      <c r="G1201" t="s">
        <v>72</v>
      </c>
      <c r="T1201">
        <v>0</v>
      </c>
      <c r="U1201">
        <v>1</v>
      </c>
      <c r="V1201">
        <v>0</v>
      </c>
      <c r="W1201">
        <v>0</v>
      </c>
      <c r="X1201">
        <v>0</v>
      </c>
      <c r="Y1201">
        <v>1</v>
      </c>
      <c r="Z1201">
        <v>0</v>
      </c>
      <c r="AA1201">
        <v>1</v>
      </c>
      <c r="AB1201">
        <v>0</v>
      </c>
      <c r="AC1201">
        <v>0</v>
      </c>
      <c r="AD1201">
        <v>1</v>
      </c>
      <c r="AE1201">
        <v>1</v>
      </c>
      <c r="AF1201">
        <v>1</v>
      </c>
      <c r="AG1201">
        <v>1</v>
      </c>
      <c r="AH1201">
        <v>0</v>
      </c>
      <c r="AI1201">
        <v>1</v>
      </c>
      <c r="AJ1201">
        <v>1</v>
      </c>
      <c r="AK1201">
        <v>0</v>
      </c>
      <c r="AL1201">
        <v>0</v>
      </c>
      <c r="AM1201">
        <v>1</v>
      </c>
      <c r="AN1201">
        <v>1</v>
      </c>
      <c r="AO1201">
        <v>1</v>
      </c>
      <c r="AP1201">
        <v>0</v>
      </c>
      <c r="AQ1201">
        <v>0</v>
      </c>
      <c r="AR1201">
        <v>1</v>
      </c>
    </row>
    <row r="1202" spans="1:44" x14ac:dyDescent="0.3">
      <c r="A1202">
        <v>1198</v>
      </c>
      <c r="B1202">
        <v>2</v>
      </c>
      <c r="C1202">
        <v>50</v>
      </c>
      <c r="D1202">
        <v>12</v>
      </c>
      <c r="E1202" t="str">
        <f>"2-50-12"</f>
        <v>2-50-12</v>
      </c>
      <c r="F1202" t="s">
        <v>71</v>
      </c>
      <c r="G1202" t="s">
        <v>72</v>
      </c>
      <c r="T1202">
        <v>1</v>
      </c>
      <c r="U1202">
        <v>0</v>
      </c>
      <c r="V1202">
        <v>0</v>
      </c>
      <c r="W1202">
        <v>0</v>
      </c>
      <c r="X1202">
        <v>0</v>
      </c>
      <c r="Y1202">
        <v>1</v>
      </c>
      <c r="Z1202">
        <v>0</v>
      </c>
      <c r="AA1202">
        <v>1</v>
      </c>
      <c r="AB1202">
        <v>0</v>
      </c>
      <c r="AC1202">
        <v>1</v>
      </c>
      <c r="AD1202">
        <v>0</v>
      </c>
      <c r="AE1202">
        <v>1</v>
      </c>
      <c r="AF1202">
        <v>1</v>
      </c>
      <c r="AG1202">
        <v>1</v>
      </c>
      <c r="AH1202">
        <v>0</v>
      </c>
      <c r="AI1202">
        <v>1</v>
      </c>
      <c r="AJ1202">
        <v>1</v>
      </c>
      <c r="AK1202">
        <v>0</v>
      </c>
      <c r="AL1202">
        <v>1</v>
      </c>
      <c r="AM1202">
        <v>1</v>
      </c>
      <c r="AN1202">
        <v>1</v>
      </c>
      <c r="AO1202">
        <v>1</v>
      </c>
      <c r="AP1202">
        <v>0</v>
      </c>
      <c r="AQ1202">
        <v>0</v>
      </c>
      <c r="AR1202">
        <v>0</v>
      </c>
    </row>
    <row r="1203" spans="1:44" x14ac:dyDescent="0.3">
      <c r="A1203">
        <v>1199</v>
      </c>
      <c r="B1203">
        <v>2</v>
      </c>
      <c r="C1203">
        <v>50</v>
      </c>
      <c r="D1203">
        <v>9</v>
      </c>
      <c r="E1203" t="str">
        <f>"2-50-9"</f>
        <v>2-50-9</v>
      </c>
      <c r="F1203" t="s">
        <v>71</v>
      </c>
      <c r="G1203" t="s">
        <v>72</v>
      </c>
      <c r="T1203">
        <v>1</v>
      </c>
      <c r="U1203">
        <v>0</v>
      </c>
      <c r="V1203">
        <v>0</v>
      </c>
      <c r="W1203">
        <v>0</v>
      </c>
      <c r="X1203">
        <v>1</v>
      </c>
      <c r="Y1203">
        <v>0</v>
      </c>
      <c r="Z1203">
        <v>1</v>
      </c>
      <c r="AA1203">
        <v>0</v>
      </c>
      <c r="AB1203">
        <v>1</v>
      </c>
      <c r="AC1203">
        <v>0</v>
      </c>
      <c r="AD1203">
        <v>0</v>
      </c>
      <c r="AE1203">
        <v>1</v>
      </c>
      <c r="AF1203">
        <v>1</v>
      </c>
      <c r="AG1203">
        <v>1</v>
      </c>
      <c r="AH1203">
        <v>1</v>
      </c>
      <c r="AI1203">
        <v>0</v>
      </c>
      <c r="AJ1203">
        <v>1</v>
      </c>
      <c r="AK1203">
        <v>0</v>
      </c>
      <c r="AL1203">
        <v>1</v>
      </c>
      <c r="AM1203">
        <v>1</v>
      </c>
      <c r="AN1203">
        <v>1</v>
      </c>
      <c r="AO1203">
        <v>1</v>
      </c>
      <c r="AP1203">
        <v>0</v>
      </c>
      <c r="AQ1203">
        <v>0</v>
      </c>
      <c r="AR1203">
        <v>1</v>
      </c>
    </row>
    <row r="1204" spans="1:44" x14ac:dyDescent="0.3">
      <c r="A1204">
        <v>1200</v>
      </c>
      <c r="B1204">
        <v>2</v>
      </c>
      <c r="C1204">
        <v>50</v>
      </c>
      <c r="D1204">
        <v>15</v>
      </c>
      <c r="E1204" t="str">
        <f>"2-50-15"</f>
        <v>2-50-15</v>
      </c>
      <c r="F1204" t="s">
        <v>71</v>
      </c>
      <c r="G1204" t="s">
        <v>72</v>
      </c>
      <c r="T1204">
        <v>1</v>
      </c>
      <c r="U1204">
        <v>0</v>
      </c>
      <c r="V1204">
        <v>0</v>
      </c>
      <c r="W1204">
        <v>0</v>
      </c>
      <c r="X1204">
        <v>1</v>
      </c>
      <c r="Y1204">
        <v>0</v>
      </c>
      <c r="Z1204">
        <v>1</v>
      </c>
      <c r="AA1204">
        <v>0</v>
      </c>
      <c r="AB1204">
        <v>0</v>
      </c>
      <c r="AC1204">
        <v>1</v>
      </c>
      <c r="AD1204">
        <v>0</v>
      </c>
      <c r="AE1204">
        <v>1</v>
      </c>
      <c r="AF1204">
        <v>1</v>
      </c>
      <c r="AG1204">
        <v>1</v>
      </c>
      <c r="AH1204">
        <v>0</v>
      </c>
      <c r="AI1204">
        <v>1</v>
      </c>
      <c r="AJ1204">
        <v>0</v>
      </c>
      <c r="AK1204">
        <v>1</v>
      </c>
      <c r="AL1204">
        <v>1</v>
      </c>
      <c r="AM1204">
        <v>1</v>
      </c>
      <c r="AN1204">
        <v>1</v>
      </c>
      <c r="AO1204">
        <v>1</v>
      </c>
      <c r="AP1204">
        <v>0</v>
      </c>
      <c r="AQ1204">
        <v>0</v>
      </c>
      <c r="AR1204">
        <v>0</v>
      </c>
    </row>
    <row r="1205" spans="1:44" x14ac:dyDescent="0.3">
      <c r="A1205">
        <v>1201</v>
      </c>
      <c r="B1205">
        <v>2</v>
      </c>
      <c r="C1205">
        <v>50</v>
      </c>
      <c r="D1205">
        <v>5</v>
      </c>
      <c r="E1205" t="str">
        <f>"2-50-5"</f>
        <v>2-50-5</v>
      </c>
      <c r="F1205" t="s">
        <v>71</v>
      </c>
      <c r="G1205" t="s">
        <v>72</v>
      </c>
      <c r="T1205">
        <v>1</v>
      </c>
      <c r="U1205">
        <v>0</v>
      </c>
      <c r="V1205">
        <v>0</v>
      </c>
      <c r="W1205">
        <v>0</v>
      </c>
      <c r="X1205">
        <v>1</v>
      </c>
      <c r="Y1205">
        <v>0</v>
      </c>
      <c r="Z1205">
        <v>1</v>
      </c>
      <c r="AA1205">
        <v>0</v>
      </c>
      <c r="AB1205">
        <v>0</v>
      </c>
      <c r="AC1205">
        <v>1</v>
      </c>
      <c r="AD1205">
        <v>0</v>
      </c>
      <c r="AE1205">
        <v>1</v>
      </c>
      <c r="AF1205">
        <v>1</v>
      </c>
      <c r="AG1205">
        <v>1</v>
      </c>
      <c r="AH1205">
        <v>0</v>
      </c>
      <c r="AI1205">
        <v>1</v>
      </c>
      <c r="AJ1205">
        <v>0</v>
      </c>
      <c r="AK1205">
        <v>1</v>
      </c>
      <c r="AL1205">
        <v>1</v>
      </c>
      <c r="AM1205">
        <v>1</v>
      </c>
      <c r="AN1205">
        <v>1</v>
      </c>
      <c r="AO1205">
        <v>1</v>
      </c>
      <c r="AP1205">
        <v>0</v>
      </c>
      <c r="AQ1205">
        <v>0</v>
      </c>
      <c r="AR1205">
        <v>0</v>
      </c>
    </row>
    <row r="1206" spans="1:44" x14ac:dyDescent="0.3">
      <c r="A1206">
        <v>1202</v>
      </c>
      <c r="B1206">
        <v>2</v>
      </c>
      <c r="C1206">
        <v>50</v>
      </c>
      <c r="D1206">
        <v>24</v>
      </c>
      <c r="E1206" t="str">
        <f>"2-50-24"</f>
        <v>2-50-24</v>
      </c>
      <c r="F1206" t="s">
        <v>71</v>
      </c>
      <c r="G1206" t="s">
        <v>72</v>
      </c>
      <c r="T1206">
        <v>1</v>
      </c>
      <c r="U1206">
        <v>0</v>
      </c>
      <c r="V1206">
        <v>0</v>
      </c>
      <c r="W1206">
        <v>0</v>
      </c>
      <c r="X1206">
        <v>1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1</v>
      </c>
      <c r="AJ1206">
        <v>0</v>
      </c>
      <c r="AK1206">
        <v>1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</row>
    <row r="1207" spans="1:44" x14ac:dyDescent="0.3">
      <c r="A1207">
        <v>1203</v>
      </c>
      <c r="B1207">
        <v>2</v>
      </c>
      <c r="C1207">
        <v>50</v>
      </c>
      <c r="D1207">
        <v>8</v>
      </c>
      <c r="E1207" t="str">
        <f>"2-50-8"</f>
        <v>2-50-8</v>
      </c>
      <c r="F1207" t="s">
        <v>71</v>
      </c>
      <c r="G1207" t="s">
        <v>72</v>
      </c>
      <c r="T1207">
        <v>1</v>
      </c>
      <c r="U1207">
        <v>0</v>
      </c>
      <c r="V1207">
        <v>0</v>
      </c>
      <c r="W1207">
        <v>0</v>
      </c>
      <c r="X1207">
        <v>1</v>
      </c>
      <c r="Y1207">
        <v>0</v>
      </c>
      <c r="Z1207">
        <v>1</v>
      </c>
      <c r="AA1207">
        <v>0</v>
      </c>
      <c r="AB1207">
        <v>1</v>
      </c>
      <c r="AC1207">
        <v>0</v>
      </c>
      <c r="AD1207">
        <v>0</v>
      </c>
      <c r="AE1207">
        <v>1</v>
      </c>
      <c r="AF1207">
        <v>1</v>
      </c>
      <c r="AG1207">
        <v>1</v>
      </c>
      <c r="AH1207">
        <v>1</v>
      </c>
      <c r="AI1207">
        <v>0</v>
      </c>
      <c r="AJ1207">
        <v>1</v>
      </c>
      <c r="AK1207">
        <v>0</v>
      </c>
      <c r="AL1207">
        <v>1</v>
      </c>
      <c r="AM1207">
        <v>1</v>
      </c>
      <c r="AN1207">
        <v>1</v>
      </c>
      <c r="AO1207">
        <v>1</v>
      </c>
      <c r="AP1207">
        <v>0</v>
      </c>
      <c r="AQ1207">
        <v>0</v>
      </c>
      <c r="AR1207">
        <v>1</v>
      </c>
    </row>
    <row r="1208" spans="1:44" x14ac:dyDescent="0.3">
      <c r="A1208">
        <v>1204</v>
      </c>
      <c r="B1208">
        <v>2</v>
      </c>
      <c r="C1208">
        <v>51</v>
      </c>
      <c r="D1208">
        <v>22</v>
      </c>
      <c r="E1208" t="str">
        <f>"2-51-22"</f>
        <v>2-51-22</v>
      </c>
      <c r="F1208" t="s">
        <v>71</v>
      </c>
      <c r="G1208" t="s">
        <v>73</v>
      </c>
      <c r="H1208">
        <v>1</v>
      </c>
      <c r="I1208">
        <v>0</v>
      </c>
      <c r="J1208">
        <v>0</v>
      </c>
      <c r="K1208">
        <v>1</v>
      </c>
      <c r="L1208">
        <v>1</v>
      </c>
      <c r="M1208">
        <v>1</v>
      </c>
      <c r="N1208">
        <v>1</v>
      </c>
      <c r="O1208">
        <v>1</v>
      </c>
      <c r="P1208">
        <v>1</v>
      </c>
      <c r="Q1208">
        <v>1</v>
      </c>
      <c r="R1208">
        <v>1</v>
      </c>
      <c r="S1208">
        <v>1</v>
      </c>
    </row>
    <row r="1209" spans="1:44" x14ac:dyDescent="0.3">
      <c r="A1209">
        <v>1205</v>
      </c>
      <c r="B1209">
        <v>2</v>
      </c>
      <c r="C1209">
        <v>51</v>
      </c>
      <c r="D1209">
        <v>21</v>
      </c>
      <c r="E1209" t="str">
        <f>"2-51-21"</f>
        <v>2-51-21</v>
      </c>
      <c r="F1209" t="s">
        <v>71</v>
      </c>
      <c r="G1209" t="s">
        <v>73</v>
      </c>
      <c r="H1209">
        <v>1</v>
      </c>
      <c r="I1209">
        <v>1</v>
      </c>
      <c r="J1209">
        <v>0</v>
      </c>
      <c r="K1209">
        <v>0</v>
      </c>
      <c r="L1209">
        <v>1</v>
      </c>
      <c r="M1209">
        <v>1</v>
      </c>
      <c r="N1209">
        <v>1</v>
      </c>
      <c r="O1209">
        <v>1</v>
      </c>
      <c r="P1209">
        <v>1</v>
      </c>
      <c r="Q1209">
        <v>1</v>
      </c>
      <c r="R1209">
        <v>1</v>
      </c>
      <c r="S1209">
        <v>1</v>
      </c>
    </row>
    <row r="1210" spans="1:44" x14ac:dyDescent="0.3">
      <c r="A1210">
        <v>1206</v>
      </c>
      <c r="B1210">
        <v>2</v>
      </c>
      <c r="C1210">
        <v>51</v>
      </c>
      <c r="D1210">
        <v>17</v>
      </c>
      <c r="E1210" t="str">
        <f>"2-51-17"</f>
        <v>2-51-17</v>
      </c>
      <c r="F1210" t="s">
        <v>71</v>
      </c>
      <c r="G1210" t="s">
        <v>73</v>
      </c>
      <c r="H1210">
        <v>1</v>
      </c>
      <c r="I1210">
        <v>1</v>
      </c>
      <c r="J1210">
        <v>0</v>
      </c>
      <c r="K1210">
        <v>0</v>
      </c>
      <c r="L1210">
        <v>1</v>
      </c>
      <c r="M1210">
        <v>1</v>
      </c>
      <c r="N1210">
        <v>1</v>
      </c>
      <c r="O1210">
        <v>1</v>
      </c>
      <c r="P1210">
        <v>1</v>
      </c>
      <c r="Q1210">
        <v>1</v>
      </c>
      <c r="R1210">
        <v>1</v>
      </c>
      <c r="S1210">
        <v>1</v>
      </c>
    </row>
    <row r="1211" spans="1:44" x14ac:dyDescent="0.3">
      <c r="A1211">
        <v>1207</v>
      </c>
      <c r="B1211">
        <v>2</v>
      </c>
      <c r="C1211">
        <v>51</v>
      </c>
      <c r="D1211">
        <v>16</v>
      </c>
      <c r="E1211" t="str">
        <f>"2-51-16"</f>
        <v>2-51-16</v>
      </c>
      <c r="F1211" t="s">
        <v>71</v>
      </c>
      <c r="G1211" t="s">
        <v>73</v>
      </c>
      <c r="H1211">
        <v>1</v>
      </c>
      <c r="I1211">
        <v>1</v>
      </c>
      <c r="J1211">
        <v>0</v>
      </c>
      <c r="K1211">
        <v>0</v>
      </c>
      <c r="L1211">
        <v>1</v>
      </c>
      <c r="M1211">
        <v>1</v>
      </c>
      <c r="N1211">
        <v>1</v>
      </c>
      <c r="O1211">
        <v>1</v>
      </c>
      <c r="P1211">
        <v>1</v>
      </c>
      <c r="Q1211">
        <v>1</v>
      </c>
      <c r="R1211">
        <v>0</v>
      </c>
      <c r="S1211">
        <v>0</v>
      </c>
    </row>
    <row r="1212" spans="1:44" x14ac:dyDescent="0.3">
      <c r="A1212">
        <v>1208</v>
      </c>
      <c r="B1212">
        <v>2</v>
      </c>
      <c r="C1212">
        <v>51</v>
      </c>
      <c r="D1212">
        <v>9</v>
      </c>
      <c r="E1212" t="str">
        <f>"2-51-9"</f>
        <v>2-51-9</v>
      </c>
      <c r="F1212" t="s">
        <v>71</v>
      </c>
      <c r="G1212" t="s">
        <v>72</v>
      </c>
      <c r="T1212">
        <v>0</v>
      </c>
      <c r="U1212">
        <v>1</v>
      </c>
      <c r="V1212">
        <v>0</v>
      </c>
      <c r="W1212">
        <v>0</v>
      </c>
      <c r="X1212">
        <v>0</v>
      </c>
      <c r="Y1212">
        <v>1</v>
      </c>
      <c r="Z1212">
        <v>1</v>
      </c>
      <c r="AA1212">
        <v>0</v>
      </c>
      <c r="AB1212">
        <v>0</v>
      </c>
      <c r="AC1212">
        <v>1</v>
      </c>
      <c r="AD1212">
        <v>0</v>
      </c>
      <c r="AE1212">
        <v>1</v>
      </c>
      <c r="AF1212">
        <v>1</v>
      </c>
      <c r="AG1212">
        <v>1</v>
      </c>
      <c r="AH1212">
        <v>0</v>
      </c>
      <c r="AI1212">
        <v>1</v>
      </c>
      <c r="AJ1212">
        <v>0</v>
      </c>
      <c r="AK1212">
        <v>1</v>
      </c>
      <c r="AL1212">
        <v>1</v>
      </c>
      <c r="AM1212">
        <v>1</v>
      </c>
      <c r="AN1212">
        <v>1</v>
      </c>
      <c r="AO1212">
        <v>1</v>
      </c>
      <c r="AP1212">
        <v>0</v>
      </c>
      <c r="AQ1212">
        <v>0</v>
      </c>
      <c r="AR1212">
        <v>0</v>
      </c>
    </row>
    <row r="1213" spans="1:44" x14ac:dyDescent="0.3">
      <c r="A1213">
        <v>1209</v>
      </c>
      <c r="B1213">
        <v>2</v>
      </c>
      <c r="C1213">
        <v>51</v>
      </c>
      <c r="D1213">
        <v>4</v>
      </c>
      <c r="E1213" t="str">
        <f>"2-51-4"</f>
        <v>2-51-4</v>
      </c>
      <c r="F1213" t="s">
        <v>71</v>
      </c>
      <c r="G1213" t="s">
        <v>73</v>
      </c>
      <c r="H1213">
        <v>1</v>
      </c>
      <c r="I1213">
        <v>1</v>
      </c>
      <c r="J1213">
        <v>0</v>
      </c>
      <c r="K1213">
        <v>0</v>
      </c>
      <c r="L1213">
        <v>1</v>
      </c>
      <c r="M1213">
        <v>1</v>
      </c>
      <c r="N1213">
        <v>1</v>
      </c>
      <c r="O1213">
        <v>1</v>
      </c>
      <c r="P1213">
        <v>1</v>
      </c>
      <c r="Q1213">
        <v>1</v>
      </c>
      <c r="R1213">
        <v>1</v>
      </c>
      <c r="S1213">
        <v>1</v>
      </c>
    </row>
    <row r="1214" spans="1:44" x14ac:dyDescent="0.3">
      <c r="A1214">
        <v>1210</v>
      </c>
      <c r="B1214">
        <v>2</v>
      </c>
      <c r="C1214">
        <v>51</v>
      </c>
      <c r="D1214">
        <v>3</v>
      </c>
      <c r="E1214" t="str">
        <f>"2-51-3"</f>
        <v>2-51-3</v>
      </c>
      <c r="F1214" t="s">
        <v>71</v>
      </c>
      <c r="G1214" t="s">
        <v>72</v>
      </c>
      <c r="T1214">
        <v>1</v>
      </c>
      <c r="U1214">
        <v>0</v>
      </c>
      <c r="V1214">
        <v>0</v>
      </c>
      <c r="W1214">
        <v>0</v>
      </c>
      <c r="X1214">
        <v>1</v>
      </c>
      <c r="Y1214">
        <v>0</v>
      </c>
      <c r="Z1214">
        <v>1</v>
      </c>
      <c r="AA1214">
        <v>0</v>
      </c>
      <c r="AB1214">
        <v>0</v>
      </c>
      <c r="AC1214">
        <v>1</v>
      </c>
      <c r="AD1214">
        <v>0</v>
      </c>
      <c r="AE1214">
        <v>1</v>
      </c>
      <c r="AF1214">
        <v>1</v>
      </c>
      <c r="AG1214">
        <v>1</v>
      </c>
      <c r="AH1214">
        <v>0</v>
      </c>
      <c r="AI1214">
        <v>1</v>
      </c>
      <c r="AJ1214">
        <v>1</v>
      </c>
      <c r="AK1214">
        <v>0</v>
      </c>
      <c r="AL1214">
        <v>1</v>
      </c>
      <c r="AM1214">
        <v>1</v>
      </c>
      <c r="AN1214">
        <v>1</v>
      </c>
      <c r="AO1214">
        <v>1</v>
      </c>
      <c r="AP1214">
        <v>0</v>
      </c>
      <c r="AQ1214">
        <v>0</v>
      </c>
      <c r="AR1214">
        <v>0</v>
      </c>
    </row>
    <row r="1215" spans="1:44" x14ac:dyDescent="0.3">
      <c r="A1215">
        <v>1211</v>
      </c>
      <c r="B1215">
        <v>2</v>
      </c>
      <c r="C1215">
        <v>51</v>
      </c>
      <c r="D1215">
        <v>24</v>
      </c>
      <c r="E1215" t="str">
        <f>"2-51-24"</f>
        <v>2-51-24</v>
      </c>
      <c r="F1215" t="s">
        <v>71</v>
      </c>
      <c r="G1215" t="s">
        <v>72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1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1</v>
      </c>
      <c r="AJ1215">
        <v>1</v>
      </c>
      <c r="AK1215">
        <v>0</v>
      </c>
      <c r="AL1215">
        <v>1</v>
      </c>
      <c r="AM1215">
        <v>0</v>
      </c>
      <c r="AN1215">
        <v>1</v>
      </c>
      <c r="AO1215">
        <v>1</v>
      </c>
      <c r="AP1215">
        <v>0</v>
      </c>
      <c r="AQ1215">
        <v>0</v>
      </c>
      <c r="AR1215">
        <v>0</v>
      </c>
    </row>
    <row r="1216" spans="1:44" x14ac:dyDescent="0.3">
      <c r="A1216">
        <v>1212</v>
      </c>
      <c r="B1216">
        <v>2</v>
      </c>
      <c r="C1216">
        <v>51</v>
      </c>
      <c r="D1216">
        <v>23</v>
      </c>
      <c r="E1216" t="str">
        <f>"2-51-23"</f>
        <v>2-51-23</v>
      </c>
      <c r="F1216" t="s">
        <v>71</v>
      </c>
      <c r="G1216" t="s">
        <v>72</v>
      </c>
      <c r="T1216">
        <v>1</v>
      </c>
      <c r="U1216">
        <v>0</v>
      </c>
      <c r="V1216">
        <v>0</v>
      </c>
      <c r="W1216">
        <v>0</v>
      </c>
      <c r="X1216">
        <v>0</v>
      </c>
      <c r="Y1216">
        <v>1</v>
      </c>
      <c r="Z1216">
        <v>1</v>
      </c>
      <c r="AA1216">
        <v>0</v>
      </c>
      <c r="AB1216">
        <v>0</v>
      </c>
      <c r="AC1216">
        <v>1</v>
      </c>
      <c r="AD1216">
        <v>0</v>
      </c>
      <c r="AE1216">
        <v>1</v>
      </c>
      <c r="AF1216">
        <v>1</v>
      </c>
      <c r="AG1216">
        <v>1</v>
      </c>
      <c r="AH1216">
        <v>1</v>
      </c>
      <c r="AI1216">
        <v>0</v>
      </c>
      <c r="AJ1216">
        <v>0</v>
      </c>
      <c r="AK1216">
        <v>1</v>
      </c>
      <c r="AL1216">
        <v>1</v>
      </c>
      <c r="AM1216">
        <v>1</v>
      </c>
      <c r="AN1216">
        <v>1</v>
      </c>
      <c r="AO1216">
        <v>1</v>
      </c>
      <c r="AP1216">
        <v>0</v>
      </c>
      <c r="AQ1216">
        <v>0</v>
      </c>
      <c r="AR1216">
        <v>0</v>
      </c>
    </row>
    <row r="1217" spans="1:44" x14ac:dyDescent="0.3">
      <c r="A1217">
        <v>1213</v>
      </c>
      <c r="B1217">
        <v>2</v>
      </c>
      <c r="C1217">
        <v>51</v>
      </c>
      <c r="D1217">
        <v>12</v>
      </c>
      <c r="E1217" t="str">
        <f>"2-51-12"</f>
        <v>2-51-12</v>
      </c>
      <c r="F1217" t="s">
        <v>71</v>
      </c>
      <c r="G1217" t="s">
        <v>72</v>
      </c>
      <c r="T1217">
        <v>1</v>
      </c>
      <c r="U1217">
        <v>0</v>
      </c>
      <c r="V1217">
        <v>0</v>
      </c>
      <c r="W1217">
        <v>0</v>
      </c>
      <c r="X1217">
        <v>1</v>
      </c>
      <c r="Y1217">
        <v>0</v>
      </c>
      <c r="Z1217">
        <v>0</v>
      </c>
      <c r="AA1217">
        <v>1</v>
      </c>
      <c r="AB1217">
        <v>0</v>
      </c>
      <c r="AC1217">
        <v>1</v>
      </c>
      <c r="AD1217">
        <v>0</v>
      </c>
      <c r="AE1217">
        <v>1</v>
      </c>
      <c r="AF1217">
        <v>1</v>
      </c>
      <c r="AG1217">
        <v>1</v>
      </c>
      <c r="AH1217">
        <v>0</v>
      </c>
      <c r="AI1217">
        <v>1</v>
      </c>
      <c r="AJ1217">
        <v>0</v>
      </c>
      <c r="AK1217">
        <v>1</v>
      </c>
      <c r="AL1217">
        <v>1</v>
      </c>
      <c r="AM1217">
        <v>1</v>
      </c>
      <c r="AN1217">
        <v>1</v>
      </c>
      <c r="AO1217">
        <v>1</v>
      </c>
      <c r="AP1217">
        <v>0</v>
      </c>
      <c r="AQ1217">
        <v>0</v>
      </c>
      <c r="AR1217">
        <v>0</v>
      </c>
    </row>
    <row r="1218" spans="1:44" x14ac:dyDescent="0.3">
      <c r="A1218">
        <v>1214</v>
      </c>
      <c r="B1218">
        <v>2</v>
      </c>
      <c r="C1218">
        <v>51</v>
      </c>
      <c r="D1218">
        <v>8</v>
      </c>
      <c r="E1218" t="str">
        <f>"2-51-8"</f>
        <v>2-51-8</v>
      </c>
      <c r="F1218" t="s">
        <v>71</v>
      </c>
      <c r="G1218" t="s">
        <v>72</v>
      </c>
      <c r="T1218">
        <v>0</v>
      </c>
      <c r="U1218">
        <v>1</v>
      </c>
      <c r="V1218">
        <v>0</v>
      </c>
      <c r="W1218">
        <v>0</v>
      </c>
      <c r="X1218">
        <v>1</v>
      </c>
      <c r="Y1218">
        <v>0</v>
      </c>
      <c r="Z1218">
        <v>0</v>
      </c>
      <c r="AA1218">
        <v>1</v>
      </c>
      <c r="AB1218">
        <v>1</v>
      </c>
      <c r="AC1218">
        <v>0</v>
      </c>
      <c r="AD1218">
        <v>0</v>
      </c>
      <c r="AE1218">
        <v>1</v>
      </c>
      <c r="AF1218">
        <v>1</v>
      </c>
      <c r="AG1218">
        <v>0</v>
      </c>
      <c r="AH1218">
        <v>1</v>
      </c>
      <c r="AI1218">
        <v>0</v>
      </c>
      <c r="AJ1218">
        <v>1</v>
      </c>
      <c r="AK1218">
        <v>0</v>
      </c>
      <c r="AL1218">
        <v>1</v>
      </c>
      <c r="AM1218">
        <v>1</v>
      </c>
      <c r="AN1218">
        <v>1</v>
      </c>
      <c r="AO1218">
        <v>1</v>
      </c>
      <c r="AP1218">
        <v>0</v>
      </c>
      <c r="AQ1218">
        <v>0</v>
      </c>
      <c r="AR1218">
        <v>0</v>
      </c>
    </row>
    <row r="1219" spans="1:44" x14ac:dyDescent="0.3">
      <c r="A1219">
        <v>1215</v>
      </c>
      <c r="B1219">
        <v>2</v>
      </c>
      <c r="C1219">
        <v>51</v>
      </c>
      <c r="D1219">
        <v>5</v>
      </c>
      <c r="E1219" t="str">
        <f>"2-51-5"</f>
        <v>2-51-5</v>
      </c>
      <c r="F1219" t="s">
        <v>71</v>
      </c>
      <c r="G1219" t="s">
        <v>72</v>
      </c>
      <c r="T1219">
        <v>1</v>
      </c>
      <c r="U1219">
        <v>0</v>
      </c>
      <c r="V1219">
        <v>0</v>
      </c>
      <c r="W1219">
        <v>0</v>
      </c>
      <c r="X1219">
        <v>1</v>
      </c>
      <c r="Y1219">
        <v>0</v>
      </c>
      <c r="Z1219">
        <v>1</v>
      </c>
      <c r="AA1219">
        <v>0</v>
      </c>
      <c r="AB1219">
        <v>0</v>
      </c>
      <c r="AC1219">
        <v>1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1</v>
      </c>
      <c r="AJ1219">
        <v>1</v>
      </c>
      <c r="AK1219">
        <v>0</v>
      </c>
      <c r="AL1219">
        <v>0</v>
      </c>
      <c r="AM1219">
        <v>1</v>
      </c>
      <c r="AN1219">
        <v>1</v>
      </c>
      <c r="AO1219">
        <v>0</v>
      </c>
      <c r="AP1219">
        <v>0</v>
      </c>
      <c r="AQ1219">
        <v>0</v>
      </c>
      <c r="AR1219">
        <v>0</v>
      </c>
    </row>
    <row r="1220" spans="1:44" x14ac:dyDescent="0.3">
      <c r="A1220">
        <v>1216</v>
      </c>
      <c r="B1220">
        <v>2</v>
      </c>
      <c r="C1220">
        <v>51</v>
      </c>
      <c r="D1220">
        <v>25</v>
      </c>
      <c r="E1220" t="str">
        <f>"2-51-25"</f>
        <v>2-51-25</v>
      </c>
      <c r="F1220" t="s">
        <v>71</v>
      </c>
      <c r="G1220" t="s">
        <v>72</v>
      </c>
      <c r="T1220">
        <v>0</v>
      </c>
      <c r="U1220">
        <v>1</v>
      </c>
      <c r="V1220">
        <v>0</v>
      </c>
      <c r="W1220">
        <v>0</v>
      </c>
      <c r="X1220">
        <v>0</v>
      </c>
      <c r="Y1220">
        <v>1</v>
      </c>
      <c r="Z1220">
        <v>0</v>
      </c>
      <c r="AA1220">
        <v>1</v>
      </c>
      <c r="AB1220">
        <v>0</v>
      </c>
      <c r="AC1220">
        <v>0</v>
      </c>
      <c r="AD1220">
        <v>1</v>
      </c>
      <c r="AE1220">
        <v>1</v>
      </c>
      <c r="AF1220">
        <v>1</v>
      </c>
      <c r="AG1220">
        <v>1</v>
      </c>
      <c r="AH1220">
        <v>1</v>
      </c>
      <c r="AI1220">
        <v>0</v>
      </c>
      <c r="AJ1220">
        <v>0</v>
      </c>
      <c r="AK1220">
        <v>1</v>
      </c>
      <c r="AL1220">
        <v>0</v>
      </c>
      <c r="AM1220">
        <v>0</v>
      </c>
      <c r="AN1220">
        <v>1</v>
      </c>
      <c r="AO1220">
        <v>1</v>
      </c>
      <c r="AP1220">
        <v>0</v>
      </c>
      <c r="AQ1220">
        <v>0</v>
      </c>
      <c r="AR1220">
        <v>0</v>
      </c>
    </row>
    <row r="1221" spans="1:44" x14ac:dyDescent="0.3">
      <c r="A1221">
        <v>1217</v>
      </c>
      <c r="B1221">
        <v>2</v>
      </c>
      <c r="C1221">
        <v>51</v>
      </c>
      <c r="D1221">
        <v>15</v>
      </c>
      <c r="E1221" t="str">
        <f>"2-51-15"</f>
        <v>2-51-15</v>
      </c>
      <c r="F1221" t="s">
        <v>71</v>
      </c>
      <c r="G1221" t="s">
        <v>73</v>
      </c>
      <c r="H1221">
        <v>1</v>
      </c>
      <c r="I1221">
        <v>0</v>
      </c>
      <c r="J1221">
        <v>1</v>
      </c>
      <c r="K1221">
        <v>0</v>
      </c>
      <c r="L1221">
        <v>1</v>
      </c>
      <c r="M1221">
        <v>1</v>
      </c>
      <c r="N1221">
        <v>1</v>
      </c>
      <c r="O1221">
        <v>1</v>
      </c>
      <c r="P1221">
        <v>1</v>
      </c>
      <c r="Q1221">
        <v>1</v>
      </c>
      <c r="R1221">
        <v>1</v>
      </c>
      <c r="S1221">
        <v>1</v>
      </c>
    </row>
    <row r="1222" spans="1:44" x14ac:dyDescent="0.3">
      <c r="A1222">
        <v>1218</v>
      </c>
      <c r="B1222">
        <v>2</v>
      </c>
      <c r="C1222">
        <v>51</v>
      </c>
      <c r="D1222">
        <v>14</v>
      </c>
      <c r="E1222" t="str">
        <f>"2-51-14"</f>
        <v>2-51-14</v>
      </c>
      <c r="F1222" t="s">
        <v>71</v>
      </c>
      <c r="G1222" t="s">
        <v>72</v>
      </c>
      <c r="T1222">
        <v>1</v>
      </c>
      <c r="U1222">
        <v>0</v>
      </c>
      <c r="V1222">
        <v>0</v>
      </c>
      <c r="W1222">
        <v>0</v>
      </c>
      <c r="X1222">
        <v>1</v>
      </c>
      <c r="Y1222">
        <v>0</v>
      </c>
      <c r="Z1222">
        <v>0</v>
      </c>
      <c r="AA1222">
        <v>1</v>
      </c>
      <c r="AB1222">
        <v>1</v>
      </c>
      <c r="AC1222">
        <v>0</v>
      </c>
      <c r="AD1222">
        <v>0</v>
      </c>
      <c r="AE1222">
        <v>1</v>
      </c>
      <c r="AF1222">
        <v>1</v>
      </c>
      <c r="AG1222">
        <v>1</v>
      </c>
      <c r="AH1222">
        <v>0</v>
      </c>
      <c r="AI1222">
        <v>1</v>
      </c>
      <c r="AJ1222">
        <v>0</v>
      </c>
      <c r="AK1222">
        <v>1</v>
      </c>
      <c r="AL1222">
        <v>1</v>
      </c>
      <c r="AM1222">
        <v>1</v>
      </c>
      <c r="AN1222">
        <v>1</v>
      </c>
      <c r="AO1222">
        <v>1</v>
      </c>
      <c r="AP1222">
        <v>0</v>
      </c>
      <c r="AQ1222">
        <v>0</v>
      </c>
      <c r="AR1222">
        <v>0</v>
      </c>
    </row>
    <row r="1223" spans="1:44" x14ac:dyDescent="0.3">
      <c r="A1223">
        <v>1219</v>
      </c>
      <c r="B1223">
        <v>2</v>
      </c>
      <c r="C1223">
        <v>51</v>
      </c>
      <c r="D1223">
        <v>10</v>
      </c>
      <c r="E1223" t="str">
        <f>"2-51-10"</f>
        <v>2-51-10</v>
      </c>
      <c r="F1223" t="s">
        <v>71</v>
      </c>
      <c r="G1223" t="s">
        <v>73</v>
      </c>
      <c r="H1223">
        <v>1</v>
      </c>
      <c r="I1223">
        <v>1</v>
      </c>
      <c r="J1223">
        <v>0</v>
      </c>
      <c r="K1223">
        <v>0</v>
      </c>
      <c r="L1223">
        <v>1</v>
      </c>
      <c r="M1223">
        <v>1</v>
      </c>
      <c r="N1223">
        <v>1</v>
      </c>
      <c r="O1223">
        <v>1</v>
      </c>
      <c r="P1223">
        <v>1</v>
      </c>
      <c r="Q1223">
        <v>1</v>
      </c>
      <c r="R1223">
        <v>1</v>
      </c>
      <c r="S1223">
        <v>1</v>
      </c>
    </row>
    <row r="1224" spans="1:44" x14ac:dyDescent="0.3">
      <c r="A1224">
        <v>1220</v>
      </c>
      <c r="B1224">
        <v>2</v>
      </c>
      <c r="C1224">
        <v>51</v>
      </c>
      <c r="D1224">
        <v>6</v>
      </c>
      <c r="E1224" t="str">
        <f>"2-51-6"</f>
        <v>2-51-6</v>
      </c>
      <c r="F1224" t="s">
        <v>71</v>
      </c>
      <c r="G1224" t="s">
        <v>72</v>
      </c>
      <c r="T1224">
        <v>0</v>
      </c>
      <c r="U1224">
        <v>1</v>
      </c>
      <c r="V1224">
        <v>0</v>
      </c>
      <c r="W1224">
        <v>0</v>
      </c>
      <c r="X1224">
        <v>1</v>
      </c>
      <c r="Y1224">
        <v>0</v>
      </c>
      <c r="Z1224">
        <v>1</v>
      </c>
      <c r="AA1224">
        <v>0</v>
      </c>
      <c r="AB1224">
        <v>0</v>
      </c>
      <c r="AC1224">
        <v>0</v>
      </c>
      <c r="AD1224">
        <v>1</v>
      </c>
      <c r="AE1224">
        <v>0</v>
      </c>
      <c r="AF1224">
        <v>0</v>
      </c>
      <c r="AG1224">
        <v>1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1</v>
      </c>
      <c r="AN1224">
        <v>0</v>
      </c>
      <c r="AO1224">
        <v>0</v>
      </c>
      <c r="AP1224">
        <v>0</v>
      </c>
      <c r="AQ1224">
        <v>0</v>
      </c>
      <c r="AR1224">
        <v>0</v>
      </c>
    </row>
    <row r="1225" spans="1:44" x14ac:dyDescent="0.3">
      <c r="A1225">
        <v>1221</v>
      </c>
      <c r="B1225">
        <v>2</v>
      </c>
      <c r="C1225">
        <v>51</v>
      </c>
      <c r="D1225">
        <v>2</v>
      </c>
      <c r="E1225" t="str">
        <f>"2-51-2"</f>
        <v>2-51-2</v>
      </c>
      <c r="F1225" t="s">
        <v>71</v>
      </c>
      <c r="G1225" t="s">
        <v>72</v>
      </c>
      <c r="T1225">
        <v>1</v>
      </c>
      <c r="U1225">
        <v>0</v>
      </c>
      <c r="V1225">
        <v>0</v>
      </c>
      <c r="W1225">
        <v>0</v>
      </c>
      <c r="X1225">
        <v>1</v>
      </c>
      <c r="Y1225">
        <v>0</v>
      </c>
      <c r="Z1225">
        <v>1</v>
      </c>
      <c r="AA1225">
        <v>0</v>
      </c>
      <c r="AB1225">
        <v>1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1</v>
      </c>
      <c r="AI1225">
        <v>0</v>
      </c>
      <c r="AJ1225">
        <v>1</v>
      </c>
      <c r="AK1225">
        <v>0</v>
      </c>
      <c r="AL1225">
        <v>1</v>
      </c>
      <c r="AM1225">
        <v>1</v>
      </c>
      <c r="AN1225">
        <v>1</v>
      </c>
      <c r="AO1225">
        <v>0</v>
      </c>
      <c r="AP1225">
        <v>0</v>
      </c>
      <c r="AQ1225">
        <v>0</v>
      </c>
      <c r="AR1225">
        <v>0</v>
      </c>
    </row>
    <row r="1226" spans="1:44" x14ac:dyDescent="0.3">
      <c r="A1226">
        <v>1222</v>
      </c>
      <c r="B1226">
        <v>2</v>
      </c>
      <c r="C1226">
        <v>51</v>
      </c>
      <c r="D1226">
        <v>20</v>
      </c>
      <c r="E1226" t="str">
        <f>"2-51-20"</f>
        <v>2-51-20</v>
      </c>
      <c r="F1226" t="s">
        <v>71</v>
      </c>
      <c r="G1226" t="s">
        <v>72</v>
      </c>
      <c r="T1226">
        <v>0</v>
      </c>
      <c r="U1226">
        <v>1</v>
      </c>
      <c r="V1226">
        <v>0</v>
      </c>
      <c r="W1226">
        <v>0</v>
      </c>
      <c r="X1226">
        <v>1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1</v>
      </c>
      <c r="AE1226">
        <v>0</v>
      </c>
      <c r="AF1226">
        <v>0</v>
      </c>
      <c r="AG1226">
        <v>0</v>
      </c>
      <c r="AH1226">
        <v>0</v>
      </c>
      <c r="AI1226">
        <v>1</v>
      </c>
      <c r="AJ1226">
        <v>0</v>
      </c>
      <c r="AK1226">
        <v>1</v>
      </c>
      <c r="AL1226">
        <v>0</v>
      </c>
      <c r="AM1226">
        <v>1</v>
      </c>
      <c r="AN1226">
        <v>1</v>
      </c>
      <c r="AO1226">
        <v>1</v>
      </c>
      <c r="AP1226">
        <v>0</v>
      </c>
      <c r="AQ1226">
        <v>0</v>
      </c>
      <c r="AR1226">
        <v>0</v>
      </c>
    </row>
    <row r="1227" spans="1:44" x14ac:dyDescent="0.3">
      <c r="A1227">
        <v>1223</v>
      </c>
      <c r="B1227">
        <v>2</v>
      </c>
      <c r="C1227">
        <v>51</v>
      </c>
      <c r="D1227">
        <v>19</v>
      </c>
      <c r="E1227" t="str">
        <f>"2-51-19"</f>
        <v>2-51-19</v>
      </c>
      <c r="F1227" t="s">
        <v>71</v>
      </c>
      <c r="G1227" t="s">
        <v>72</v>
      </c>
      <c r="T1227">
        <v>0</v>
      </c>
      <c r="U1227">
        <v>1</v>
      </c>
      <c r="V1227">
        <v>0</v>
      </c>
      <c r="W1227">
        <v>0</v>
      </c>
      <c r="X1227">
        <v>1</v>
      </c>
      <c r="Y1227">
        <v>0</v>
      </c>
      <c r="Z1227">
        <v>1</v>
      </c>
      <c r="AA1227">
        <v>0</v>
      </c>
      <c r="AB1227">
        <v>0</v>
      </c>
      <c r="AC1227">
        <v>0</v>
      </c>
      <c r="AD1227">
        <v>0</v>
      </c>
      <c r="AE1227">
        <v>1</v>
      </c>
      <c r="AF1227">
        <v>0</v>
      </c>
      <c r="AG1227">
        <v>0</v>
      </c>
      <c r="AH1227">
        <v>1</v>
      </c>
      <c r="AI1227">
        <v>0</v>
      </c>
      <c r="AJ1227">
        <v>0</v>
      </c>
      <c r="AK1227">
        <v>1</v>
      </c>
      <c r="AL1227">
        <v>1</v>
      </c>
      <c r="AM1227">
        <v>1</v>
      </c>
      <c r="AN1227">
        <v>1</v>
      </c>
      <c r="AO1227">
        <v>1</v>
      </c>
      <c r="AP1227">
        <v>0</v>
      </c>
      <c r="AQ1227">
        <v>0</v>
      </c>
      <c r="AR1227">
        <v>0</v>
      </c>
    </row>
    <row r="1228" spans="1:44" x14ac:dyDescent="0.3">
      <c r="A1228">
        <v>1224</v>
      </c>
      <c r="B1228">
        <v>2</v>
      </c>
      <c r="C1228">
        <v>51</v>
      </c>
      <c r="D1228">
        <v>11</v>
      </c>
      <c r="E1228" t="str">
        <f>"2-51-11"</f>
        <v>2-51-11</v>
      </c>
      <c r="F1228" t="s">
        <v>71</v>
      </c>
      <c r="G1228" t="s">
        <v>73</v>
      </c>
      <c r="H1228">
        <v>1</v>
      </c>
      <c r="I1228">
        <v>1</v>
      </c>
      <c r="J1228">
        <v>0</v>
      </c>
      <c r="K1228">
        <v>0</v>
      </c>
      <c r="L1228">
        <v>1</v>
      </c>
      <c r="M1228">
        <v>1</v>
      </c>
      <c r="N1228">
        <v>1</v>
      </c>
      <c r="O1228">
        <v>1</v>
      </c>
      <c r="P1228">
        <v>1</v>
      </c>
      <c r="Q1228">
        <v>1</v>
      </c>
      <c r="R1228">
        <v>1</v>
      </c>
      <c r="S1228">
        <v>1</v>
      </c>
    </row>
    <row r="1229" spans="1:44" x14ac:dyDescent="0.3">
      <c r="A1229">
        <v>1225</v>
      </c>
      <c r="B1229">
        <v>2</v>
      </c>
      <c r="C1229">
        <v>51</v>
      </c>
      <c r="D1229">
        <v>7</v>
      </c>
      <c r="E1229" t="str">
        <f>"2-51-7"</f>
        <v>2-51-7</v>
      </c>
      <c r="F1229" t="s">
        <v>71</v>
      </c>
      <c r="G1229" t="s">
        <v>72</v>
      </c>
      <c r="T1229">
        <v>1</v>
      </c>
      <c r="U1229">
        <v>0</v>
      </c>
      <c r="V1229">
        <v>0</v>
      </c>
      <c r="W1229">
        <v>0</v>
      </c>
      <c r="X1229">
        <v>1</v>
      </c>
      <c r="Y1229">
        <v>0</v>
      </c>
      <c r="Z1229">
        <v>1</v>
      </c>
      <c r="AA1229">
        <v>0</v>
      </c>
      <c r="AB1229">
        <v>1</v>
      </c>
      <c r="AC1229">
        <v>0</v>
      </c>
      <c r="AD1229">
        <v>0</v>
      </c>
      <c r="AE1229">
        <v>0</v>
      </c>
      <c r="AF1229">
        <v>1</v>
      </c>
      <c r="AG1229">
        <v>0</v>
      </c>
      <c r="AH1229">
        <v>0</v>
      </c>
      <c r="AI1229">
        <v>1</v>
      </c>
      <c r="AJ1229">
        <v>0</v>
      </c>
      <c r="AK1229">
        <v>1</v>
      </c>
      <c r="AL1229">
        <v>1</v>
      </c>
      <c r="AM1229">
        <v>0</v>
      </c>
      <c r="AN1229">
        <v>1</v>
      </c>
      <c r="AO1229">
        <v>1</v>
      </c>
      <c r="AP1229">
        <v>0</v>
      </c>
      <c r="AQ1229">
        <v>0</v>
      </c>
      <c r="AR1229">
        <v>0</v>
      </c>
    </row>
    <row r="1230" spans="1:44" x14ac:dyDescent="0.3">
      <c r="A1230">
        <v>1226</v>
      </c>
      <c r="B1230">
        <v>2</v>
      </c>
      <c r="C1230">
        <v>51</v>
      </c>
      <c r="D1230">
        <v>13</v>
      </c>
      <c r="E1230" t="str">
        <f>"2-51-13"</f>
        <v>2-51-13</v>
      </c>
      <c r="F1230" t="s">
        <v>71</v>
      </c>
      <c r="G1230" t="s">
        <v>72</v>
      </c>
      <c r="T1230">
        <v>1</v>
      </c>
      <c r="U1230">
        <v>0</v>
      </c>
      <c r="V1230">
        <v>0</v>
      </c>
      <c r="W1230">
        <v>0</v>
      </c>
      <c r="X1230">
        <v>1</v>
      </c>
      <c r="Y1230">
        <v>0</v>
      </c>
      <c r="Z1230">
        <v>1</v>
      </c>
      <c r="AA1230">
        <v>0</v>
      </c>
      <c r="AB1230">
        <v>1</v>
      </c>
      <c r="AC1230">
        <v>0</v>
      </c>
      <c r="AD1230">
        <v>0</v>
      </c>
      <c r="AE1230">
        <v>1</v>
      </c>
      <c r="AF1230">
        <v>1</v>
      </c>
      <c r="AG1230">
        <v>1</v>
      </c>
      <c r="AH1230">
        <v>1</v>
      </c>
      <c r="AI1230">
        <v>0</v>
      </c>
      <c r="AJ1230">
        <v>1</v>
      </c>
      <c r="AK1230">
        <v>0</v>
      </c>
      <c r="AL1230">
        <v>1</v>
      </c>
      <c r="AM1230">
        <v>1</v>
      </c>
      <c r="AN1230">
        <v>1</v>
      </c>
      <c r="AO1230">
        <v>1</v>
      </c>
      <c r="AP1230">
        <v>0</v>
      </c>
      <c r="AQ1230">
        <v>0</v>
      </c>
      <c r="AR1230">
        <v>1</v>
      </c>
    </row>
    <row r="1231" spans="1:44" x14ac:dyDescent="0.3">
      <c r="A1231">
        <v>1227</v>
      </c>
      <c r="B1231">
        <v>2</v>
      </c>
      <c r="C1231">
        <v>51</v>
      </c>
      <c r="D1231">
        <v>1</v>
      </c>
      <c r="E1231" t="str">
        <f>"2-51-1"</f>
        <v>2-51-1</v>
      </c>
      <c r="F1231" t="s">
        <v>71</v>
      </c>
      <c r="G1231" t="s">
        <v>72</v>
      </c>
      <c r="T1231">
        <v>0</v>
      </c>
      <c r="U1231">
        <v>1</v>
      </c>
      <c r="V1231">
        <v>0</v>
      </c>
      <c r="W1231">
        <v>0</v>
      </c>
      <c r="X1231">
        <v>1</v>
      </c>
      <c r="Y1231">
        <v>0</v>
      </c>
      <c r="Z1231">
        <v>0</v>
      </c>
      <c r="AA1231">
        <v>1</v>
      </c>
      <c r="AB1231">
        <v>0</v>
      </c>
      <c r="AC1231">
        <v>0</v>
      </c>
      <c r="AD1231">
        <v>1</v>
      </c>
      <c r="AE1231">
        <v>0</v>
      </c>
      <c r="AF1231">
        <v>0</v>
      </c>
      <c r="AG1231">
        <v>0</v>
      </c>
      <c r="AH1231">
        <v>0</v>
      </c>
      <c r="AI1231">
        <v>1</v>
      </c>
      <c r="AJ1231">
        <v>0</v>
      </c>
      <c r="AK1231">
        <v>1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</row>
    <row r="1232" spans="1:44" x14ac:dyDescent="0.3">
      <c r="A1232">
        <v>1228</v>
      </c>
      <c r="B1232">
        <v>2</v>
      </c>
      <c r="C1232">
        <v>51</v>
      </c>
      <c r="D1232">
        <v>18</v>
      </c>
      <c r="E1232" t="str">
        <f>"2-51-18"</f>
        <v>2-51-18</v>
      </c>
      <c r="F1232" t="s">
        <v>71</v>
      </c>
      <c r="G1232" t="s">
        <v>72</v>
      </c>
      <c r="T1232">
        <v>1</v>
      </c>
      <c r="U1232">
        <v>0</v>
      </c>
      <c r="V1232">
        <v>0</v>
      </c>
      <c r="W1232">
        <v>0</v>
      </c>
      <c r="X1232">
        <v>1</v>
      </c>
      <c r="Y1232">
        <v>0</v>
      </c>
      <c r="Z1232">
        <v>1</v>
      </c>
      <c r="AA1232">
        <v>0</v>
      </c>
      <c r="AB1232">
        <v>1</v>
      </c>
      <c r="AC1232">
        <v>0</v>
      </c>
      <c r="AD1232">
        <v>0</v>
      </c>
      <c r="AE1232">
        <v>1</v>
      </c>
      <c r="AF1232">
        <v>1</v>
      </c>
      <c r="AG1232">
        <v>1</v>
      </c>
      <c r="AH1232">
        <v>1</v>
      </c>
      <c r="AI1232">
        <v>0</v>
      </c>
      <c r="AJ1232">
        <v>1</v>
      </c>
      <c r="AK1232">
        <v>0</v>
      </c>
      <c r="AL1232">
        <v>1</v>
      </c>
      <c r="AM1232">
        <v>1</v>
      </c>
      <c r="AN1232">
        <v>1</v>
      </c>
      <c r="AO1232">
        <v>1</v>
      </c>
      <c r="AP1232">
        <v>0</v>
      </c>
      <c r="AQ1232">
        <v>0</v>
      </c>
      <c r="AR1232">
        <v>1</v>
      </c>
    </row>
    <row r="1233" spans="1:44" x14ac:dyDescent="0.3">
      <c r="A1233">
        <v>1229</v>
      </c>
      <c r="B1233">
        <v>2</v>
      </c>
      <c r="C1233">
        <v>52</v>
      </c>
      <c r="D1233">
        <v>25</v>
      </c>
      <c r="E1233" t="str">
        <f>"2-52-25"</f>
        <v>2-52-25</v>
      </c>
      <c r="F1233" t="s">
        <v>71</v>
      </c>
      <c r="G1233" t="s">
        <v>73</v>
      </c>
      <c r="H1233">
        <v>0</v>
      </c>
      <c r="I1233">
        <v>1</v>
      </c>
      <c r="J1233">
        <v>0</v>
      </c>
      <c r="K1233">
        <v>0</v>
      </c>
      <c r="L1233">
        <v>1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1</v>
      </c>
      <c r="S1233">
        <v>1</v>
      </c>
    </row>
    <row r="1234" spans="1:44" x14ac:dyDescent="0.3">
      <c r="A1234">
        <v>1230</v>
      </c>
      <c r="B1234">
        <v>2</v>
      </c>
      <c r="C1234">
        <v>52</v>
      </c>
      <c r="D1234">
        <v>16</v>
      </c>
      <c r="E1234" t="str">
        <f>"2-52-16"</f>
        <v>2-52-16</v>
      </c>
      <c r="F1234" t="s">
        <v>71</v>
      </c>
      <c r="G1234" t="s">
        <v>72</v>
      </c>
      <c r="T1234">
        <v>0</v>
      </c>
      <c r="U1234">
        <v>1</v>
      </c>
      <c r="V1234">
        <v>0</v>
      </c>
      <c r="W1234">
        <v>0</v>
      </c>
      <c r="X1234">
        <v>1</v>
      </c>
      <c r="Y1234">
        <v>0</v>
      </c>
      <c r="Z1234">
        <v>0</v>
      </c>
      <c r="AA1234">
        <v>1</v>
      </c>
      <c r="AB1234">
        <v>0</v>
      </c>
      <c r="AC1234">
        <v>0</v>
      </c>
      <c r="AD1234">
        <v>0</v>
      </c>
      <c r="AE1234">
        <v>1</v>
      </c>
      <c r="AF1234">
        <v>1</v>
      </c>
      <c r="AG1234">
        <v>1</v>
      </c>
      <c r="AH1234">
        <v>0</v>
      </c>
      <c r="AI1234">
        <v>1</v>
      </c>
      <c r="AJ1234">
        <v>1</v>
      </c>
      <c r="AK1234">
        <v>0</v>
      </c>
      <c r="AL1234">
        <v>1</v>
      </c>
      <c r="AM1234">
        <v>1</v>
      </c>
      <c r="AN1234">
        <v>1</v>
      </c>
      <c r="AO1234">
        <v>1</v>
      </c>
      <c r="AP1234">
        <v>0</v>
      </c>
      <c r="AQ1234">
        <v>0</v>
      </c>
      <c r="AR1234">
        <v>0</v>
      </c>
    </row>
    <row r="1235" spans="1:44" x14ac:dyDescent="0.3">
      <c r="A1235">
        <v>1231</v>
      </c>
      <c r="B1235">
        <v>2</v>
      </c>
      <c r="C1235">
        <v>52</v>
      </c>
      <c r="D1235">
        <v>15</v>
      </c>
      <c r="E1235" t="str">
        <f>"2-52-15"</f>
        <v>2-52-15</v>
      </c>
      <c r="F1235" t="s">
        <v>71</v>
      </c>
      <c r="G1235" t="s">
        <v>72</v>
      </c>
      <c r="T1235">
        <v>0</v>
      </c>
      <c r="U1235">
        <v>1</v>
      </c>
      <c r="V1235">
        <v>0</v>
      </c>
      <c r="W1235">
        <v>0</v>
      </c>
      <c r="X1235">
        <v>1</v>
      </c>
      <c r="Y1235">
        <v>0</v>
      </c>
      <c r="Z1235">
        <v>0</v>
      </c>
      <c r="AA1235">
        <v>1</v>
      </c>
      <c r="AB1235">
        <v>0</v>
      </c>
      <c r="AC1235">
        <v>0</v>
      </c>
      <c r="AD1235">
        <v>1</v>
      </c>
      <c r="AE1235">
        <v>0</v>
      </c>
      <c r="AF1235">
        <v>0</v>
      </c>
      <c r="AG1235">
        <v>0</v>
      </c>
      <c r="AH1235">
        <v>0</v>
      </c>
      <c r="AI1235">
        <v>1</v>
      </c>
      <c r="AJ1235">
        <v>1</v>
      </c>
      <c r="AK1235">
        <v>0</v>
      </c>
      <c r="AL1235">
        <v>0</v>
      </c>
      <c r="AM1235">
        <v>1</v>
      </c>
      <c r="AN1235">
        <v>1</v>
      </c>
      <c r="AO1235">
        <v>0</v>
      </c>
      <c r="AP1235">
        <v>0</v>
      </c>
      <c r="AQ1235">
        <v>0</v>
      </c>
      <c r="AR1235">
        <v>0</v>
      </c>
    </row>
    <row r="1236" spans="1:44" x14ac:dyDescent="0.3">
      <c r="A1236">
        <v>1232</v>
      </c>
      <c r="B1236">
        <v>2</v>
      </c>
      <c r="C1236">
        <v>52</v>
      </c>
      <c r="D1236">
        <v>9</v>
      </c>
      <c r="E1236" t="str">
        <f>"2-52-9"</f>
        <v>2-52-9</v>
      </c>
      <c r="F1236" t="s">
        <v>71</v>
      </c>
      <c r="G1236" t="s">
        <v>72</v>
      </c>
      <c r="T1236">
        <v>1</v>
      </c>
      <c r="U1236">
        <v>0</v>
      </c>
      <c r="V1236">
        <v>0</v>
      </c>
      <c r="W1236">
        <v>0</v>
      </c>
      <c r="X1236">
        <v>0</v>
      </c>
      <c r="Y1236">
        <v>1</v>
      </c>
      <c r="Z1236">
        <v>0</v>
      </c>
      <c r="AA1236">
        <v>1</v>
      </c>
      <c r="AB1236">
        <v>1</v>
      </c>
      <c r="AC1236">
        <v>0</v>
      </c>
      <c r="AD1236">
        <v>0</v>
      </c>
      <c r="AE1236">
        <v>1</v>
      </c>
      <c r="AF1236">
        <v>1</v>
      </c>
      <c r="AG1236">
        <v>1</v>
      </c>
      <c r="AH1236">
        <v>1</v>
      </c>
      <c r="AI1236">
        <v>0</v>
      </c>
      <c r="AJ1236">
        <v>0</v>
      </c>
      <c r="AK1236">
        <v>1</v>
      </c>
      <c r="AL1236">
        <v>1</v>
      </c>
      <c r="AM1236">
        <v>1</v>
      </c>
      <c r="AN1236">
        <v>1</v>
      </c>
      <c r="AO1236">
        <v>1</v>
      </c>
      <c r="AP1236">
        <v>0</v>
      </c>
      <c r="AQ1236">
        <v>0</v>
      </c>
      <c r="AR1236">
        <v>0</v>
      </c>
    </row>
    <row r="1237" spans="1:44" x14ac:dyDescent="0.3">
      <c r="A1237">
        <v>1233</v>
      </c>
      <c r="B1237">
        <v>2</v>
      </c>
      <c r="C1237">
        <v>52</v>
      </c>
      <c r="D1237">
        <v>5</v>
      </c>
      <c r="E1237" t="str">
        <f>"2-52-5"</f>
        <v>2-52-5</v>
      </c>
      <c r="F1237" t="s">
        <v>71</v>
      </c>
      <c r="G1237" t="s">
        <v>72</v>
      </c>
      <c r="T1237">
        <v>0</v>
      </c>
      <c r="U1237">
        <v>1</v>
      </c>
      <c r="V1237">
        <v>0</v>
      </c>
      <c r="W1237">
        <v>0</v>
      </c>
      <c r="X1237">
        <v>1</v>
      </c>
      <c r="Y1237">
        <v>0</v>
      </c>
      <c r="Z1237">
        <v>0</v>
      </c>
      <c r="AA1237">
        <v>1</v>
      </c>
      <c r="AB1237">
        <v>1</v>
      </c>
      <c r="AC1237">
        <v>0</v>
      </c>
      <c r="AD1237">
        <v>0</v>
      </c>
      <c r="AE1237">
        <v>1</v>
      </c>
      <c r="AF1237">
        <v>1</v>
      </c>
      <c r="AG1237">
        <v>1</v>
      </c>
      <c r="AH1237">
        <v>0</v>
      </c>
      <c r="AI1237">
        <v>1</v>
      </c>
      <c r="AJ1237">
        <v>1</v>
      </c>
      <c r="AK1237">
        <v>0</v>
      </c>
      <c r="AL1237">
        <v>1</v>
      </c>
      <c r="AM1237">
        <v>1</v>
      </c>
      <c r="AN1237">
        <v>1</v>
      </c>
      <c r="AO1237">
        <v>1</v>
      </c>
      <c r="AP1237">
        <v>0</v>
      </c>
      <c r="AQ1237">
        <v>0</v>
      </c>
      <c r="AR1237">
        <v>0</v>
      </c>
    </row>
    <row r="1238" spans="1:44" x14ac:dyDescent="0.3">
      <c r="A1238">
        <v>1234</v>
      </c>
      <c r="B1238">
        <v>2</v>
      </c>
      <c r="C1238">
        <v>52</v>
      </c>
      <c r="D1238">
        <v>2</v>
      </c>
      <c r="E1238" t="str">
        <f>"2-52-2"</f>
        <v>2-52-2</v>
      </c>
      <c r="F1238" t="s">
        <v>71</v>
      </c>
      <c r="G1238" t="s">
        <v>73</v>
      </c>
      <c r="H1238">
        <v>1</v>
      </c>
      <c r="I1238">
        <v>1</v>
      </c>
      <c r="J1238">
        <v>0</v>
      </c>
      <c r="K1238">
        <v>0</v>
      </c>
      <c r="L1238">
        <v>1</v>
      </c>
      <c r="M1238">
        <v>1</v>
      </c>
      <c r="N1238">
        <v>1</v>
      </c>
      <c r="O1238">
        <v>1</v>
      </c>
      <c r="P1238">
        <v>1</v>
      </c>
      <c r="Q1238">
        <v>1</v>
      </c>
      <c r="R1238">
        <v>1</v>
      </c>
      <c r="S1238">
        <v>1</v>
      </c>
    </row>
    <row r="1239" spans="1:44" x14ac:dyDescent="0.3">
      <c r="A1239">
        <v>1235</v>
      </c>
      <c r="B1239">
        <v>2</v>
      </c>
      <c r="C1239">
        <v>52</v>
      </c>
      <c r="D1239">
        <v>20</v>
      </c>
      <c r="E1239" t="str">
        <f>"2-52-20"</f>
        <v>2-52-20</v>
      </c>
      <c r="F1239" t="s">
        <v>71</v>
      </c>
      <c r="G1239" t="s">
        <v>73</v>
      </c>
      <c r="H1239">
        <v>1</v>
      </c>
      <c r="I1239">
        <v>1</v>
      </c>
      <c r="J1239">
        <v>0</v>
      </c>
      <c r="K1239">
        <v>0</v>
      </c>
      <c r="L1239">
        <v>1</v>
      </c>
      <c r="M1239">
        <v>1</v>
      </c>
      <c r="N1239">
        <v>1</v>
      </c>
      <c r="O1239">
        <v>1</v>
      </c>
      <c r="P1239">
        <v>1</v>
      </c>
      <c r="Q1239">
        <v>1</v>
      </c>
      <c r="R1239">
        <v>1</v>
      </c>
      <c r="S1239">
        <v>1</v>
      </c>
    </row>
    <row r="1240" spans="1:44" x14ac:dyDescent="0.3">
      <c r="A1240">
        <v>1236</v>
      </c>
      <c r="B1240">
        <v>2</v>
      </c>
      <c r="C1240">
        <v>52</v>
      </c>
      <c r="D1240">
        <v>19</v>
      </c>
      <c r="E1240" t="str">
        <f>"2-52-19"</f>
        <v>2-52-19</v>
      </c>
      <c r="F1240" t="s">
        <v>71</v>
      </c>
      <c r="G1240" t="s">
        <v>72</v>
      </c>
      <c r="T1240">
        <v>0</v>
      </c>
      <c r="U1240">
        <v>0</v>
      </c>
      <c r="V1240">
        <v>0</v>
      </c>
      <c r="W1240">
        <v>0</v>
      </c>
      <c r="X1240">
        <v>1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1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</row>
    <row r="1241" spans="1:44" x14ac:dyDescent="0.3">
      <c r="A1241">
        <v>1237</v>
      </c>
      <c r="B1241">
        <v>2</v>
      </c>
      <c r="C1241">
        <v>52</v>
      </c>
      <c r="D1241">
        <v>12</v>
      </c>
      <c r="E1241" t="str">
        <f>"2-52-12"</f>
        <v>2-52-12</v>
      </c>
      <c r="F1241" t="s">
        <v>71</v>
      </c>
      <c r="G1241" t="s">
        <v>72</v>
      </c>
      <c r="T1241">
        <v>0</v>
      </c>
      <c r="U1241">
        <v>1</v>
      </c>
      <c r="V1241">
        <v>0</v>
      </c>
      <c r="W1241">
        <v>0</v>
      </c>
      <c r="X1241">
        <v>1</v>
      </c>
      <c r="Y1241">
        <v>0</v>
      </c>
      <c r="Z1241">
        <v>1</v>
      </c>
      <c r="AA1241">
        <v>0</v>
      </c>
      <c r="AB1241">
        <v>0</v>
      </c>
      <c r="AC1241">
        <v>1</v>
      </c>
      <c r="AD1241">
        <v>0</v>
      </c>
      <c r="AE1241">
        <v>1</v>
      </c>
      <c r="AF1241">
        <v>1</v>
      </c>
      <c r="AG1241">
        <v>1</v>
      </c>
      <c r="AH1241">
        <v>0</v>
      </c>
      <c r="AI1241">
        <v>1</v>
      </c>
      <c r="AJ1241">
        <v>1</v>
      </c>
      <c r="AK1241">
        <v>0</v>
      </c>
      <c r="AL1241">
        <v>1</v>
      </c>
      <c r="AM1241">
        <v>1</v>
      </c>
      <c r="AN1241">
        <v>1</v>
      </c>
      <c r="AO1241">
        <v>1</v>
      </c>
      <c r="AP1241">
        <v>0</v>
      </c>
      <c r="AQ1241">
        <v>0</v>
      </c>
      <c r="AR1241">
        <v>0</v>
      </c>
    </row>
    <row r="1242" spans="1:44" x14ac:dyDescent="0.3">
      <c r="A1242">
        <v>1238</v>
      </c>
      <c r="B1242">
        <v>2</v>
      </c>
      <c r="C1242">
        <v>52</v>
      </c>
      <c r="D1242">
        <v>6</v>
      </c>
      <c r="E1242" t="str">
        <f>"2-52-6"</f>
        <v>2-52-6</v>
      </c>
      <c r="F1242" t="s">
        <v>71</v>
      </c>
      <c r="G1242" t="s">
        <v>72</v>
      </c>
      <c r="T1242">
        <v>1</v>
      </c>
      <c r="U1242">
        <v>0</v>
      </c>
      <c r="V1242">
        <v>0</v>
      </c>
      <c r="W1242">
        <v>0</v>
      </c>
      <c r="X1242">
        <v>1</v>
      </c>
      <c r="Y1242">
        <v>0</v>
      </c>
      <c r="Z1242">
        <v>1</v>
      </c>
      <c r="AA1242">
        <v>0</v>
      </c>
      <c r="AB1242">
        <v>0</v>
      </c>
      <c r="AC1242">
        <v>0</v>
      </c>
      <c r="AD1242">
        <v>1</v>
      </c>
      <c r="AE1242">
        <v>1</v>
      </c>
      <c r="AF1242">
        <v>1</v>
      </c>
      <c r="AG1242">
        <v>1</v>
      </c>
      <c r="AH1242">
        <v>0</v>
      </c>
      <c r="AI1242">
        <v>1</v>
      </c>
      <c r="AJ1242">
        <v>1</v>
      </c>
      <c r="AK1242">
        <v>0</v>
      </c>
      <c r="AL1242">
        <v>0</v>
      </c>
      <c r="AM1242">
        <v>1</v>
      </c>
      <c r="AN1242">
        <v>1</v>
      </c>
      <c r="AO1242">
        <v>1</v>
      </c>
      <c r="AP1242">
        <v>0</v>
      </c>
      <c r="AQ1242">
        <v>0</v>
      </c>
      <c r="AR1242">
        <v>0</v>
      </c>
    </row>
    <row r="1243" spans="1:44" x14ac:dyDescent="0.3">
      <c r="A1243">
        <v>1239</v>
      </c>
      <c r="B1243">
        <v>2</v>
      </c>
      <c r="C1243">
        <v>52</v>
      </c>
      <c r="D1243">
        <v>3</v>
      </c>
      <c r="E1243" t="str">
        <f>"2-52-3"</f>
        <v>2-52-3</v>
      </c>
      <c r="F1243" t="s">
        <v>71</v>
      </c>
      <c r="G1243" t="s">
        <v>73</v>
      </c>
      <c r="H1243">
        <v>1</v>
      </c>
      <c r="I1243">
        <v>0</v>
      </c>
      <c r="J1243">
        <v>0</v>
      </c>
      <c r="K1243">
        <v>1</v>
      </c>
      <c r="L1243">
        <v>1</v>
      </c>
      <c r="M1243">
        <v>1</v>
      </c>
      <c r="N1243">
        <v>1</v>
      </c>
      <c r="O1243">
        <v>1</v>
      </c>
      <c r="P1243">
        <v>1</v>
      </c>
      <c r="Q1243">
        <v>1</v>
      </c>
      <c r="R1243">
        <v>1</v>
      </c>
      <c r="S1243">
        <v>1</v>
      </c>
    </row>
    <row r="1244" spans="1:44" x14ac:dyDescent="0.3">
      <c r="A1244">
        <v>1240</v>
      </c>
      <c r="B1244">
        <v>2</v>
      </c>
      <c r="C1244">
        <v>52</v>
      </c>
      <c r="D1244">
        <v>18</v>
      </c>
      <c r="E1244" t="str">
        <f>"2-52-18"</f>
        <v>2-52-18</v>
      </c>
      <c r="F1244" t="s">
        <v>71</v>
      </c>
      <c r="G1244" t="s">
        <v>73</v>
      </c>
      <c r="H1244">
        <v>1</v>
      </c>
      <c r="I1244">
        <v>0</v>
      </c>
      <c r="J1244">
        <v>0</v>
      </c>
      <c r="K1244">
        <v>1</v>
      </c>
      <c r="L1244">
        <v>1</v>
      </c>
      <c r="M1244">
        <v>1</v>
      </c>
      <c r="N1244">
        <v>1</v>
      </c>
      <c r="O1244">
        <v>1</v>
      </c>
      <c r="P1244">
        <v>1</v>
      </c>
      <c r="Q1244">
        <v>1</v>
      </c>
      <c r="R1244">
        <v>1</v>
      </c>
      <c r="S1244">
        <v>1</v>
      </c>
    </row>
    <row r="1245" spans="1:44" x14ac:dyDescent="0.3">
      <c r="A1245">
        <v>1241</v>
      </c>
      <c r="B1245">
        <v>2</v>
      </c>
      <c r="C1245">
        <v>52</v>
      </c>
      <c r="D1245">
        <v>17</v>
      </c>
      <c r="E1245" t="str">
        <f>"2-52-17"</f>
        <v>2-52-17</v>
      </c>
      <c r="F1245" t="s">
        <v>71</v>
      </c>
      <c r="G1245" t="s">
        <v>73</v>
      </c>
      <c r="H1245">
        <v>1</v>
      </c>
      <c r="I1245">
        <v>0</v>
      </c>
      <c r="J1245">
        <v>0</v>
      </c>
      <c r="K1245">
        <v>1</v>
      </c>
      <c r="L1245">
        <v>1</v>
      </c>
      <c r="M1245">
        <v>1</v>
      </c>
      <c r="N1245">
        <v>1</v>
      </c>
      <c r="O1245">
        <v>1</v>
      </c>
      <c r="P1245">
        <v>1</v>
      </c>
      <c r="Q1245">
        <v>1</v>
      </c>
      <c r="R1245">
        <v>1</v>
      </c>
      <c r="S1245">
        <v>1</v>
      </c>
    </row>
    <row r="1246" spans="1:44" x14ac:dyDescent="0.3">
      <c r="A1246">
        <v>1242</v>
      </c>
      <c r="B1246">
        <v>2</v>
      </c>
      <c r="C1246">
        <v>52</v>
      </c>
      <c r="D1246">
        <v>11</v>
      </c>
      <c r="E1246" t="str">
        <f>"2-52-11"</f>
        <v>2-52-11</v>
      </c>
      <c r="F1246" t="s">
        <v>71</v>
      </c>
      <c r="G1246" t="s">
        <v>73</v>
      </c>
      <c r="H1246">
        <v>1</v>
      </c>
      <c r="I1246">
        <v>0</v>
      </c>
      <c r="J1246">
        <v>0</v>
      </c>
      <c r="K1246">
        <v>1</v>
      </c>
      <c r="L1246">
        <v>1</v>
      </c>
      <c r="M1246">
        <v>1</v>
      </c>
      <c r="N1246">
        <v>1</v>
      </c>
      <c r="O1246">
        <v>1</v>
      </c>
      <c r="P1246">
        <v>1</v>
      </c>
      <c r="Q1246">
        <v>1</v>
      </c>
      <c r="R1246">
        <v>1</v>
      </c>
      <c r="S1246">
        <v>1</v>
      </c>
    </row>
    <row r="1247" spans="1:44" x14ac:dyDescent="0.3">
      <c r="A1247">
        <v>1243</v>
      </c>
      <c r="B1247">
        <v>2</v>
      </c>
      <c r="C1247">
        <v>52</v>
      </c>
      <c r="D1247">
        <v>1</v>
      </c>
      <c r="E1247" t="str">
        <f>"2-52-1"</f>
        <v>2-52-1</v>
      </c>
      <c r="F1247" t="s">
        <v>71</v>
      </c>
      <c r="G1247" t="s">
        <v>73</v>
      </c>
      <c r="H1247">
        <v>1</v>
      </c>
      <c r="I1247">
        <v>1</v>
      </c>
      <c r="J1247">
        <v>0</v>
      </c>
      <c r="K1247">
        <v>0</v>
      </c>
      <c r="L1247">
        <v>1</v>
      </c>
      <c r="M1247">
        <v>1</v>
      </c>
      <c r="N1247">
        <v>1</v>
      </c>
      <c r="O1247">
        <v>1</v>
      </c>
      <c r="P1247">
        <v>1</v>
      </c>
      <c r="Q1247">
        <v>1</v>
      </c>
      <c r="R1247">
        <v>1</v>
      </c>
      <c r="S1247">
        <v>1</v>
      </c>
    </row>
    <row r="1248" spans="1:44" x14ac:dyDescent="0.3">
      <c r="A1248">
        <v>1244</v>
      </c>
      <c r="B1248">
        <v>2</v>
      </c>
      <c r="C1248">
        <v>52</v>
      </c>
      <c r="D1248">
        <v>24</v>
      </c>
      <c r="E1248" t="str">
        <f>"2-52-24"</f>
        <v>2-52-24</v>
      </c>
      <c r="F1248" t="s">
        <v>71</v>
      </c>
      <c r="G1248" t="s">
        <v>72</v>
      </c>
      <c r="T1248">
        <v>0</v>
      </c>
      <c r="U1248">
        <v>1</v>
      </c>
      <c r="V1248">
        <v>0</v>
      </c>
      <c r="W1248">
        <v>0</v>
      </c>
      <c r="X1248">
        <v>1</v>
      </c>
      <c r="Y1248">
        <v>0</v>
      </c>
      <c r="Z1248">
        <v>0</v>
      </c>
      <c r="AA1248">
        <v>1</v>
      </c>
      <c r="AB1248">
        <v>0</v>
      </c>
      <c r="AC1248">
        <v>0</v>
      </c>
      <c r="AD1248">
        <v>1</v>
      </c>
      <c r="AE1248">
        <v>1</v>
      </c>
      <c r="AF1248">
        <v>1</v>
      </c>
      <c r="AG1248">
        <v>1</v>
      </c>
      <c r="AH1248">
        <v>0</v>
      </c>
      <c r="AI1248">
        <v>1</v>
      </c>
      <c r="AJ1248">
        <v>0</v>
      </c>
      <c r="AK1248">
        <v>1</v>
      </c>
      <c r="AL1248">
        <v>1</v>
      </c>
      <c r="AM1248">
        <v>1</v>
      </c>
      <c r="AN1248">
        <v>1</v>
      </c>
      <c r="AO1248">
        <v>1</v>
      </c>
      <c r="AP1248">
        <v>0</v>
      </c>
      <c r="AQ1248">
        <v>0</v>
      </c>
      <c r="AR1248">
        <v>0</v>
      </c>
    </row>
    <row r="1249" spans="1:44" x14ac:dyDescent="0.3">
      <c r="A1249">
        <v>1245</v>
      </c>
      <c r="B1249">
        <v>2</v>
      </c>
      <c r="C1249">
        <v>52</v>
      </c>
      <c r="D1249">
        <v>23</v>
      </c>
      <c r="E1249" t="str">
        <f>"2-52-23"</f>
        <v>2-52-23</v>
      </c>
      <c r="F1249" t="s">
        <v>71</v>
      </c>
      <c r="G1249" t="s">
        <v>72</v>
      </c>
      <c r="T1249">
        <v>1</v>
      </c>
      <c r="U1249">
        <v>0</v>
      </c>
      <c r="V1249">
        <v>0</v>
      </c>
      <c r="W1249">
        <v>0</v>
      </c>
      <c r="X1249">
        <v>1</v>
      </c>
      <c r="Y1249">
        <v>0</v>
      </c>
      <c r="Z1249">
        <v>1</v>
      </c>
      <c r="AA1249">
        <v>0</v>
      </c>
      <c r="AB1249">
        <v>1</v>
      </c>
      <c r="AC1249">
        <v>0</v>
      </c>
      <c r="AD1249">
        <v>0</v>
      </c>
      <c r="AE1249">
        <v>1</v>
      </c>
      <c r="AF1249">
        <v>1</v>
      </c>
      <c r="AG1249">
        <v>1</v>
      </c>
      <c r="AH1249">
        <v>0</v>
      </c>
      <c r="AI1249">
        <v>1</v>
      </c>
      <c r="AJ1249">
        <v>1</v>
      </c>
      <c r="AK1249">
        <v>0</v>
      </c>
      <c r="AL1249">
        <v>1</v>
      </c>
      <c r="AM1249">
        <v>1</v>
      </c>
      <c r="AN1249">
        <v>1</v>
      </c>
      <c r="AO1249">
        <v>1</v>
      </c>
      <c r="AP1249">
        <v>0</v>
      </c>
      <c r="AQ1249">
        <v>0</v>
      </c>
      <c r="AR1249">
        <v>0</v>
      </c>
    </row>
    <row r="1250" spans="1:44" x14ac:dyDescent="0.3">
      <c r="A1250">
        <v>1246</v>
      </c>
      <c r="B1250">
        <v>2</v>
      </c>
      <c r="C1250">
        <v>52</v>
      </c>
      <c r="D1250">
        <v>14</v>
      </c>
      <c r="E1250" t="str">
        <f>"2-52-14"</f>
        <v>2-52-14</v>
      </c>
      <c r="F1250" t="s">
        <v>71</v>
      </c>
      <c r="G1250" t="s">
        <v>72</v>
      </c>
      <c r="T1250">
        <v>1</v>
      </c>
      <c r="U1250">
        <v>0</v>
      </c>
      <c r="V1250">
        <v>0</v>
      </c>
      <c r="W1250">
        <v>0</v>
      </c>
      <c r="X1250">
        <v>1</v>
      </c>
      <c r="Y1250">
        <v>0</v>
      </c>
      <c r="Z1250">
        <v>1</v>
      </c>
      <c r="AA1250">
        <v>0</v>
      </c>
      <c r="AB1250">
        <v>0</v>
      </c>
      <c r="AC1250">
        <v>1</v>
      </c>
      <c r="AD1250">
        <v>0</v>
      </c>
      <c r="AE1250">
        <v>1</v>
      </c>
      <c r="AF1250">
        <v>1</v>
      </c>
      <c r="AG1250">
        <v>1</v>
      </c>
      <c r="AH1250">
        <v>1</v>
      </c>
      <c r="AI1250">
        <v>0</v>
      </c>
      <c r="AJ1250">
        <v>0</v>
      </c>
      <c r="AK1250">
        <v>1</v>
      </c>
      <c r="AL1250">
        <v>1</v>
      </c>
      <c r="AM1250">
        <v>1</v>
      </c>
      <c r="AN1250">
        <v>1</v>
      </c>
      <c r="AO1250">
        <v>1</v>
      </c>
      <c r="AP1250">
        <v>0</v>
      </c>
      <c r="AQ1250">
        <v>0</v>
      </c>
      <c r="AR1250">
        <v>0</v>
      </c>
    </row>
    <row r="1251" spans="1:44" x14ac:dyDescent="0.3">
      <c r="A1251">
        <v>1247</v>
      </c>
      <c r="B1251">
        <v>2</v>
      </c>
      <c r="C1251">
        <v>52</v>
      </c>
      <c r="D1251">
        <v>13</v>
      </c>
      <c r="E1251" t="str">
        <f>"2-52-13"</f>
        <v>2-52-13</v>
      </c>
      <c r="F1251" t="s">
        <v>71</v>
      </c>
      <c r="G1251" t="s">
        <v>72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1</v>
      </c>
      <c r="Z1251">
        <v>0</v>
      </c>
      <c r="AA1251">
        <v>1</v>
      </c>
      <c r="AB1251">
        <v>0</v>
      </c>
      <c r="AC1251">
        <v>0</v>
      </c>
      <c r="AD1251">
        <v>1</v>
      </c>
      <c r="AE1251">
        <v>1</v>
      </c>
      <c r="AF1251">
        <v>1</v>
      </c>
      <c r="AG1251">
        <v>1</v>
      </c>
      <c r="AH1251">
        <v>1</v>
      </c>
      <c r="AI1251">
        <v>0</v>
      </c>
      <c r="AJ1251">
        <v>0</v>
      </c>
      <c r="AK1251">
        <v>1</v>
      </c>
      <c r="AL1251">
        <v>1</v>
      </c>
      <c r="AM1251">
        <v>1</v>
      </c>
      <c r="AN1251">
        <v>1</v>
      </c>
      <c r="AO1251">
        <v>1</v>
      </c>
      <c r="AP1251">
        <v>0</v>
      </c>
      <c r="AQ1251">
        <v>0</v>
      </c>
      <c r="AR1251">
        <v>0</v>
      </c>
    </row>
    <row r="1252" spans="1:44" x14ac:dyDescent="0.3">
      <c r="A1252">
        <v>1248</v>
      </c>
      <c r="B1252">
        <v>2</v>
      </c>
      <c r="C1252">
        <v>52</v>
      </c>
      <c r="D1252">
        <v>10</v>
      </c>
      <c r="E1252" t="str">
        <f>"2-52-10"</f>
        <v>2-52-10</v>
      </c>
      <c r="F1252" t="s">
        <v>71</v>
      </c>
      <c r="G1252" t="s">
        <v>73</v>
      </c>
      <c r="H1252">
        <v>1</v>
      </c>
      <c r="I1252">
        <v>1</v>
      </c>
      <c r="J1252">
        <v>0</v>
      </c>
      <c r="K1252">
        <v>0</v>
      </c>
      <c r="L1252">
        <v>1</v>
      </c>
      <c r="M1252">
        <v>1</v>
      </c>
      <c r="N1252">
        <v>1</v>
      </c>
      <c r="O1252">
        <v>1</v>
      </c>
      <c r="P1252">
        <v>1</v>
      </c>
      <c r="Q1252">
        <v>1</v>
      </c>
      <c r="R1252">
        <v>1</v>
      </c>
      <c r="S1252">
        <v>1</v>
      </c>
    </row>
    <row r="1253" spans="1:44" x14ac:dyDescent="0.3">
      <c r="A1253">
        <v>1249</v>
      </c>
      <c r="B1253">
        <v>2</v>
      </c>
      <c r="C1253">
        <v>52</v>
      </c>
      <c r="D1253">
        <v>8</v>
      </c>
      <c r="E1253" t="str">
        <f>"2-52-8"</f>
        <v>2-52-8</v>
      </c>
      <c r="F1253" t="s">
        <v>71</v>
      </c>
      <c r="G1253" t="s">
        <v>72</v>
      </c>
      <c r="T1253">
        <v>1</v>
      </c>
      <c r="U1253">
        <v>0</v>
      </c>
      <c r="V1253">
        <v>0</v>
      </c>
      <c r="W1253">
        <v>0</v>
      </c>
      <c r="X1253">
        <v>1</v>
      </c>
      <c r="Y1253">
        <v>0</v>
      </c>
      <c r="Z1253">
        <v>1</v>
      </c>
      <c r="AA1253">
        <v>0</v>
      </c>
      <c r="AB1253">
        <v>1</v>
      </c>
      <c r="AC1253">
        <v>0</v>
      </c>
      <c r="AD1253">
        <v>0</v>
      </c>
      <c r="AE1253">
        <v>1</v>
      </c>
      <c r="AF1253">
        <v>1</v>
      </c>
      <c r="AG1253">
        <v>1</v>
      </c>
      <c r="AH1253">
        <v>0</v>
      </c>
      <c r="AI1253">
        <v>1</v>
      </c>
      <c r="AJ1253">
        <v>1</v>
      </c>
      <c r="AK1253">
        <v>0</v>
      </c>
      <c r="AL1253">
        <v>1</v>
      </c>
      <c r="AM1253">
        <v>1</v>
      </c>
      <c r="AN1253">
        <v>1</v>
      </c>
      <c r="AO1253">
        <v>1</v>
      </c>
      <c r="AP1253">
        <v>0</v>
      </c>
      <c r="AQ1253">
        <v>0</v>
      </c>
      <c r="AR1253">
        <v>0</v>
      </c>
    </row>
    <row r="1254" spans="1:44" x14ac:dyDescent="0.3">
      <c r="A1254">
        <v>1250</v>
      </c>
      <c r="B1254">
        <v>2</v>
      </c>
      <c r="C1254">
        <v>52</v>
      </c>
      <c r="D1254">
        <v>4</v>
      </c>
      <c r="E1254" t="str">
        <f>"2-52-4"</f>
        <v>2-52-4</v>
      </c>
      <c r="F1254" t="s">
        <v>71</v>
      </c>
      <c r="G1254" t="s">
        <v>72</v>
      </c>
      <c r="T1254">
        <v>1</v>
      </c>
      <c r="U1254">
        <v>0</v>
      </c>
      <c r="V1254">
        <v>0</v>
      </c>
      <c r="W1254">
        <v>0</v>
      </c>
      <c r="X1254">
        <v>0</v>
      </c>
      <c r="Y1254">
        <v>1</v>
      </c>
      <c r="Z1254">
        <v>0</v>
      </c>
      <c r="AA1254">
        <v>1</v>
      </c>
      <c r="AB1254">
        <v>1</v>
      </c>
      <c r="AC1254">
        <v>0</v>
      </c>
      <c r="AD1254">
        <v>0</v>
      </c>
      <c r="AE1254">
        <v>1</v>
      </c>
      <c r="AF1254">
        <v>1</v>
      </c>
      <c r="AG1254">
        <v>1</v>
      </c>
      <c r="AH1254">
        <v>1</v>
      </c>
      <c r="AI1254">
        <v>0</v>
      </c>
      <c r="AJ1254">
        <v>0</v>
      </c>
      <c r="AK1254">
        <v>1</v>
      </c>
      <c r="AL1254">
        <v>1</v>
      </c>
      <c r="AM1254">
        <v>1</v>
      </c>
      <c r="AN1254">
        <v>1</v>
      </c>
      <c r="AO1254">
        <v>1</v>
      </c>
      <c r="AP1254">
        <v>0</v>
      </c>
      <c r="AQ1254">
        <v>0</v>
      </c>
      <c r="AR1254">
        <v>0</v>
      </c>
    </row>
    <row r="1255" spans="1:44" x14ac:dyDescent="0.3">
      <c r="A1255">
        <v>1251</v>
      </c>
      <c r="B1255">
        <v>2</v>
      </c>
      <c r="C1255">
        <v>52</v>
      </c>
      <c r="D1255">
        <v>22</v>
      </c>
      <c r="E1255" t="str">
        <f>"2-52-22"</f>
        <v>2-52-22</v>
      </c>
      <c r="F1255" t="s">
        <v>71</v>
      </c>
      <c r="G1255" t="s">
        <v>72</v>
      </c>
      <c r="T1255">
        <v>1</v>
      </c>
      <c r="U1255">
        <v>0</v>
      </c>
      <c r="V1255">
        <v>0</v>
      </c>
      <c r="W1255">
        <v>0</v>
      </c>
      <c r="X1255">
        <v>1</v>
      </c>
      <c r="Y1255">
        <v>0</v>
      </c>
      <c r="Z1255">
        <v>1</v>
      </c>
      <c r="AA1255">
        <v>0</v>
      </c>
      <c r="AB1255">
        <v>1</v>
      </c>
      <c r="AC1255">
        <v>0</v>
      </c>
      <c r="AD1255">
        <v>0</v>
      </c>
      <c r="AE1255">
        <v>1</v>
      </c>
      <c r="AF1255">
        <v>1</v>
      </c>
      <c r="AG1255">
        <v>1</v>
      </c>
      <c r="AH1255">
        <v>1</v>
      </c>
      <c r="AI1255">
        <v>0</v>
      </c>
      <c r="AJ1255">
        <v>1</v>
      </c>
      <c r="AK1255">
        <v>0</v>
      </c>
      <c r="AL1255">
        <v>1</v>
      </c>
      <c r="AM1255">
        <v>1</v>
      </c>
      <c r="AN1255">
        <v>1</v>
      </c>
      <c r="AO1255">
        <v>1</v>
      </c>
      <c r="AP1255">
        <v>0</v>
      </c>
      <c r="AQ1255">
        <v>0</v>
      </c>
      <c r="AR1255">
        <v>1</v>
      </c>
    </row>
    <row r="1256" spans="1:44" x14ac:dyDescent="0.3">
      <c r="A1256">
        <v>1252</v>
      </c>
      <c r="B1256">
        <v>2</v>
      </c>
      <c r="C1256">
        <v>52</v>
      </c>
      <c r="D1256">
        <v>7</v>
      </c>
      <c r="E1256" t="str">
        <f>"2-52-7"</f>
        <v>2-52-7</v>
      </c>
      <c r="F1256" t="s">
        <v>71</v>
      </c>
      <c r="G1256" t="s">
        <v>72</v>
      </c>
      <c r="T1256">
        <v>1</v>
      </c>
      <c r="U1256">
        <v>0</v>
      </c>
      <c r="V1256">
        <v>0</v>
      </c>
      <c r="W1256">
        <v>0</v>
      </c>
      <c r="X1256">
        <v>1</v>
      </c>
      <c r="Y1256">
        <v>0</v>
      </c>
      <c r="Z1256">
        <v>0</v>
      </c>
      <c r="AA1256">
        <v>1</v>
      </c>
      <c r="AB1256">
        <v>0</v>
      </c>
      <c r="AC1256">
        <v>1</v>
      </c>
      <c r="AD1256">
        <v>0</v>
      </c>
      <c r="AE1256">
        <v>1</v>
      </c>
      <c r="AF1256">
        <v>1</v>
      </c>
      <c r="AG1256">
        <v>1</v>
      </c>
      <c r="AH1256">
        <v>0</v>
      </c>
      <c r="AI1256">
        <v>1</v>
      </c>
      <c r="AJ1256">
        <v>1</v>
      </c>
      <c r="AK1256">
        <v>0</v>
      </c>
      <c r="AL1256">
        <v>1</v>
      </c>
      <c r="AM1256">
        <v>1</v>
      </c>
      <c r="AN1256">
        <v>1</v>
      </c>
      <c r="AO1256">
        <v>1</v>
      </c>
      <c r="AP1256">
        <v>0</v>
      </c>
      <c r="AQ1256">
        <v>0</v>
      </c>
      <c r="AR1256">
        <v>0</v>
      </c>
    </row>
    <row r="1257" spans="1:44" x14ac:dyDescent="0.3">
      <c r="A1257">
        <v>1253</v>
      </c>
      <c r="B1257">
        <v>2</v>
      </c>
      <c r="C1257">
        <v>52</v>
      </c>
      <c r="D1257">
        <v>21</v>
      </c>
      <c r="E1257" t="str">
        <f>"2-52-21"</f>
        <v>2-52-21</v>
      </c>
      <c r="F1257" t="s">
        <v>71</v>
      </c>
      <c r="G1257" t="s">
        <v>72</v>
      </c>
      <c r="T1257">
        <v>1</v>
      </c>
      <c r="U1257">
        <v>0</v>
      </c>
      <c r="V1257">
        <v>0</v>
      </c>
      <c r="W1257">
        <v>0</v>
      </c>
      <c r="X1257">
        <v>1</v>
      </c>
      <c r="Y1257">
        <v>0</v>
      </c>
      <c r="Z1257">
        <v>1</v>
      </c>
      <c r="AA1257">
        <v>0</v>
      </c>
      <c r="AB1257">
        <v>0</v>
      </c>
      <c r="AC1257">
        <v>1</v>
      </c>
      <c r="AD1257">
        <v>0</v>
      </c>
      <c r="AE1257">
        <v>1</v>
      </c>
      <c r="AF1257">
        <v>1</v>
      </c>
      <c r="AG1257">
        <v>1</v>
      </c>
      <c r="AH1257">
        <v>0</v>
      </c>
      <c r="AI1257">
        <v>1</v>
      </c>
      <c r="AJ1257">
        <v>1</v>
      </c>
      <c r="AK1257">
        <v>0</v>
      </c>
      <c r="AL1257">
        <v>1</v>
      </c>
      <c r="AM1257">
        <v>1</v>
      </c>
      <c r="AN1257">
        <v>1</v>
      </c>
      <c r="AO1257">
        <v>1</v>
      </c>
      <c r="AP1257">
        <v>0</v>
      </c>
      <c r="AQ1257">
        <v>0</v>
      </c>
      <c r="AR1257">
        <v>1</v>
      </c>
    </row>
    <row r="1258" spans="1:44" x14ac:dyDescent="0.3">
      <c r="A1258">
        <v>1254</v>
      </c>
      <c r="B1258">
        <v>2</v>
      </c>
      <c r="C1258">
        <v>53</v>
      </c>
      <c r="D1258">
        <v>16</v>
      </c>
      <c r="E1258" t="str">
        <f>"2-53-16"</f>
        <v>2-53-16</v>
      </c>
      <c r="F1258" t="s">
        <v>71</v>
      </c>
      <c r="G1258" t="s">
        <v>72</v>
      </c>
      <c r="T1258">
        <v>0</v>
      </c>
      <c r="U1258">
        <v>1</v>
      </c>
      <c r="V1258">
        <v>0</v>
      </c>
      <c r="W1258">
        <v>0</v>
      </c>
      <c r="X1258">
        <v>1</v>
      </c>
      <c r="Y1258">
        <v>0</v>
      </c>
      <c r="Z1258">
        <v>1</v>
      </c>
      <c r="AA1258">
        <v>0</v>
      </c>
      <c r="AB1258">
        <v>1</v>
      </c>
      <c r="AC1258">
        <v>0</v>
      </c>
      <c r="AD1258">
        <v>0</v>
      </c>
      <c r="AE1258">
        <v>1</v>
      </c>
      <c r="AF1258">
        <v>1</v>
      </c>
      <c r="AG1258">
        <v>1</v>
      </c>
      <c r="AH1258">
        <v>0</v>
      </c>
      <c r="AI1258">
        <v>1</v>
      </c>
      <c r="AJ1258">
        <v>1</v>
      </c>
      <c r="AK1258">
        <v>0</v>
      </c>
      <c r="AL1258">
        <v>1</v>
      </c>
      <c r="AM1258">
        <v>1</v>
      </c>
      <c r="AN1258">
        <v>1</v>
      </c>
      <c r="AO1258">
        <v>1</v>
      </c>
      <c r="AP1258">
        <v>0</v>
      </c>
      <c r="AQ1258">
        <v>0</v>
      </c>
      <c r="AR1258">
        <v>0</v>
      </c>
    </row>
    <row r="1259" spans="1:44" x14ac:dyDescent="0.3">
      <c r="A1259">
        <v>1255</v>
      </c>
      <c r="B1259">
        <v>2</v>
      </c>
      <c r="C1259">
        <v>53</v>
      </c>
      <c r="D1259">
        <v>10</v>
      </c>
      <c r="E1259" t="str">
        <f>"2-53-10"</f>
        <v>2-53-10</v>
      </c>
      <c r="F1259" t="s">
        <v>71</v>
      </c>
      <c r="G1259" t="s">
        <v>73</v>
      </c>
      <c r="H1259">
        <v>1</v>
      </c>
      <c r="I1259">
        <v>0</v>
      </c>
      <c r="J1259">
        <v>0</v>
      </c>
      <c r="K1259">
        <v>1</v>
      </c>
      <c r="L1259">
        <v>1</v>
      </c>
      <c r="M1259">
        <v>1</v>
      </c>
      <c r="N1259">
        <v>0</v>
      </c>
      <c r="O1259">
        <v>1</v>
      </c>
      <c r="P1259">
        <v>0</v>
      </c>
      <c r="Q1259">
        <v>0</v>
      </c>
      <c r="R1259">
        <v>0</v>
      </c>
      <c r="S1259">
        <v>1</v>
      </c>
    </row>
    <row r="1260" spans="1:44" x14ac:dyDescent="0.3">
      <c r="A1260">
        <v>1256</v>
      </c>
      <c r="B1260">
        <v>2</v>
      </c>
      <c r="C1260">
        <v>53</v>
      </c>
      <c r="D1260">
        <v>5</v>
      </c>
      <c r="E1260" t="str">
        <f>"2-53-5"</f>
        <v>2-53-5</v>
      </c>
      <c r="F1260" t="s">
        <v>71</v>
      </c>
      <c r="G1260" t="s">
        <v>72</v>
      </c>
      <c r="T1260">
        <v>1</v>
      </c>
      <c r="U1260">
        <v>0</v>
      </c>
      <c r="V1260">
        <v>0</v>
      </c>
      <c r="W1260">
        <v>0</v>
      </c>
      <c r="X1260">
        <v>1</v>
      </c>
      <c r="Y1260">
        <v>0</v>
      </c>
      <c r="Z1260">
        <v>0</v>
      </c>
      <c r="AA1260">
        <v>1</v>
      </c>
      <c r="AB1260">
        <v>1</v>
      </c>
      <c r="AC1260">
        <v>0</v>
      </c>
      <c r="AD1260">
        <v>0</v>
      </c>
      <c r="AE1260">
        <v>0</v>
      </c>
      <c r="AF1260">
        <v>0</v>
      </c>
      <c r="AG1260">
        <v>0</v>
      </c>
      <c r="AH1260">
        <v>0</v>
      </c>
      <c r="AI1260">
        <v>1</v>
      </c>
      <c r="AJ1260">
        <v>0</v>
      </c>
      <c r="AK1260">
        <v>1</v>
      </c>
      <c r="AL1260">
        <v>0</v>
      </c>
      <c r="AM1260">
        <v>0</v>
      </c>
      <c r="AN1260">
        <v>1</v>
      </c>
      <c r="AO1260">
        <v>1</v>
      </c>
      <c r="AP1260">
        <v>0</v>
      </c>
      <c r="AQ1260">
        <v>0</v>
      </c>
      <c r="AR1260">
        <v>0</v>
      </c>
    </row>
    <row r="1261" spans="1:44" x14ac:dyDescent="0.3">
      <c r="A1261">
        <v>1257</v>
      </c>
      <c r="B1261">
        <v>2</v>
      </c>
      <c r="C1261">
        <v>53</v>
      </c>
      <c r="D1261">
        <v>2</v>
      </c>
      <c r="E1261" t="str">
        <f>"2-53-2"</f>
        <v>2-53-2</v>
      </c>
      <c r="F1261" t="s">
        <v>71</v>
      </c>
      <c r="G1261" t="s">
        <v>73</v>
      </c>
      <c r="H1261">
        <v>1</v>
      </c>
      <c r="I1261">
        <v>1</v>
      </c>
      <c r="J1261">
        <v>0</v>
      </c>
      <c r="K1261">
        <v>0</v>
      </c>
      <c r="L1261">
        <v>1</v>
      </c>
      <c r="M1261">
        <v>1</v>
      </c>
      <c r="N1261">
        <v>1</v>
      </c>
      <c r="O1261">
        <v>1</v>
      </c>
      <c r="P1261">
        <v>1</v>
      </c>
      <c r="Q1261">
        <v>1</v>
      </c>
      <c r="R1261">
        <v>1</v>
      </c>
      <c r="S1261">
        <v>1</v>
      </c>
    </row>
    <row r="1262" spans="1:44" x14ac:dyDescent="0.3">
      <c r="A1262">
        <v>1258</v>
      </c>
      <c r="B1262">
        <v>2</v>
      </c>
      <c r="C1262">
        <v>53</v>
      </c>
      <c r="D1262">
        <v>23</v>
      </c>
      <c r="E1262" t="str">
        <f>"2-53-23"</f>
        <v>2-53-23</v>
      </c>
      <c r="F1262" t="s">
        <v>71</v>
      </c>
      <c r="G1262" t="s">
        <v>72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1</v>
      </c>
      <c r="Z1262">
        <v>1</v>
      </c>
      <c r="AA1262">
        <v>0</v>
      </c>
      <c r="AB1262">
        <v>1</v>
      </c>
      <c r="AC1262">
        <v>0</v>
      </c>
      <c r="AD1262">
        <v>0</v>
      </c>
      <c r="AE1262">
        <v>0</v>
      </c>
      <c r="AF1262">
        <v>0</v>
      </c>
      <c r="AG1262">
        <v>0</v>
      </c>
      <c r="AH1262">
        <v>1</v>
      </c>
      <c r="AI1262">
        <v>0</v>
      </c>
      <c r="AJ1262">
        <v>1</v>
      </c>
      <c r="AK1262">
        <v>0</v>
      </c>
      <c r="AL1262">
        <v>0</v>
      </c>
      <c r="AM1262">
        <v>1</v>
      </c>
      <c r="AN1262">
        <v>1</v>
      </c>
      <c r="AO1262">
        <v>0</v>
      </c>
      <c r="AP1262">
        <v>0</v>
      </c>
      <c r="AQ1262">
        <v>0</v>
      </c>
      <c r="AR1262">
        <v>0</v>
      </c>
    </row>
    <row r="1263" spans="1:44" x14ac:dyDescent="0.3">
      <c r="A1263">
        <v>1259</v>
      </c>
      <c r="B1263">
        <v>2</v>
      </c>
      <c r="C1263">
        <v>53</v>
      </c>
      <c r="D1263">
        <v>14</v>
      </c>
      <c r="E1263" t="str">
        <f>"2-53-14"</f>
        <v>2-53-14</v>
      </c>
      <c r="F1263" t="s">
        <v>71</v>
      </c>
      <c r="G1263" t="s">
        <v>73</v>
      </c>
      <c r="H1263">
        <v>0</v>
      </c>
      <c r="I1263">
        <v>0</v>
      </c>
      <c r="J1263">
        <v>1</v>
      </c>
      <c r="K1263">
        <v>0</v>
      </c>
      <c r="L1263">
        <v>1</v>
      </c>
      <c r="M1263">
        <v>0</v>
      </c>
      <c r="N1263">
        <v>1</v>
      </c>
      <c r="O1263">
        <v>0</v>
      </c>
      <c r="P1263">
        <v>0</v>
      </c>
      <c r="Q1263">
        <v>1</v>
      </c>
      <c r="R1263">
        <v>1</v>
      </c>
      <c r="S1263">
        <v>1</v>
      </c>
    </row>
    <row r="1264" spans="1:44" x14ac:dyDescent="0.3">
      <c r="A1264">
        <v>1260</v>
      </c>
      <c r="B1264">
        <v>2</v>
      </c>
      <c r="C1264">
        <v>53</v>
      </c>
      <c r="D1264">
        <v>13</v>
      </c>
      <c r="E1264" t="str">
        <f>"2-53-13"</f>
        <v>2-53-13</v>
      </c>
      <c r="F1264" t="s">
        <v>71</v>
      </c>
      <c r="G1264" t="s">
        <v>72</v>
      </c>
      <c r="T1264">
        <v>1</v>
      </c>
      <c r="U1264">
        <v>0</v>
      </c>
      <c r="V1264">
        <v>0</v>
      </c>
      <c r="W1264">
        <v>0</v>
      </c>
      <c r="X1264">
        <v>1</v>
      </c>
      <c r="Y1264">
        <v>0</v>
      </c>
      <c r="Z1264">
        <v>1</v>
      </c>
      <c r="AA1264">
        <v>0</v>
      </c>
      <c r="AB1264">
        <v>0</v>
      </c>
      <c r="AC1264">
        <v>0</v>
      </c>
      <c r="AD1264">
        <v>1</v>
      </c>
      <c r="AE1264">
        <v>0</v>
      </c>
      <c r="AF1264">
        <v>0</v>
      </c>
      <c r="AG1264">
        <v>0</v>
      </c>
      <c r="AH1264">
        <v>0</v>
      </c>
      <c r="AI1264">
        <v>0</v>
      </c>
      <c r="AJ1264">
        <v>1</v>
      </c>
      <c r="AK1264">
        <v>0</v>
      </c>
      <c r="AL1264">
        <v>0</v>
      </c>
      <c r="AM1264">
        <v>0</v>
      </c>
      <c r="AN1264">
        <v>0</v>
      </c>
      <c r="AO1264">
        <v>1</v>
      </c>
      <c r="AP1264">
        <v>0</v>
      </c>
      <c r="AQ1264">
        <v>0</v>
      </c>
      <c r="AR1264">
        <v>0</v>
      </c>
    </row>
    <row r="1265" spans="1:44" x14ac:dyDescent="0.3">
      <c r="A1265">
        <v>1261</v>
      </c>
      <c r="B1265">
        <v>2</v>
      </c>
      <c r="C1265">
        <v>53</v>
      </c>
      <c r="D1265">
        <v>11</v>
      </c>
      <c r="E1265" t="str">
        <f>"2-53-11"</f>
        <v>2-53-11</v>
      </c>
      <c r="F1265" t="s">
        <v>71</v>
      </c>
      <c r="G1265" t="s">
        <v>73</v>
      </c>
      <c r="H1265">
        <v>0</v>
      </c>
      <c r="I1265">
        <v>1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1</v>
      </c>
      <c r="S1265">
        <v>0</v>
      </c>
    </row>
    <row r="1266" spans="1:44" x14ac:dyDescent="0.3">
      <c r="A1266">
        <v>1262</v>
      </c>
      <c r="B1266">
        <v>2</v>
      </c>
      <c r="C1266">
        <v>53</v>
      </c>
      <c r="D1266">
        <v>6</v>
      </c>
      <c r="E1266" t="str">
        <f>"2-53-6"</f>
        <v>2-53-6</v>
      </c>
      <c r="F1266" t="s">
        <v>71</v>
      </c>
      <c r="G1266" t="s">
        <v>72</v>
      </c>
      <c r="T1266">
        <v>1</v>
      </c>
      <c r="U1266">
        <v>0</v>
      </c>
      <c r="V1266">
        <v>0</v>
      </c>
      <c r="W1266">
        <v>0</v>
      </c>
      <c r="X1266">
        <v>1</v>
      </c>
      <c r="Y1266">
        <v>0</v>
      </c>
      <c r="Z1266">
        <v>0</v>
      </c>
      <c r="AA1266">
        <v>1</v>
      </c>
      <c r="AB1266">
        <v>1</v>
      </c>
      <c r="AC1266">
        <v>0</v>
      </c>
      <c r="AD1266">
        <v>0</v>
      </c>
      <c r="AE1266">
        <v>0</v>
      </c>
      <c r="AF1266">
        <v>0</v>
      </c>
      <c r="AG1266">
        <v>0</v>
      </c>
      <c r="AH1266">
        <v>0</v>
      </c>
      <c r="AI1266">
        <v>1</v>
      </c>
      <c r="AJ1266">
        <v>0</v>
      </c>
      <c r="AK1266">
        <v>1</v>
      </c>
      <c r="AL1266">
        <v>0</v>
      </c>
      <c r="AM1266">
        <v>0</v>
      </c>
      <c r="AN1266">
        <v>1</v>
      </c>
      <c r="AO1266">
        <v>1</v>
      </c>
      <c r="AP1266">
        <v>0</v>
      </c>
      <c r="AQ1266">
        <v>0</v>
      </c>
      <c r="AR1266">
        <v>0</v>
      </c>
    </row>
    <row r="1267" spans="1:44" x14ac:dyDescent="0.3">
      <c r="A1267">
        <v>1263</v>
      </c>
      <c r="B1267">
        <v>2</v>
      </c>
      <c r="C1267">
        <v>53</v>
      </c>
      <c r="D1267">
        <v>3</v>
      </c>
      <c r="E1267" t="str">
        <f>"2-53-3"</f>
        <v>2-53-3</v>
      </c>
      <c r="F1267" t="s">
        <v>71</v>
      </c>
      <c r="G1267" t="s">
        <v>73</v>
      </c>
      <c r="H1267">
        <v>1</v>
      </c>
      <c r="I1267">
        <v>1</v>
      </c>
      <c r="J1267">
        <v>0</v>
      </c>
      <c r="K1267">
        <v>0</v>
      </c>
      <c r="L1267">
        <v>0</v>
      </c>
      <c r="M1267">
        <v>1</v>
      </c>
      <c r="N1267">
        <v>1</v>
      </c>
      <c r="O1267">
        <v>1</v>
      </c>
      <c r="P1267">
        <v>0</v>
      </c>
      <c r="Q1267">
        <v>1</v>
      </c>
      <c r="R1267">
        <v>1</v>
      </c>
      <c r="S1267">
        <v>1</v>
      </c>
    </row>
    <row r="1268" spans="1:44" x14ac:dyDescent="0.3">
      <c r="A1268">
        <v>1264</v>
      </c>
      <c r="B1268">
        <v>2</v>
      </c>
      <c r="C1268">
        <v>53</v>
      </c>
      <c r="D1268">
        <v>20</v>
      </c>
      <c r="E1268" t="str">
        <f>"2-53-20"</f>
        <v>2-53-20</v>
      </c>
      <c r="F1268" t="s">
        <v>71</v>
      </c>
      <c r="G1268" t="s">
        <v>72</v>
      </c>
      <c r="T1268">
        <v>1</v>
      </c>
      <c r="U1268">
        <v>0</v>
      </c>
      <c r="V1268">
        <v>0</v>
      </c>
      <c r="W1268">
        <v>0</v>
      </c>
      <c r="X1268">
        <v>1</v>
      </c>
      <c r="Y1268">
        <v>0</v>
      </c>
      <c r="Z1268">
        <v>1</v>
      </c>
      <c r="AA1268">
        <v>0</v>
      </c>
      <c r="AB1268">
        <v>0</v>
      </c>
      <c r="AC1268">
        <v>1</v>
      </c>
      <c r="AD1268">
        <v>0</v>
      </c>
      <c r="AE1268">
        <v>1</v>
      </c>
      <c r="AF1268">
        <v>1</v>
      </c>
      <c r="AG1268">
        <v>1</v>
      </c>
      <c r="AH1268">
        <v>0</v>
      </c>
      <c r="AI1268">
        <v>1</v>
      </c>
      <c r="AJ1268">
        <v>0</v>
      </c>
      <c r="AK1268">
        <v>0</v>
      </c>
      <c r="AL1268">
        <v>0</v>
      </c>
      <c r="AM1268">
        <v>0</v>
      </c>
      <c r="AN1268">
        <v>1</v>
      </c>
      <c r="AO1268">
        <v>0</v>
      </c>
      <c r="AP1268">
        <v>0</v>
      </c>
      <c r="AQ1268">
        <v>0</v>
      </c>
      <c r="AR1268">
        <v>0</v>
      </c>
    </row>
    <row r="1269" spans="1:44" x14ac:dyDescent="0.3">
      <c r="A1269">
        <v>1265</v>
      </c>
      <c r="B1269">
        <v>2</v>
      </c>
      <c r="C1269">
        <v>53</v>
      </c>
      <c r="D1269">
        <v>12</v>
      </c>
      <c r="E1269" t="str">
        <f>"2-53-12"</f>
        <v>2-53-12</v>
      </c>
      <c r="F1269" t="s">
        <v>71</v>
      </c>
      <c r="G1269" t="s">
        <v>72</v>
      </c>
      <c r="T1269">
        <v>1</v>
      </c>
      <c r="U1269">
        <v>0</v>
      </c>
      <c r="V1269">
        <v>0</v>
      </c>
      <c r="W1269">
        <v>0</v>
      </c>
      <c r="X1269">
        <v>1</v>
      </c>
      <c r="Y1269">
        <v>0</v>
      </c>
      <c r="Z1269">
        <v>1</v>
      </c>
      <c r="AA1269">
        <v>0</v>
      </c>
      <c r="AB1269">
        <v>0</v>
      </c>
      <c r="AC1269">
        <v>0</v>
      </c>
      <c r="AD1269">
        <v>1</v>
      </c>
      <c r="AE1269">
        <v>0</v>
      </c>
      <c r="AF1269">
        <v>0</v>
      </c>
      <c r="AG1269">
        <v>0</v>
      </c>
      <c r="AH1269">
        <v>0</v>
      </c>
      <c r="AI1269">
        <v>0</v>
      </c>
      <c r="AJ1269">
        <v>1</v>
      </c>
      <c r="AK1269">
        <v>0</v>
      </c>
      <c r="AL1269">
        <v>0</v>
      </c>
      <c r="AM1269">
        <v>0</v>
      </c>
      <c r="AN1269">
        <v>0</v>
      </c>
      <c r="AO1269">
        <v>1</v>
      </c>
      <c r="AP1269">
        <v>0</v>
      </c>
      <c r="AQ1269">
        <v>0</v>
      </c>
      <c r="AR1269">
        <v>0</v>
      </c>
    </row>
    <row r="1270" spans="1:44" x14ac:dyDescent="0.3">
      <c r="A1270">
        <v>1266</v>
      </c>
      <c r="B1270">
        <v>2</v>
      </c>
      <c r="C1270">
        <v>53</v>
      </c>
      <c r="D1270">
        <v>7</v>
      </c>
      <c r="E1270" t="str">
        <f>"2-53-7"</f>
        <v>2-53-7</v>
      </c>
      <c r="F1270" t="s">
        <v>71</v>
      </c>
      <c r="G1270" t="s">
        <v>72</v>
      </c>
      <c r="T1270">
        <v>0</v>
      </c>
      <c r="U1270">
        <v>1</v>
      </c>
      <c r="V1270">
        <v>0</v>
      </c>
      <c r="W1270">
        <v>0</v>
      </c>
      <c r="X1270">
        <v>1</v>
      </c>
      <c r="Y1270">
        <v>0</v>
      </c>
      <c r="Z1270">
        <v>1</v>
      </c>
      <c r="AA1270">
        <v>0</v>
      </c>
      <c r="AB1270">
        <v>1</v>
      </c>
      <c r="AC1270">
        <v>0</v>
      </c>
      <c r="AD1270">
        <v>0</v>
      </c>
      <c r="AE1270">
        <v>1</v>
      </c>
      <c r="AF1270">
        <v>1</v>
      </c>
      <c r="AG1270">
        <v>1</v>
      </c>
      <c r="AH1270">
        <v>1</v>
      </c>
      <c r="AI1270">
        <v>0</v>
      </c>
      <c r="AJ1270">
        <v>1</v>
      </c>
      <c r="AK1270">
        <v>0</v>
      </c>
      <c r="AL1270">
        <v>1</v>
      </c>
      <c r="AM1270">
        <v>1</v>
      </c>
      <c r="AN1270">
        <v>1</v>
      </c>
      <c r="AO1270">
        <v>1</v>
      </c>
      <c r="AP1270">
        <v>0</v>
      </c>
      <c r="AQ1270">
        <v>0</v>
      </c>
      <c r="AR1270">
        <v>0</v>
      </c>
    </row>
    <row r="1271" spans="1:44" x14ac:dyDescent="0.3">
      <c r="A1271">
        <v>1267</v>
      </c>
      <c r="B1271">
        <v>2</v>
      </c>
      <c r="C1271">
        <v>53</v>
      </c>
      <c r="D1271">
        <v>1</v>
      </c>
      <c r="E1271" t="str">
        <f>"2-53-1"</f>
        <v>2-53-1</v>
      </c>
      <c r="F1271" t="s">
        <v>71</v>
      </c>
      <c r="G1271" t="s">
        <v>72</v>
      </c>
      <c r="T1271">
        <v>1</v>
      </c>
      <c r="U1271">
        <v>0</v>
      </c>
      <c r="V1271">
        <v>0</v>
      </c>
      <c r="W1271">
        <v>0</v>
      </c>
      <c r="X1271">
        <v>1</v>
      </c>
      <c r="Y1271">
        <v>0</v>
      </c>
      <c r="Z1271">
        <v>1</v>
      </c>
      <c r="AA1271">
        <v>0</v>
      </c>
      <c r="AB1271">
        <v>1</v>
      </c>
      <c r="AC1271">
        <v>0</v>
      </c>
      <c r="AD1271">
        <v>0</v>
      </c>
      <c r="AE1271">
        <v>0</v>
      </c>
      <c r="AF1271">
        <v>0</v>
      </c>
      <c r="AG1271">
        <v>0</v>
      </c>
      <c r="AH1271">
        <v>0</v>
      </c>
      <c r="AI1271">
        <v>0</v>
      </c>
      <c r="AJ1271">
        <v>0</v>
      </c>
      <c r="AK1271">
        <v>0</v>
      </c>
      <c r="AL1271">
        <v>0</v>
      </c>
      <c r="AM1271">
        <v>0</v>
      </c>
      <c r="AN1271">
        <v>0</v>
      </c>
      <c r="AO1271">
        <v>0</v>
      </c>
      <c r="AP1271">
        <v>0</v>
      </c>
      <c r="AQ1271">
        <v>0</v>
      </c>
      <c r="AR1271">
        <v>0</v>
      </c>
    </row>
    <row r="1272" spans="1:44" x14ac:dyDescent="0.3">
      <c r="A1272">
        <v>1268</v>
      </c>
      <c r="B1272">
        <v>2</v>
      </c>
      <c r="C1272">
        <v>53</v>
      </c>
      <c r="D1272">
        <v>22</v>
      </c>
      <c r="E1272" t="str">
        <f>"2-53-22"</f>
        <v>2-53-22</v>
      </c>
      <c r="F1272" t="s">
        <v>71</v>
      </c>
      <c r="G1272" t="s">
        <v>73</v>
      </c>
      <c r="H1272">
        <v>1</v>
      </c>
      <c r="I1272">
        <v>1</v>
      </c>
      <c r="J1272">
        <v>0</v>
      </c>
      <c r="K1272">
        <v>0</v>
      </c>
      <c r="L1272">
        <v>1</v>
      </c>
      <c r="M1272">
        <v>1</v>
      </c>
      <c r="N1272">
        <v>1</v>
      </c>
      <c r="O1272">
        <v>1</v>
      </c>
      <c r="P1272">
        <v>1</v>
      </c>
      <c r="Q1272">
        <v>1</v>
      </c>
      <c r="R1272">
        <v>1</v>
      </c>
      <c r="S1272">
        <v>0</v>
      </c>
    </row>
    <row r="1273" spans="1:44" x14ac:dyDescent="0.3">
      <c r="A1273">
        <v>1269</v>
      </c>
      <c r="B1273">
        <v>2</v>
      </c>
      <c r="C1273">
        <v>53</v>
      </c>
      <c r="D1273">
        <v>21</v>
      </c>
      <c r="E1273" t="str">
        <f>"2-53-21"</f>
        <v>2-53-21</v>
      </c>
      <c r="F1273" t="s">
        <v>71</v>
      </c>
      <c r="G1273" t="s">
        <v>73</v>
      </c>
      <c r="H1273">
        <v>1</v>
      </c>
      <c r="I1273">
        <v>1</v>
      </c>
      <c r="J1273">
        <v>0</v>
      </c>
      <c r="K1273">
        <v>0</v>
      </c>
      <c r="L1273">
        <v>1</v>
      </c>
      <c r="M1273">
        <v>1</v>
      </c>
      <c r="N1273">
        <v>1</v>
      </c>
      <c r="O1273">
        <v>1</v>
      </c>
      <c r="P1273">
        <v>1</v>
      </c>
      <c r="Q1273">
        <v>1</v>
      </c>
      <c r="R1273">
        <v>1</v>
      </c>
      <c r="S1273">
        <v>1</v>
      </c>
    </row>
    <row r="1274" spans="1:44" x14ac:dyDescent="0.3">
      <c r="A1274">
        <v>1270</v>
      </c>
      <c r="B1274">
        <v>2</v>
      </c>
      <c r="C1274">
        <v>53</v>
      </c>
      <c r="D1274">
        <v>17</v>
      </c>
      <c r="E1274" t="str">
        <f>"2-53-17"</f>
        <v>2-53-17</v>
      </c>
      <c r="F1274" t="s">
        <v>71</v>
      </c>
      <c r="G1274" t="s">
        <v>73</v>
      </c>
      <c r="H1274">
        <v>0</v>
      </c>
      <c r="I1274">
        <v>1</v>
      </c>
      <c r="J1274">
        <v>0</v>
      </c>
      <c r="K1274">
        <v>0</v>
      </c>
      <c r="L1274">
        <v>1</v>
      </c>
      <c r="M1274">
        <v>1</v>
      </c>
      <c r="N1274">
        <v>0</v>
      </c>
      <c r="O1274">
        <v>0</v>
      </c>
      <c r="P1274">
        <v>1</v>
      </c>
      <c r="Q1274">
        <v>1</v>
      </c>
      <c r="R1274">
        <v>1</v>
      </c>
      <c r="S1274">
        <v>1</v>
      </c>
    </row>
    <row r="1275" spans="1:44" x14ac:dyDescent="0.3">
      <c r="A1275">
        <v>1271</v>
      </c>
      <c r="B1275">
        <v>2</v>
      </c>
      <c r="C1275">
        <v>53</v>
      </c>
      <c r="D1275">
        <v>9</v>
      </c>
      <c r="E1275" t="str">
        <f>"2-53-9"</f>
        <v>2-53-9</v>
      </c>
      <c r="F1275" t="s">
        <v>71</v>
      </c>
      <c r="G1275" t="s">
        <v>72</v>
      </c>
      <c r="T1275">
        <v>0</v>
      </c>
      <c r="U1275">
        <v>1</v>
      </c>
      <c r="V1275">
        <v>0</v>
      </c>
      <c r="W1275">
        <v>0</v>
      </c>
      <c r="X1275">
        <v>1</v>
      </c>
      <c r="Y1275">
        <v>0</v>
      </c>
      <c r="Z1275">
        <v>0</v>
      </c>
      <c r="AA1275">
        <v>1</v>
      </c>
      <c r="AB1275">
        <v>0</v>
      </c>
      <c r="AC1275">
        <v>1</v>
      </c>
      <c r="AD1275">
        <v>0</v>
      </c>
      <c r="AE1275">
        <v>1</v>
      </c>
      <c r="AF1275">
        <v>1</v>
      </c>
      <c r="AG1275">
        <v>1</v>
      </c>
      <c r="AH1275">
        <v>1</v>
      </c>
      <c r="AI1275">
        <v>0</v>
      </c>
      <c r="AJ1275">
        <v>1</v>
      </c>
      <c r="AK1275">
        <v>0</v>
      </c>
      <c r="AL1275">
        <v>1</v>
      </c>
      <c r="AM1275">
        <v>1</v>
      </c>
      <c r="AN1275">
        <v>1</v>
      </c>
      <c r="AO1275">
        <v>1</v>
      </c>
      <c r="AP1275">
        <v>0</v>
      </c>
      <c r="AQ1275">
        <v>0</v>
      </c>
      <c r="AR1275">
        <v>0</v>
      </c>
    </row>
    <row r="1276" spans="1:44" x14ac:dyDescent="0.3">
      <c r="A1276">
        <v>1272</v>
      </c>
      <c r="B1276">
        <v>2</v>
      </c>
      <c r="C1276">
        <v>53</v>
      </c>
      <c r="D1276">
        <v>8</v>
      </c>
      <c r="E1276" t="str">
        <f>"2-53-8"</f>
        <v>2-53-8</v>
      </c>
      <c r="F1276" t="s">
        <v>71</v>
      </c>
      <c r="G1276" t="s">
        <v>73</v>
      </c>
      <c r="H1276">
        <v>1</v>
      </c>
      <c r="I1276">
        <v>0</v>
      </c>
      <c r="J1276">
        <v>1</v>
      </c>
      <c r="K1276">
        <v>0</v>
      </c>
      <c r="L1276">
        <v>1</v>
      </c>
      <c r="M1276">
        <v>1</v>
      </c>
      <c r="N1276">
        <v>1</v>
      </c>
      <c r="O1276">
        <v>1</v>
      </c>
      <c r="P1276">
        <v>1</v>
      </c>
      <c r="Q1276">
        <v>1</v>
      </c>
      <c r="R1276">
        <v>1</v>
      </c>
      <c r="S1276">
        <v>1</v>
      </c>
    </row>
    <row r="1277" spans="1:44" x14ac:dyDescent="0.3">
      <c r="A1277">
        <v>1273</v>
      </c>
      <c r="B1277">
        <v>2</v>
      </c>
      <c r="C1277">
        <v>53</v>
      </c>
      <c r="D1277">
        <v>24</v>
      </c>
      <c r="E1277" t="str">
        <f>"2-53-24"</f>
        <v>2-53-24</v>
      </c>
      <c r="F1277" t="s">
        <v>71</v>
      </c>
      <c r="G1277" t="s">
        <v>72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>
        <v>0</v>
      </c>
      <c r="AF1277">
        <v>0</v>
      </c>
      <c r="AG1277">
        <v>0</v>
      </c>
      <c r="AH1277">
        <v>0</v>
      </c>
      <c r="AI1277">
        <v>0</v>
      </c>
      <c r="AJ1277">
        <v>1</v>
      </c>
      <c r="AK1277">
        <v>0</v>
      </c>
      <c r="AL1277">
        <v>0</v>
      </c>
      <c r="AM1277">
        <v>1</v>
      </c>
      <c r="AN1277">
        <v>0</v>
      </c>
      <c r="AO1277">
        <v>0</v>
      </c>
      <c r="AP1277">
        <v>0</v>
      </c>
      <c r="AQ1277">
        <v>0</v>
      </c>
      <c r="AR1277">
        <v>1</v>
      </c>
    </row>
    <row r="1278" spans="1:44" x14ac:dyDescent="0.3">
      <c r="A1278">
        <v>1274</v>
      </c>
      <c r="B1278">
        <v>2</v>
      </c>
      <c r="C1278">
        <v>53</v>
      </c>
      <c r="D1278">
        <v>18</v>
      </c>
      <c r="E1278" t="str">
        <f>"2-53-18"</f>
        <v>2-53-18</v>
      </c>
      <c r="F1278" t="s">
        <v>71</v>
      </c>
      <c r="G1278" t="s">
        <v>72</v>
      </c>
      <c r="T1278">
        <v>1</v>
      </c>
      <c r="U1278">
        <v>0</v>
      </c>
      <c r="V1278">
        <v>0</v>
      </c>
      <c r="W1278">
        <v>0</v>
      </c>
      <c r="X1278">
        <v>1</v>
      </c>
      <c r="Y1278">
        <v>0</v>
      </c>
      <c r="Z1278">
        <v>0</v>
      </c>
      <c r="AA1278">
        <v>1</v>
      </c>
      <c r="AB1278">
        <v>1</v>
      </c>
      <c r="AC1278">
        <v>0</v>
      </c>
      <c r="AD1278">
        <v>0</v>
      </c>
      <c r="AE1278">
        <v>1</v>
      </c>
      <c r="AF1278">
        <v>1</v>
      </c>
      <c r="AG1278">
        <v>1</v>
      </c>
      <c r="AH1278">
        <v>0</v>
      </c>
      <c r="AI1278">
        <v>1</v>
      </c>
      <c r="AJ1278">
        <v>1</v>
      </c>
      <c r="AK1278">
        <v>0</v>
      </c>
      <c r="AL1278">
        <v>1</v>
      </c>
      <c r="AM1278">
        <v>1</v>
      </c>
      <c r="AN1278">
        <v>1</v>
      </c>
      <c r="AO1278">
        <v>1</v>
      </c>
      <c r="AP1278">
        <v>0</v>
      </c>
      <c r="AQ1278">
        <v>0</v>
      </c>
      <c r="AR1278">
        <v>1</v>
      </c>
    </row>
    <row r="1279" spans="1:44" x14ac:dyDescent="0.3">
      <c r="A1279">
        <v>1275</v>
      </c>
      <c r="B1279">
        <v>2</v>
      </c>
      <c r="C1279">
        <v>53</v>
      </c>
      <c r="D1279">
        <v>25</v>
      </c>
      <c r="E1279" t="str">
        <f>"2-53-25"</f>
        <v>2-53-25</v>
      </c>
      <c r="F1279" t="s">
        <v>71</v>
      </c>
      <c r="G1279" t="s">
        <v>72</v>
      </c>
      <c r="T1279">
        <v>0</v>
      </c>
      <c r="U1279">
        <v>1</v>
      </c>
      <c r="V1279">
        <v>0</v>
      </c>
      <c r="W1279">
        <v>0</v>
      </c>
      <c r="X1279">
        <v>1</v>
      </c>
      <c r="Y1279">
        <v>0</v>
      </c>
      <c r="Z1279">
        <v>0</v>
      </c>
      <c r="AA1279">
        <v>1</v>
      </c>
      <c r="AB1279">
        <v>1</v>
      </c>
      <c r="AC1279">
        <v>0</v>
      </c>
      <c r="AD1279">
        <v>0</v>
      </c>
      <c r="AE1279">
        <v>1</v>
      </c>
      <c r="AF1279">
        <v>1</v>
      </c>
      <c r="AG1279">
        <v>1</v>
      </c>
      <c r="AH1279">
        <v>0</v>
      </c>
      <c r="AI1279">
        <v>1</v>
      </c>
      <c r="AJ1279">
        <v>1</v>
      </c>
      <c r="AK1279">
        <v>0</v>
      </c>
      <c r="AL1279">
        <v>1</v>
      </c>
      <c r="AM1279">
        <v>1</v>
      </c>
      <c r="AN1279">
        <v>1</v>
      </c>
      <c r="AO1279">
        <v>1</v>
      </c>
      <c r="AP1279">
        <v>0</v>
      </c>
      <c r="AQ1279">
        <v>0</v>
      </c>
      <c r="AR1279">
        <v>0</v>
      </c>
    </row>
    <row r="1280" spans="1:44" x14ac:dyDescent="0.3">
      <c r="A1280">
        <v>1276</v>
      </c>
      <c r="B1280">
        <v>2</v>
      </c>
      <c r="C1280">
        <v>53</v>
      </c>
      <c r="D1280">
        <v>4</v>
      </c>
      <c r="E1280" t="str">
        <f>"2-53-4"</f>
        <v>2-53-4</v>
      </c>
      <c r="F1280" t="s">
        <v>71</v>
      </c>
      <c r="G1280" t="s">
        <v>72</v>
      </c>
      <c r="T1280">
        <v>1</v>
      </c>
      <c r="U1280">
        <v>0</v>
      </c>
      <c r="V1280">
        <v>0</v>
      </c>
      <c r="W1280">
        <v>0</v>
      </c>
      <c r="X1280">
        <v>1</v>
      </c>
      <c r="Y1280">
        <v>0</v>
      </c>
      <c r="Z1280">
        <v>0</v>
      </c>
      <c r="AA1280">
        <v>1</v>
      </c>
      <c r="AB1280">
        <v>1</v>
      </c>
      <c r="AC1280">
        <v>0</v>
      </c>
      <c r="AD1280">
        <v>0</v>
      </c>
      <c r="AE1280">
        <v>1</v>
      </c>
      <c r="AF1280">
        <v>1</v>
      </c>
      <c r="AG1280">
        <v>1</v>
      </c>
      <c r="AH1280">
        <v>0</v>
      </c>
      <c r="AI1280">
        <v>1</v>
      </c>
      <c r="AJ1280">
        <v>1</v>
      </c>
      <c r="AK1280">
        <v>0</v>
      </c>
      <c r="AL1280">
        <v>1</v>
      </c>
      <c r="AM1280">
        <v>1</v>
      </c>
      <c r="AN1280">
        <v>1</v>
      </c>
      <c r="AO1280">
        <v>1</v>
      </c>
      <c r="AP1280">
        <v>0</v>
      </c>
      <c r="AQ1280">
        <v>0</v>
      </c>
      <c r="AR1280">
        <v>1</v>
      </c>
    </row>
    <row r="1281" spans="1:44" x14ac:dyDescent="0.3">
      <c r="A1281">
        <v>1277</v>
      </c>
      <c r="B1281">
        <v>2</v>
      </c>
      <c r="C1281">
        <v>53</v>
      </c>
      <c r="D1281">
        <v>19</v>
      </c>
      <c r="E1281" t="str">
        <f>"2-53-19"</f>
        <v>2-53-19</v>
      </c>
      <c r="F1281" t="s">
        <v>71</v>
      </c>
      <c r="G1281" t="s">
        <v>72</v>
      </c>
      <c r="T1281">
        <v>1</v>
      </c>
      <c r="U1281">
        <v>0</v>
      </c>
      <c r="V1281">
        <v>0</v>
      </c>
      <c r="W1281">
        <v>0</v>
      </c>
      <c r="X1281">
        <v>1</v>
      </c>
      <c r="Y1281">
        <v>0</v>
      </c>
      <c r="Z1281">
        <v>0</v>
      </c>
      <c r="AA1281">
        <v>1</v>
      </c>
      <c r="AB1281">
        <v>1</v>
      </c>
      <c r="AC1281">
        <v>0</v>
      </c>
      <c r="AD1281">
        <v>0</v>
      </c>
      <c r="AE1281">
        <v>1</v>
      </c>
      <c r="AF1281">
        <v>1</v>
      </c>
      <c r="AG1281">
        <v>1</v>
      </c>
      <c r="AH1281">
        <v>0</v>
      </c>
      <c r="AI1281">
        <v>1</v>
      </c>
      <c r="AJ1281">
        <v>1</v>
      </c>
      <c r="AK1281">
        <v>0</v>
      </c>
      <c r="AL1281">
        <v>1</v>
      </c>
      <c r="AM1281">
        <v>1</v>
      </c>
      <c r="AN1281">
        <v>1</v>
      </c>
      <c r="AO1281">
        <v>1</v>
      </c>
      <c r="AP1281">
        <v>0</v>
      </c>
      <c r="AQ1281">
        <v>0</v>
      </c>
      <c r="AR1281">
        <v>1</v>
      </c>
    </row>
    <row r="1282" spans="1:44" x14ac:dyDescent="0.3">
      <c r="A1282">
        <v>1278</v>
      </c>
      <c r="B1282">
        <v>2</v>
      </c>
      <c r="C1282">
        <v>53</v>
      </c>
      <c r="D1282">
        <v>15</v>
      </c>
      <c r="E1282" t="str">
        <f>"2-53-15"</f>
        <v>2-53-15</v>
      </c>
      <c r="F1282" t="s">
        <v>71</v>
      </c>
      <c r="G1282" t="s">
        <v>72</v>
      </c>
      <c r="T1282">
        <v>1</v>
      </c>
      <c r="U1282">
        <v>0</v>
      </c>
      <c r="V1282">
        <v>0</v>
      </c>
      <c r="W1282">
        <v>0</v>
      </c>
      <c r="X1282">
        <v>1</v>
      </c>
      <c r="Y1282">
        <v>0</v>
      </c>
      <c r="Z1282">
        <v>0</v>
      </c>
      <c r="AA1282">
        <v>1</v>
      </c>
      <c r="AB1282">
        <v>1</v>
      </c>
      <c r="AC1282">
        <v>0</v>
      </c>
      <c r="AD1282">
        <v>0</v>
      </c>
      <c r="AE1282">
        <v>1</v>
      </c>
      <c r="AF1282">
        <v>1</v>
      </c>
      <c r="AG1282">
        <v>1</v>
      </c>
      <c r="AH1282">
        <v>0</v>
      </c>
      <c r="AI1282">
        <v>1</v>
      </c>
      <c r="AJ1282">
        <v>1</v>
      </c>
      <c r="AK1282">
        <v>0</v>
      </c>
      <c r="AL1282">
        <v>1</v>
      </c>
      <c r="AM1282">
        <v>1</v>
      </c>
      <c r="AN1282">
        <v>1</v>
      </c>
      <c r="AO1282">
        <v>1</v>
      </c>
      <c r="AP1282">
        <v>0</v>
      </c>
      <c r="AQ1282">
        <v>0</v>
      </c>
      <c r="AR1282">
        <v>1</v>
      </c>
    </row>
    <row r="1283" spans="1:44" x14ac:dyDescent="0.3">
      <c r="A1283">
        <v>1279</v>
      </c>
      <c r="B1283">
        <v>2</v>
      </c>
      <c r="C1283">
        <v>54</v>
      </c>
      <c r="D1283">
        <v>24</v>
      </c>
      <c r="E1283" t="str">
        <f>"2-54-24"</f>
        <v>2-54-24</v>
      </c>
      <c r="F1283" t="s">
        <v>71</v>
      </c>
      <c r="G1283" t="s">
        <v>73</v>
      </c>
      <c r="H1283">
        <v>1</v>
      </c>
      <c r="I1283">
        <v>1</v>
      </c>
      <c r="J1283">
        <v>0</v>
      </c>
      <c r="K1283">
        <v>0</v>
      </c>
      <c r="L1283">
        <v>1</v>
      </c>
      <c r="M1283">
        <v>1</v>
      </c>
      <c r="N1283">
        <v>1</v>
      </c>
      <c r="O1283">
        <v>1</v>
      </c>
      <c r="P1283">
        <v>1</v>
      </c>
      <c r="Q1283">
        <v>1</v>
      </c>
      <c r="R1283">
        <v>1</v>
      </c>
      <c r="S1283">
        <v>1</v>
      </c>
    </row>
    <row r="1284" spans="1:44" x14ac:dyDescent="0.3">
      <c r="A1284">
        <v>1280</v>
      </c>
      <c r="B1284">
        <v>2</v>
      </c>
      <c r="C1284">
        <v>54</v>
      </c>
      <c r="D1284">
        <v>23</v>
      </c>
      <c r="E1284" t="str">
        <f>"2-54-23"</f>
        <v>2-54-23</v>
      </c>
      <c r="F1284" t="s">
        <v>71</v>
      </c>
      <c r="G1284" t="s">
        <v>73</v>
      </c>
      <c r="H1284">
        <v>1</v>
      </c>
      <c r="I1284">
        <v>1</v>
      </c>
      <c r="J1284">
        <v>0</v>
      </c>
      <c r="K1284">
        <v>0</v>
      </c>
      <c r="L1284">
        <v>1</v>
      </c>
      <c r="M1284">
        <v>1</v>
      </c>
      <c r="N1284">
        <v>1</v>
      </c>
      <c r="O1284">
        <v>1</v>
      </c>
      <c r="P1284">
        <v>1</v>
      </c>
      <c r="Q1284">
        <v>1</v>
      </c>
      <c r="R1284">
        <v>1</v>
      </c>
      <c r="S1284">
        <v>1</v>
      </c>
    </row>
    <row r="1285" spans="1:44" x14ac:dyDescent="0.3">
      <c r="A1285">
        <v>1281</v>
      </c>
      <c r="B1285">
        <v>2</v>
      </c>
      <c r="C1285">
        <v>54</v>
      </c>
      <c r="D1285">
        <v>16</v>
      </c>
      <c r="E1285" t="str">
        <f>"2-54-16"</f>
        <v>2-54-16</v>
      </c>
      <c r="F1285" t="s">
        <v>71</v>
      </c>
      <c r="G1285" t="s">
        <v>73</v>
      </c>
      <c r="H1285">
        <v>1</v>
      </c>
      <c r="I1285">
        <v>0</v>
      </c>
      <c r="J1285">
        <v>1</v>
      </c>
      <c r="K1285">
        <v>0</v>
      </c>
      <c r="L1285">
        <v>1</v>
      </c>
      <c r="M1285">
        <v>1</v>
      </c>
      <c r="N1285">
        <v>1</v>
      </c>
      <c r="O1285">
        <v>1</v>
      </c>
      <c r="P1285">
        <v>1</v>
      </c>
      <c r="Q1285">
        <v>1</v>
      </c>
      <c r="R1285">
        <v>1</v>
      </c>
      <c r="S1285">
        <v>1</v>
      </c>
    </row>
    <row r="1286" spans="1:44" x14ac:dyDescent="0.3">
      <c r="A1286">
        <v>1282</v>
      </c>
      <c r="B1286">
        <v>2</v>
      </c>
      <c r="C1286">
        <v>54</v>
      </c>
      <c r="D1286">
        <v>9</v>
      </c>
      <c r="E1286" t="str">
        <f>"2-54-9"</f>
        <v>2-54-9</v>
      </c>
      <c r="F1286" t="s">
        <v>71</v>
      </c>
      <c r="G1286" t="s">
        <v>72</v>
      </c>
      <c r="T1286">
        <v>1</v>
      </c>
      <c r="U1286">
        <v>0</v>
      </c>
      <c r="V1286">
        <v>0</v>
      </c>
      <c r="W1286">
        <v>0</v>
      </c>
      <c r="X1286">
        <v>1</v>
      </c>
      <c r="Y1286">
        <v>0</v>
      </c>
      <c r="Z1286">
        <v>1</v>
      </c>
      <c r="AA1286">
        <v>0</v>
      </c>
      <c r="AB1286">
        <v>0</v>
      </c>
      <c r="AC1286">
        <v>0</v>
      </c>
      <c r="AD1286">
        <v>1</v>
      </c>
      <c r="AE1286">
        <v>1</v>
      </c>
      <c r="AF1286">
        <v>1</v>
      </c>
      <c r="AG1286">
        <v>1</v>
      </c>
      <c r="AH1286">
        <v>0</v>
      </c>
      <c r="AI1286">
        <v>1</v>
      </c>
      <c r="AJ1286">
        <v>1</v>
      </c>
      <c r="AK1286">
        <v>0</v>
      </c>
      <c r="AL1286">
        <v>1</v>
      </c>
      <c r="AM1286">
        <v>1</v>
      </c>
      <c r="AN1286">
        <v>1</v>
      </c>
      <c r="AO1286">
        <v>1</v>
      </c>
      <c r="AP1286">
        <v>0</v>
      </c>
      <c r="AQ1286">
        <v>0</v>
      </c>
      <c r="AR1286">
        <v>0</v>
      </c>
    </row>
    <row r="1287" spans="1:44" x14ac:dyDescent="0.3">
      <c r="A1287">
        <v>1283</v>
      </c>
      <c r="B1287">
        <v>2</v>
      </c>
      <c r="C1287">
        <v>54</v>
      </c>
      <c r="D1287">
        <v>5</v>
      </c>
      <c r="E1287" t="str">
        <f>"2-54-5"</f>
        <v>2-54-5</v>
      </c>
      <c r="F1287" t="s">
        <v>71</v>
      </c>
      <c r="G1287" t="s">
        <v>73</v>
      </c>
      <c r="H1287">
        <v>1</v>
      </c>
      <c r="I1287">
        <v>0</v>
      </c>
      <c r="J1287">
        <v>0</v>
      </c>
      <c r="K1287">
        <v>1</v>
      </c>
      <c r="L1287">
        <v>1</v>
      </c>
      <c r="M1287">
        <v>1</v>
      </c>
      <c r="N1287">
        <v>1</v>
      </c>
      <c r="O1287">
        <v>1</v>
      </c>
      <c r="P1287">
        <v>1</v>
      </c>
      <c r="Q1287">
        <v>1</v>
      </c>
      <c r="R1287">
        <v>0</v>
      </c>
      <c r="S1287">
        <v>1</v>
      </c>
    </row>
    <row r="1288" spans="1:44" x14ac:dyDescent="0.3">
      <c r="A1288">
        <v>1284</v>
      </c>
      <c r="B1288">
        <v>2</v>
      </c>
      <c r="C1288">
        <v>54</v>
      </c>
      <c r="D1288">
        <v>3</v>
      </c>
      <c r="E1288" t="str">
        <f>"2-54-3"</f>
        <v>2-54-3</v>
      </c>
      <c r="F1288" t="s">
        <v>71</v>
      </c>
      <c r="G1288" t="s">
        <v>73</v>
      </c>
      <c r="H1288">
        <v>1</v>
      </c>
      <c r="I1288">
        <v>0</v>
      </c>
      <c r="J1288">
        <v>1</v>
      </c>
      <c r="K1288">
        <v>0</v>
      </c>
      <c r="L1288">
        <v>1</v>
      </c>
      <c r="M1288">
        <v>1</v>
      </c>
      <c r="N1288">
        <v>1</v>
      </c>
      <c r="O1288">
        <v>1</v>
      </c>
      <c r="P1288">
        <v>1</v>
      </c>
      <c r="Q1288">
        <v>1</v>
      </c>
      <c r="R1288">
        <v>1</v>
      </c>
      <c r="S1288">
        <v>1</v>
      </c>
    </row>
    <row r="1289" spans="1:44" x14ac:dyDescent="0.3">
      <c r="A1289">
        <v>1285</v>
      </c>
      <c r="B1289">
        <v>2</v>
      </c>
      <c r="C1289">
        <v>54</v>
      </c>
      <c r="D1289">
        <v>22</v>
      </c>
      <c r="E1289" t="str">
        <f>"2-54-22"</f>
        <v>2-54-22</v>
      </c>
      <c r="F1289" t="s">
        <v>71</v>
      </c>
      <c r="G1289" t="s">
        <v>72</v>
      </c>
      <c r="T1289">
        <v>0</v>
      </c>
      <c r="U1289">
        <v>1</v>
      </c>
      <c r="V1289">
        <v>0</v>
      </c>
      <c r="W1289">
        <v>0</v>
      </c>
      <c r="X1289">
        <v>0</v>
      </c>
      <c r="Y1289">
        <v>1</v>
      </c>
      <c r="Z1289">
        <v>1</v>
      </c>
      <c r="AA1289">
        <v>0</v>
      </c>
      <c r="AB1289">
        <v>0</v>
      </c>
      <c r="AC1289">
        <v>1</v>
      </c>
      <c r="AD1289">
        <v>0</v>
      </c>
      <c r="AE1289">
        <v>0</v>
      </c>
      <c r="AF1289">
        <v>0</v>
      </c>
      <c r="AG1289">
        <v>0</v>
      </c>
      <c r="AH1289">
        <v>1</v>
      </c>
      <c r="AI1289">
        <v>0</v>
      </c>
      <c r="AJ1289">
        <v>1</v>
      </c>
      <c r="AK1289">
        <v>0</v>
      </c>
      <c r="AL1289">
        <v>0</v>
      </c>
      <c r="AM1289">
        <v>0</v>
      </c>
      <c r="AN1289">
        <v>0</v>
      </c>
      <c r="AO1289">
        <v>0</v>
      </c>
      <c r="AP1289">
        <v>0</v>
      </c>
      <c r="AQ1289">
        <v>0</v>
      </c>
      <c r="AR1289">
        <v>0</v>
      </c>
    </row>
    <row r="1290" spans="1:44" x14ac:dyDescent="0.3">
      <c r="A1290">
        <v>1286</v>
      </c>
      <c r="B1290">
        <v>2</v>
      </c>
      <c r="C1290">
        <v>54</v>
      </c>
      <c r="D1290">
        <v>21</v>
      </c>
      <c r="E1290" t="str">
        <f>"2-54-21"</f>
        <v>2-54-21</v>
      </c>
      <c r="F1290" t="s">
        <v>71</v>
      </c>
      <c r="G1290" t="s">
        <v>72</v>
      </c>
      <c r="T1290">
        <v>0</v>
      </c>
      <c r="U1290">
        <v>1</v>
      </c>
      <c r="V1290">
        <v>0</v>
      </c>
      <c r="W1290">
        <v>0</v>
      </c>
      <c r="X1290">
        <v>1</v>
      </c>
      <c r="Y1290">
        <v>0</v>
      </c>
      <c r="Z1290">
        <v>1</v>
      </c>
      <c r="AA1290">
        <v>0</v>
      </c>
      <c r="AB1290">
        <v>1</v>
      </c>
      <c r="AC1290">
        <v>0</v>
      </c>
      <c r="AD1290">
        <v>0</v>
      </c>
      <c r="AE1290">
        <v>1</v>
      </c>
      <c r="AF1290">
        <v>0</v>
      </c>
      <c r="AG1290">
        <v>0</v>
      </c>
      <c r="AH1290">
        <v>0</v>
      </c>
      <c r="AI1290">
        <v>0</v>
      </c>
      <c r="AJ1290">
        <v>1</v>
      </c>
      <c r="AK1290">
        <v>0</v>
      </c>
      <c r="AL1290">
        <v>1</v>
      </c>
      <c r="AM1290">
        <v>1</v>
      </c>
      <c r="AN1290">
        <v>0</v>
      </c>
      <c r="AO1290">
        <v>1</v>
      </c>
      <c r="AP1290">
        <v>0</v>
      </c>
      <c r="AQ1290">
        <v>0</v>
      </c>
      <c r="AR1290">
        <v>0</v>
      </c>
    </row>
    <row r="1291" spans="1:44" x14ac:dyDescent="0.3">
      <c r="A1291">
        <v>1287</v>
      </c>
      <c r="B1291">
        <v>2</v>
      </c>
      <c r="C1291">
        <v>54</v>
      </c>
      <c r="D1291">
        <v>14</v>
      </c>
      <c r="E1291" t="str">
        <f>"2-54-14"</f>
        <v>2-54-14</v>
      </c>
      <c r="F1291" t="s">
        <v>71</v>
      </c>
      <c r="G1291" t="s">
        <v>73</v>
      </c>
      <c r="H1291">
        <v>1</v>
      </c>
      <c r="I1291">
        <v>0</v>
      </c>
      <c r="J1291">
        <v>1</v>
      </c>
      <c r="K1291">
        <v>0</v>
      </c>
      <c r="L1291">
        <v>1</v>
      </c>
      <c r="M1291">
        <v>1</v>
      </c>
      <c r="N1291">
        <v>1</v>
      </c>
      <c r="O1291">
        <v>1</v>
      </c>
      <c r="P1291">
        <v>1</v>
      </c>
      <c r="Q1291">
        <v>1</v>
      </c>
      <c r="R1291">
        <v>1</v>
      </c>
      <c r="S1291">
        <v>1</v>
      </c>
    </row>
    <row r="1292" spans="1:44" x14ac:dyDescent="0.3">
      <c r="A1292">
        <v>1288</v>
      </c>
      <c r="B1292">
        <v>2</v>
      </c>
      <c r="C1292">
        <v>54</v>
      </c>
      <c r="D1292">
        <v>13</v>
      </c>
      <c r="E1292" t="str">
        <f>"2-54-13"</f>
        <v>2-54-13</v>
      </c>
      <c r="F1292" t="s">
        <v>71</v>
      </c>
      <c r="G1292" t="s">
        <v>72</v>
      </c>
      <c r="T1292">
        <v>1</v>
      </c>
      <c r="U1292">
        <v>0</v>
      </c>
      <c r="V1292">
        <v>0</v>
      </c>
      <c r="W1292">
        <v>0</v>
      </c>
      <c r="X1292">
        <v>0</v>
      </c>
      <c r="Y1292">
        <v>1</v>
      </c>
      <c r="Z1292">
        <v>1</v>
      </c>
      <c r="AA1292">
        <v>0</v>
      </c>
      <c r="AB1292">
        <v>0</v>
      </c>
      <c r="AC1292">
        <v>1</v>
      </c>
      <c r="AD1292">
        <v>0</v>
      </c>
      <c r="AE1292">
        <v>1</v>
      </c>
      <c r="AF1292">
        <v>1</v>
      </c>
      <c r="AG1292">
        <v>1</v>
      </c>
      <c r="AH1292">
        <v>1</v>
      </c>
      <c r="AI1292">
        <v>0</v>
      </c>
      <c r="AJ1292">
        <v>1</v>
      </c>
      <c r="AK1292">
        <v>0</v>
      </c>
      <c r="AL1292">
        <v>1</v>
      </c>
      <c r="AM1292">
        <v>1</v>
      </c>
      <c r="AN1292">
        <v>1</v>
      </c>
      <c r="AO1292">
        <v>1</v>
      </c>
      <c r="AP1292">
        <v>0</v>
      </c>
      <c r="AQ1292">
        <v>0</v>
      </c>
      <c r="AR1292">
        <v>0</v>
      </c>
    </row>
    <row r="1293" spans="1:44" x14ac:dyDescent="0.3">
      <c r="A1293">
        <v>1289</v>
      </c>
      <c r="B1293">
        <v>2</v>
      </c>
      <c r="C1293">
        <v>54</v>
      </c>
      <c r="D1293">
        <v>10</v>
      </c>
      <c r="E1293" t="str">
        <f>"2-54-10"</f>
        <v>2-54-10</v>
      </c>
      <c r="F1293" t="s">
        <v>71</v>
      </c>
      <c r="G1293" t="s">
        <v>73</v>
      </c>
      <c r="H1293">
        <v>1</v>
      </c>
      <c r="I1293">
        <v>0</v>
      </c>
      <c r="J1293">
        <v>0</v>
      </c>
      <c r="K1293">
        <v>1</v>
      </c>
      <c r="L1293">
        <v>1</v>
      </c>
      <c r="M1293">
        <v>1</v>
      </c>
      <c r="N1293">
        <v>1</v>
      </c>
      <c r="O1293">
        <v>1</v>
      </c>
      <c r="P1293">
        <v>1</v>
      </c>
      <c r="Q1293">
        <v>1</v>
      </c>
      <c r="R1293">
        <v>1</v>
      </c>
      <c r="S1293">
        <v>1</v>
      </c>
    </row>
    <row r="1294" spans="1:44" x14ac:dyDescent="0.3">
      <c r="A1294">
        <v>1290</v>
      </c>
      <c r="B1294">
        <v>2</v>
      </c>
      <c r="C1294">
        <v>54</v>
      </c>
      <c r="D1294">
        <v>1</v>
      </c>
      <c r="E1294" t="str">
        <f>"2-54-1"</f>
        <v>2-54-1</v>
      </c>
      <c r="F1294" t="s">
        <v>71</v>
      </c>
      <c r="G1294" t="s">
        <v>73</v>
      </c>
      <c r="H1294">
        <v>0</v>
      </c>
      <c r="I1294">
        <v>1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</row>
    <row r="1295" spans="1:44" x14ac:dyDescent="0.3">
      <c r="A1295">
        <v>1291</v>
      </c>
      <c r="B1295">
        <v>2</v>
      </c>
      <c r="C1295">
        <v>54</v>
      </c>
      <c r="D1295">
        <v>19</v>
      </c>
      <c r="E1295" t="str">
        <f>"2-54-19"</f>
        <v>2-54-19</v>
      </c>
      <c r="F1295" t="s">
        <v>71</v>
      </c>
      <c r="G1295" t="s">
        <v>72</v>
      </c>
      <c r="T1295">
        <v>0</v>
      </c>
      <c r="U1295">
        <v>1</v>
      </c>
      <c r="V1295">
        <v>0</v>
      </c>
      <c r="W1295">
        <v>0</v>
      </c>
      <c r="X1295">
        <v>0</v>
      </c>
      <c r="Y1295">
        <v>1</v>
      </c>
      <c r="Z1295">
        <v>0</v>
      </c>
      <c r="AA1295">
        <v>1</v>
      </c>
      <c r="AB1295">
        <v>0</v>
      </c>
      <c r="AC1295">
        <v>0</v>
      </c>
      <c r="AD1295">
        <v>1</v>
      </c>
      <c r="AE1295">
        <v>1</v>
      </c>
      <c r="AF1295">
        <v>1</v>
      </c>
      <c r="AG1295">
        <v>1</v>
      </c>
      <c r="AH1295">
        <v>1</v>
      </c>
      <c r="AI1295">
        <v>0</v>
      </c>
      <c r="AJ1295">
        <v>1</v>
      </c>
      <c r="AK1295">
        <v>0</v>
      </c>
      <c r="AL1295">
        <v>1</v>
      </c>
      <c r="AM1295">
        <v>1</v>
      </c>
      <c r="AN1295">
        <v>1</v>
      </c>
      <c r="AO1295">
        <v>1</v>
      </c>
      <c r="AP1295">
        <v>0</v>
      </c>
      <c r="AQ1295">
        <v>0</v>
      </c>
      <c r="AR1295">
        <v>0</v>
      </c>
    </row>
    <row r="1296" spans="1:44" x14ac:dyDescent="0.3">
      <c r="A1296">
        <v>1292</v>
      </c>
      <c r="B1296">
        <v>2</v>
      </c>
      <c r="C1296">
        <v>54</v>
      </c>
      <c r="D1296">
        <v>12</v>
      </c>
      <c r="E1296" t="str">
        <f>"2-54-12"</f>
        <v>2-54-12</v>
      </c>
      <c r="F1296" t="s">
        <v>71</v>
      </c>
      <c r="G1296" t="s">
        <v>73</v>
      </c>
      <c r="H1296">
        <v>1</v>
      </c>
      <c r="I1296">
        <v>0</v>
      </c>
      <c r="J1296">
        <v>0</v>
      </c>
      <c r="K1296">
        <v>1</v>
      </c>
      <c r="L1296">
        <v>1</v>
      </c>
      <c r="M1296">
        <v>1</v>
      </c>
      <c r="N1296">
        <v>1</v>
      </c>
      <c r="O1296">
        <v>1</v>
      </c>
      <c r="P1296">
        <v>1</v>
      </c>
      <c r="Q1296">
        <v>1</v>
      </c>
      <c r="R1296">
        <v>1</v>
      </c>
      <c r="S1296">
        <v>1</v>
      </c>
    </row>
    <row r="1297" spans="1:44" x14ac:dyDescent="0.3">
      <c r="A1297">
        <v>1293</v>
      </c>
      <c r="B1297">
        <v>2</v>
      </c>
      <c r="C1297">
        <v>54</v>
      </c>
      <c r="D1297">
        <v>7</v>
      </c>
      <c r="E1297" t="str">
        <f>"2-54-7"</f>
        <v>2-54-7</v>
      </c>
      <c r="F1297" t="s">
        <v>71</v>
      </c>
      <c r="G1297" t="s">
        <v>72</v>
      </c>
      <c r="T1297">
        <v>1</v>
      </c>
      <c r="U1297">
        <v>0</v>
      </c>
      <c r="V1297">
        <v>0</v>
      </c>
      <c r="W1297">
        <v>0</v>
      </c>
      <c r="X1297">
        <v>1</v>
      </c>
      <c r="Y1297">
        <v>0</v>
      </c>
      <c r="Z1297">
        <v>1</v>
      </c>
      <c r="AA1297">
        <v>0</v>
      </c>
      <c r="AB1297">
        <v>0</v>
      </c>
      <c r="AC1297">
        <v>0</v>
      </c>
      <c r="AD1297">
        <v>1</v>
      </c>
      <c r="AE1297">
        <v>1</v>
      </c>
      <c r="AF1297">
        <v>1</v>
      </c>
      <c r="AG1297">
        <v>1</v>
      </c>
      <c r="AH1297">
        <v>0</v>
      </c>
      <c r="AI1297">
        <v>1</v>
      </c>
      <c r="AJ1297">
        <v>1</v>
      </c>
      <c r="AK1297">
        <v>0</v>
      </c>
      <c r="AL1297">
        <v>1</v>
      </c>
      <c r="AM1297">
        <v>1</v>
      </c>
      <c r="AN1297">
        <v>1</v>
      </c>
      <c r="AO1297">
        <v>1</v>
      </c>
      <c r="AP1297">
        <v>0</v>
      </c>
      <c r="AQ1297">
        <v>0</v>
      </c>
      <c r="AR1297">
        <v>0</v>
      </c>
    </row>
    <row r="1298" spans="1:44" x14ac:dyDescent="0.3">
      <c r="A1298">
        <v>1294</v>
      </c>
      <c r="B1298">
        <v>2</v>
      </c>
      <c r="C1298">
        <v>54</v>
      </c>
      <c r="D1298">
        <v>2</v>
      </c>
      <c r="E1298" t="str">
        <f>"2-54-2"</f>
        <v>2-54-2</v>
      </c>
      <c r="F1298" t="s">
        <v>71</v>
      </c>
      <c r="G1298" t="s">
        <v>72</v>
      </c>
      <c r="T1298">
        <v>0</v>
      </c>
      <c r="U1298">
        <v>1</v>
      </c>
      <c r="V1298">
        <v>0</v>
      </c>
      <c r="W1298">
        <v>0</v>
      </c>
      <c r="X1298">
        <v>1</v>
      </c>
      <c r="Y1298">
        <v>0</v>
      </c>
      <c r="Z1298">
        <v>0</v>
      </c>
      <c r="AA1298">
        <v>1</v>
      </c>
      <c r="AB1298">
        <v>0</v>
      </c>
      <c r="AC1298">
        <v>1</v>
      </c>
      <c r="AD1298">
        <v>0</v>
      </c>
      <c r="AE1298">
        <v>1</v>
      </c>
      <c r="AF1298">
        <v>1</v>
      </c>
      <c r="AG1298">
        <v>1</v>
      </c>
      <c r="AH1298">
        <v>0</v>
      </c>
      <c r="AI1298">
        <v>1</v>
      </c>
      <c r="AJ1298">
        <v>1</v>
      </c>
      <c r="AK1298">
        <v>0</v>
      </c>
      <c r="AL1298">
        <v>1</v>
      </c>
      <c r="AM1298">
        <v>1</v>
      </c>
      <c r="AN1298">
        <v>1</v>
      </c>
      <c r="AO1298">
        <v>1</v>
      </c>
      <c r="AP1298">
        <v>0</v>
      </c>
      <c r="AQ1298">
        <v>0</v>
      </c>
      <c r="AR1298">
        <v>0</v>
      </c>
    </row>
    <row r="1299" spans="1:44" x14ac:dyDescent="0.3">
      <c r="A1299">
        <v>1295</v>
      </c>
      <c r="B1299">
        <v>2</v>
      </c>
      <c r="C1299">
        <v>54</v>
      </c>
      <c r="D1299">
        <v>25</v>
      </c>
      <c r="E1299" t="str">
        <f>"2-54-25"</f>
        <v>2-54-25</v>
      </c>
      <c r="F1299" t="s">
        <v>71</v>
      </c>
      <c r="G1299" t="s">
        <v>73</v>
      </c>
      <c r="H1299">
        <v>0</v>
      </c>
      <c r="I1299">
        <v>1</v>
      </c>
      <c r="J1299">
        <v>0</v>
      </c>
      <c r="K1299">
        <v>0</v>
      </c>
      <c r="L1299">
        <v>0</v>
      </c>
      <c r="M1299">
        <v>1</v>
      </c>
      <c r="N1299">
        <v>0</v>
      </c>
      <c r="O1299">
        <v>0</v>
      </c>
      <c r="P1299">
        <v>0</v>
      </c>
      <c r="Q1299">
        <v>1</v>
      </c>
      <c r="R1299">
        <v>1</v>
      </c>
      <c r="S1299">
        <v>1</v>
      </c>
    </row>
    <row r="1300" spans="1:44" x14ac:dyDescent="0.3">
      <c r="A1300">
        <v>1296</v>
      </c>
      <c r="B1300">
        <v>2</v>
      </c>
      <c r="C1300">
        <v>54</v>
      </c>
      <c r="D1300">
        <v>18</v>
      </c>
      <c r="E1300" t="str">
        <f>"2-54-18"</f>
        <v>2-54-18</v>
      </c>
      <c r="F1300" t="s">
        <v>71</v>
      </c>
      <c r="G1300" t="s">
        <v>72</v>
      </c>
      <c r="T1300">
        <v>0</v>
      </c>
      <c r="U1300">
        <v>1</v>
      </c>
      <c r="V1300">
        <v>0</v>
      </c>
      <c r="W1300">
        <v>0</v>
      </c>
      <c r="X1300">
        <v>0</v>
      </c>
      <c r="Y1300">
        <v>1</v>
      </c>
      <c r="Z1300">
        <v>0</v>
      </c>
      <c r="AA1300">
        <v>1</v>
      </c>
      <c r="AB1300">
        <v>0</v>
      </c>
      <c r="AC1300">
        <v>0</v>
      </c>
      <c r="AD1300">
        <v>1</v>
      </c>
      <c r="AE1300">
        <v>1</v>
      </c>
      <c r="AF1300">
        <v>1</v>
      </c>
      <c r="AG1300">
        <v>1</v>
      </c>
      <c r="AH1300">
        <v>0</v>
      </c>
      <c r="AI1300">
        <v>1</v>
      </c>
      <c r="AJ1300">
        <v>0</v>
      </c>
      <c r="AK1300">
        <v>1</v>
      </c>
      <c r="AL1300">
        <v>1</v>
      </c>
      <c r="AM1300">
        <v>1</v>
      </c>
      <c r="AN1300">
        <v>1</v>
      </c>
      <c r="AO1300">
        <v>1</v>
      </c>
      <c r="AP1300">
        <v>0</v>
      </c>
      <c r="AQ1300">
        <v>0</v>
      </c>
      <c r="AR1300">
        <v>0</v>
      </c>
    </row>
    <row r="1301" spans="1:44" x14ac:dyDescent="0.3">
      <c r="A1301">
        <v>1297</v>
      </c>
      <c r="B1301">
        <v>2</v>
      </c>
      <c r="C1301">
        <v>54</v>
      </c>
      <c r="D1301">
        <v>17</v>
      </c>
      <c r="E1301" t="str">
        <f>"2-54-17"</f>
        <v>2-54-17</v>
      </c>
      <c r="F1301" t="s">
        <v>71</v>
      </c>
      <c r="G1301" t="s">
        <v>72</v>
      </c>
      <c r="T1301">
        <v>0</v>
      </c>
      <c r="U1301">
        <v>0</v>
      </c>
      <c r="V1301">
        <v>0</v>
      </c>
      <c r="W1301">
        <v>0</v>
      </c>
      <c r="X1301">
        <v>1</v>
      </c>
      <c r="Y1301">
        <v>0</v>
      </c>
      <c r="Z1301">
        <v>0</v>
      </c>
      <c r="AA1301">
        <v>0</v>
      </c>
      <c r="AB1301">
        <v>0</v>
      </c>
      <c r="AC1301">
        <v>0</v>
      </c>
      <c r="AD1301">
        <v>0</v>
      </c>
      <c r="AE1301">
        <v>0</v>
      </c>
      <c r="AF1301">
        <v>0</v>
      </c>
      <c r="AG1301">
        <v>0</v>
      </c>
      <c r="AH1301">
        <v>0</v>
      </c>
      <c r="AI1301">
        <v>1</v>
      </c>
      <c r="AJ1301">
        <v>1</v>
      </c>
      <c r="AK1301">
        <v>0</v>
      </c>
      <c r="AL1301">
        <v>1</v>
      </c>
      <c r="AM1301">
        <v>1</v>
      </c>
      <c r="AN1301">
        <v>1</v>
      </c>
      <c r="AO1301">
        <v>1</v>
      </c>
      <c r="AP1301">
        <v>0</v>
      </c>
      <c r="AQ1301">
        <v>0</v>
      </c>
      <c r="AR1301">
        <v>0</v>
      </c>
    </row>
    <row r="1302" spans="1:44" x14ac:dyDescent="0.3">
      <c r="A1302">
        <v>1298</v>
      </c>
      <c r="B1302">
        <v>2</v>
      </c>
      <c r="C1302">
        <v>54</v>
      </c>
      <c r="D1302">
        <v>11</v>
      </c>
      <c r="E1302" t="str">
        <f>"2-54-11"</f>
        <v>2-54-11</v>
      </c>
      <c r="F1302" t="s">
        <v>71</v>
      </c>
      <c r="G1302" t="s">
        <v>72</v>
      </c>
      <c r="T1302">
        <v>0</v>
      </c>
      <c r="U1302">
        <v>1</v>
      </c>
      <c r="V1302">
        <v>0</v>
      </c>
      <c r="W1302">
        <v>0</v>
      </c>
      <c r="X1302">
        <v>0</v>
      </c>
      <c r="Y1302">
        <v>1</v>
      </c>
      <c r="Z1302">
        <v>1</v>
      </c>
      <c r="AA1302">
        <v>0</v>
      </c>
      <c r="AB1302">
        <v>0</v>
      </c>
      <c r="AC1302">
        <v>1</v>
      </c>
      <c r="AD1302">
        <v>0</v>
      </c>
      <c r="AE1302">
        <v>0</v>
      </c>
      <c r="AF1302">
        <v>0</v>
      </c>
      <c r="AG1302">
        <v>0</v>
      </c>
      <c r="AH1302">
        <v>0</v>
      </c>
      <c r="AI1302">
        <v>1</v>
      </c>
      <c r="AJ1302">
        <v>0</v>
      </c>
      <c r="AK1302">
        <v>0</v>
      </c>
      <c r="AL1302">
        <v>0</v>
      </c>
      <c r="AM1302">
        <v>0</v>
      </c>
      <c r="AN1302">
        <v>0</v>
      </c>
      <c r="AO1302">
        <v>0</v>
      </c>
      <c r="AP1302">
        <v>0</v>
      </c>
      <c r="AQ1302">
        <v>0</v>
      </c>
      <c r="AR1302">
        <v>0</v>
      </c>
    </row>
    <row r="1303" spans="1:44" x14ac:dyDescent="0.3">
      <c r="A1303">
        <v>1299</v>
      </c>
      <c r="B1303">
        <v>2</v>
      </c>
      <c r="C1303">
        <v>54</v>
      </c>
      <c r="D1303">
        <v>8</v>
      </c>
      <c r="E1303" t="str">
        <f>"2-54-8"</f>
        <v>2-54-8</v>
      </c>
      <c r="F1303" t="s">
        <v>71</v>
      </c>
      <c r="G1303" t="s">
        <v>72</v>
      </c>
      <c r="T1303">
        <v>0</v>
      </c>
      <c r="U1303">
        <v>0</v>
      </c>
      <c r="V1303">
        <v>0</v>
      </c>
      <c r="W1303">
        <v>0</v>
      </c>
      <c r="X1303">
        <v>1</v>
      </c>
      <c r="Y1303">
        <v>0</v>
      </c>
      <c r="Z1303">
        <v>0</v>
      </c>
      <c r="AA1303">
        <v>0</v>
      </c>
      <c r="AB1303">
        <v>0</v>
      </c>
      <c r="AC1303">
        <v>0</v>
      </c>
      <c r="AD1303">
        <v>0</v>
      </c>
      <c r="AE1303">
        <v>0</v>
      </c>
      <c r="AF1303">
        <v>0</v>
      </c>
      <c r="AG1303">
        <v>0</v>
      </c>
      <c r="AH1303">
        <v>0</v>
      </c>
      <c r="AI1303">
        <v>1</v>
      </c>
      <c r="AJ1303">
        <v>1</v>
      </c>
      <c r="AK1303">
        <v>0</v>
      </c>
      <c r="AL1303">
        <v>1</v>
      </c>
      <c r="AM1303">
        <v>1</v>
      </c>
      <c r="AN1303">
        <v>1</v>
      </c>
      <c r="AO1303">
        <v>1</v>
      </c>
      <c r="AP1303">
        <v>0</v>
      </c>
      <c r="AQ1303">
        <v>0</v>
      </c>
      <c r="AR1303">
        <v>0</v>
      </c>
    </row>
    <row r="1304" spans="1:44" x14ac:dyDescent="0.3">
      <c r="A1304">
        <v>1300</v>
      </c>
      <c r="B1304">
        <v>2</v>
      </c>
      <c r="C1304">
        <v>54</v>
      </c>
      <c r="D1304">
        <v>6</v>
      </c>
      <c r="E1304" t="str">
        <f>"2-54-6"</f>
        <v>2-54-6</v>
      </c>
      <c r="F1304" t="s">
        <v>71</v>
      </c>
      <c r="G1304" t="s">
        <v>72</v>
      </c>
      <c r="T1304">
        <v>0</v>
      </c>
      <c r="U1304">
        <v>1</v>
      </c>
      <c r="V1304">
        <v>0</v>
      </c>
      <c r="W1304">
        <v>0</v>
      </c>
      <c r="X1304">
        <v>1</v>
      </c>
      <c r="Y1304">
        <v>0</v>
      </c>
      <c r="Z1304">
        <v>0</v>
      </c>
      <c r="AA1304">
        <v>1</v>
      </c>
      <c r="AB1304">
        <v>0</v>
      </c>
      <c r="AC1304">
        <v>1</v>
      </c>
      <c r="AD1304">
        <v>0</v>
      </c>
      <c r="AE1304">
        <v>1</v>
      </c>
      <c r="AF1304">
        <v>1</v>
      </c>
      <c r="AG1304">
        <v>1</v>
      </c>
      <c r="AH1304">
        <v>1</v>
      </c>
      <c r="AI1304">
        <v>0</v>
      </c>
      <c r="AJ1304">
        <v>1</v>
      </c>
      <c r="AK1304">
        <v>0</v>
      </c>
      <c r="AL1304">
        <v>1</v>
      </c>
      <c r="AM1304">
        <v>1</v>
      </c>
      <c r="AN1304">
        <v>1</v>
      </c>
      <c r="AO1304">
        <v>1</v>
      </c>
      <c r="AP1304">
        <v>0</v>
      </c>
      <c r="AQ1304">
        <v>0</v>
      </c>
      <c r="AR1304">
        <v>0</v>
      </c>
    </row>
    <row r="1305" spans="1:44" x14ac:dyDescent="0.3">
      <c r="A1305">
        <v>1301</v>
      </c>
      <c r="B1305">
        <v>2</v>
      </c>
      <c r="C1305">
        <v>54</v>
      </c>
      <c r="D1305">
        <v>15</v>
      </c>
      <c r="E1305" t="str">
        <f>"2-54-15"</f>
        <v>2-54-15</v>
      </c>
      <c r="F1305" t="s">
        <v>71</v>
      </c>
      <c r="G1305" t="s">
        <v>72</v>
      </c>
      <c r="T1305">
        <v>1</v>
      </c>
      <c r="U1305">
        <v>0</v>
      </c>
      <c r="V1305">
        <v>0</v>
      </c>
      <c r="W1305">
        <v>0</v>
      </c>
      <c r="X1305">
        <v>1</v>
      </c>
      <c r="Y1305">
        <v>0</v>
      </c>
      <c r="Z1305">
        <v>1</v>
      </c>
      <c r="AA1305">
        <v>0</v>
      </c>
      <c r="AB1305">
        <v>0</v>
      </c>
      <c r="AC1305">
        <v>1</v>
      </c>
      <c r="AD1305">
        <v>0</v>
      </c>
      <c r="AE1305">
        <v>0</v>
      </c>
      <c r="AF1305">
        <v>0</v>
      </c>
      <c r="AG1305">
        <v>0</v>
      </c>
      <c r="AH1305">
        <v>0</v>
      </c>
      <c r="AI1305">
        <v>0</v>
      </c>
      <c r="AJ1305">
        <v>0</v>
      </c>
      <c r="AK1305">
        <v>0</v>
      </c>
      <c r="AL1305">
        <v>1</v>
      </c>
      <c r="AM1305">
        <v>1</v>
      </c>
      <c r="AN1305">
        <v>1</v>
      </c>
      <c r="AO1305">
        <v>1</v>
      </c>
      <c r="AP1305">
        <v>0</v>
      </c>
      <c r="AQ1305">
        <v>0</v>
      </c>
      <c r="AR1305">
        <v>1</v>
      </c>
    </row>
    <row r="1306" spans="1:44" x14ac:dyDescent="0.3">
      <c r="A1306">
        <v>1302</v>
      </c>
      <c r="B1306">
        <v>2</v>
      </c>
      <c r="C1306">
        <v>54</v>
      </c>
      <c r="D1306">
        <v>4</v>
      </c>
      <c r="E1306" t="str">
        <f>"2-54-4"</f>
        <v>2-54-4</v>
      </c>
      <c r="F1306" t="s">
        <v>71</v>
      </c>
      <c r="G1306" t="s">
        <v>72</v>
      </c>
      <c r="T1306">
        <v>1</v>
      </c>
      <c r="U1306">
        <v>0</v>
      </c>
      <c r="V1306">
        <v>0</v>
      </c>
      <c r="W1306">
        <v>0</v>
      </c>
      <c r="X1306">
        <v>1</v>
      </c>
      <c r="Y1306">
        <v>0</v>
      </c>
      <c r="Z1306">
        <v>1</v>
      </c>
      <c r="AA1306">
        <v>0</v>
      </c>
      <c r="AB1306">
        <v>0</v>
      </c>
      <c r="AC1306">
        <v>1</v>
      </c>
      <c r="AD1306">
        <v>0</v>
      </c>
      <c r="AE1306">
        <v>1</v>
      </c>
      <c r="AF1306">
        <v>1</v>
      </c>
      <c r="AG1306">
        <v>1</v>
      </c>
      <c r="AH1306">
        <v>0</v>
      </c>
      <c r="AI1306">
        <v>1</v>
      </c>
      <c r="AJ1306">
        <v>0</v>
      </c>
      <c r="AK1306">
        <v>1</v>
      </c>
      <c r="AL1306">
        <v>1</v>
      </c>
      <c r="AM1306">
        <v>1</v>
      </c>
      <c r="AN1306">
        <v>1</v>
      </c>
      <c r="AO1306">
        <v>1</v>
      </c>
      <c r="AP1306">
        <v>0</v>
      </c>
      <c r="AQ1306">
        <v>0</v>
      </c>
      <c r="AR1306">
        <v>0</v>
      </c>
    </row>
    <row r="1307" spans="1:44" x14ac:dyDescent="0.3">
      <c r="A1307">
        <v>1303</v>
      </c>
      <c r="B1307">
        <v>2</v>
      </c>
      <c r="C1307">
        <v>54</v>
      </c>
      <c r="D1307">
        <v>20</v>
      </c>
      <c r="E1307" t="str">
        <f>"2-54-20"</f>
        <v>2-54-20</v>
      </c>
      <c r="F1307" t="s">
        <v>71</v>
      </c>
      <c r="G1307" t="s">
        <v>72</v>
      </c>
      <c r="T1307">
        <v>0</v>
      </c>
      <c r="U1307">
        <v>1</v>
      </c>
      <c r="V1307">
        <v>0</v>
      </c>
      <c r="W1307">
        <v>0</v>
      </c>
      <c r="X1307">
        <v>0</v>
      </c>
      <c r="Y1307">
        <v>1</v>
      </c>
      <c r="Z1307">
        <v>1</v>
      </c>
      <c r="AA1307">
        <v>0</v>
      </c>
      <c r="AB1307">
        <v>0</v>
      </c>
      <c r="AC1307">
        <v>1</v>
      </c>
      <c r="AD1307">
        <v>0</v>
      </c>
      <c r="AE1307">
        <v>1</v>
      </c>
      <c r="AF1307">
        <v>1</v>
      </c>
      <c r="AG1307">
        <v>1</v>
      </c>
      <c r="AH1307">
        <v>0</v>
      </c>
      <c r="AI1307">
        <v>1</v>
      </c>
      <c r="AJ1307">
        <v>0</v>
      </c>
      <c r="AK1307">
        <v>1</v>
      </c>
      <c r="AL1307">
        <v>1</v>
      </c>
      <c r="AM1307">
        <v>1</v>
      </c>
      <c r="AN1307">
        <v>1</v>
      </c>
      <c r="AO1307">
        <v>1</v>
      </c>
      <c r="AP1307">
        <v>0</v>
      </c>
      <c r="AQ1307">
        <v>0</v>
      </c>
      <c r="AR1307">
        <v>0</v>
      </c>
    </row>
    <row r="1308" spans="1:44" x14ac:dyDescent="0.3">
      <c r="A1308">
        <v>1304</v>
      </c>
      <c r="B1308">
        <v>2</v>
      </c>
      <c r="C1308">
        <v>55</v>
      </c>
      <c r="D1308">
        <v>21</v>
      </c>
      <c r="E1308" t="str">
        <f>"2-55-21"</f>
        <v>2-55-21</v>
      </c>
      <c r="F1308" t="s">
        <v>71</v>
      </c>
      <c r="G1308" t="s">
        <v>72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1</v>
      </c>
      <c r="Z1308">
        <v>0</v>
      </c>
      <c r="AA1308">
        <v>0</v>
      </c>
      <c r="AB1308">
        <v>0</v>
      </c>
      <c r="AC1308">
        <v>0</v>
      </c>
      <c r="AD1308">
        <v>0</v>
      </c>
      <c r="AE1308">
        <v>0</v>
      </c>
      <c r="AF1308">
        <v>0</v>
      </c>
      <c r="AG1308">
        <v>0</v>
      </c>
      <c r="AH1308">
        <v>0</v>
      </c>
      <c r="AI1308">
        <v>1</v>
      </c>
      <c r="AJ1308">
        <v>0</v>
      </c>
      <c r="AK1308">
        <v>1</v>
      </c>
      <c r="AL1308">
        <v>0</v>
      </c>
      <c r="AM1308">
        <v>1</v>
      </c>
      <c r="AN1308">
        <v>0</v>
      </c>
      <c r="AO1308">
        <v>1</v>
      </c>
      <c r="AP1308">
        <v>0</v>
      </c>
      <c r="AQ1308">
        <v>0</v>
      </c>
      <c r="AR1308">
        <v>0</v>
      </c>
    </row>
    <row r="1309" spans="1:44" x14ac:dyDescent="0.3">
      <c r="A1309">
        <v>1305</v>
      </c>
      <c r="B1309">
        <v>2</v>
      </c>
      <c r="C1309">
        <v>55</v>
      </c>
      <c r="D1309">
        <v>13</v>
      </c>
      <c r="E1309" t="str">
        <f>"2-55-13"</f>
        <v>2-55-13</v>
      </c>
      <c r="F1309" t="s">
        <v>71</v>
      </c>
      <c r="G1309" t="s">
        <v>73</v>
      </c>
      <c r="H1309">
        <v>1</v>
      </c>
      <c r="I1309">
        <v>1</v>
      </c>
      <c r="J1309">
        <v>0</v>
      </c>
      <c r="K1309">
        <v>0</v>
      </c>
      <c r="L1309">
        <v>1</v>
      </c>
      <c r="M1309">
        <v>1</v>
      </c>
      <c r="N1309">
        <v>1</v>
      </c>
      <c r="O1309">
        <v>1</v>
      </c>
      <c r="P1309">
        <v>1</v>
      </c>
      <c r="Q1309">
        <v>1</v>
      </c>
      <c r="R1309">
        <v>1</v>
      </c>
      <c r="S1309">
        <v>1</v>
      </c>
    </row>
    <row r="1310" spans="1:44" x14ac:dyDescent="0.3">
      <c r="A1310">
        <v>1306</v>
      </c>
      <c r="B1310">
        <v>2</v>
      </c>
      <c r="C1310">
        <v>55</v>
      </c>
      <c r="D1310">
        <v>9</v>
      </c>
      <c r="E1310" t="str">
        <f>"2-55-9"</f>
        <v>2-55-9</v>
      </c>
      <c r="F1310" t="s">
        <v>71</v>
      </c>
      <c r="G1310" t="s">
        <v>72</v>
      </c>
      <c r="T1310">
        <v>1</v>
      </c>
      <c r="U1310">
        <v>0</v>
      </c>
      <c r="V1310">
        <v>0</v>
      </c>
      <c r="W1310">
        <v>0</v>
      </c>
      <c r="X1310">
        <v>1</v>
      </c>
      <c r="Y1310">
        <v>0</v>
      </c>
      <c r="Z1310">
        <v>1</v>
      </c>
      <c r="AA1310">
        <v>0</v>
      </c>
      <c r="AB1310">
        <v>1</v>
      </c>
      <c r="AC1310">
        <v>0</v>
      </c>
      <c r="AD1310">
        <v>0</v>
      </c>
      <c r="AE1310">
        <v>1</v>
      </c>
      <c r="AF1310">
        <v>1</v>
      </c>
      <c r="AG1310">
        <v>1</v>
      </c>
      <c r="AH1310">
        <v>0</v>
      </c>
      <c r="AI1310">
        <v>1</v>
      </c>
      <c r="AJ1310">
        <v>1</v>
      </c>
      <c r="AK1310">
        <v>0</v>
      </c>
      <c r="AL1310">
        <v>1</v>
      </c>
      <c r="AM1310">
        <v>1</v>
      </c>
      <c r="AN1310">
        <v>1</v>
      </c>
      <c r="AO1310">
        <v>1</v>
      </c>
      <c r="AP1310">
        <v>0</v>
      </c>
      <c r="AQ1310">
        <v>0</v>
      </c>
      <c r="AR1310">
        <v>0</v>
      </c>
    </row>
    <row r="1311" spans="1:44" x14ac:dyDescent="0.3">
      <c r="A1311">
        <v>1307</v>
      </c>
      <c r="B1311">
        <v>2</v>
      </c>
      <c r="C1311">
        <v>55</v>
      </c>
      <c r="D1311">
        <v>5</v>
      </c>
      <c r="E1311" t="str">
        <f>"2-55-5"</f>
        <v>2-55-5</v>
      </c>
      <c r="F1311" t="s">
        <v>71</v>
      </c>
      <c r="G1311" t="s">
        <v>73</v>
      </c>
      <c r="H1311">
        <v>1</v>
      </c>
      <c r="I1311">
        <v>0</v>
      </c>
      <c r="J1311">
        <v>0</v>
      </c>
      <c r="K1311">
        <v>1</v>
      </c>
      <c r="L1311">
        <v>1</v>
      </c>
      <c r="M1311">
        <v>1</v>
      </c>
      <c r="N1311">
        <v>1</v>
      </c>
      <c r="O1311">
        <v>1</v>
      </c>
      <c r="P1311">
        <v>1</v>
      </c>
      <c r="Q1311">
        <v>1</v>
      </c>
      <c r="R1311">
        <v>1</v>
      </c>
      <c r="S1311">
        <v>1</v>
      </c>
    </row>
    <row r="1312" spans="1:44" x14ac:dyDescent="0.3">
      <c r="A1312">
        <v>1308</v>
      </c>
      <c r="B1312">
        <v>2</v>
      </c>
      <c r="C1312">
        <v>55</v>
      </c>
      <c r="D1312">
        <v>1</v>
      </c>
      <c r="E1312" t="str">
        <f>"2-55-1"</f>
        <v>2-55-1</v>
      </c>
      <c r="F1312" t="s">
        <v>71</v>
      </c>
      <c r="G1312" t="s">
        <v>73</v>
      </c>
      <c r="H1312">
        <v>1</v>
      </c>
      <c r="I1312">
        <v>0</v>
      </c>
      <c r="J1312">
        <v>0</v>
      </c>
      <c r="K1312">
        <v>1</v>
      </c>
      <c r="L1312">
        <v>1</v>
      </c>
      <c r="M1312">
        <v>1</v>
      </c>
      <c r="N1312">
        <v>1</v>
      </c>
      <c r="O1312">
        <v>1</v>
      </c>
      <c r="P1312">
        <v>1</v>
      </c>
      <c r="Q1312">
        <v>1</v>
      </c>
      <c r="R1312">
        <v>1</v>
      </c>
      <c r="S1312">
        <v>1</v>
      </c>
    </row>
    <row r="1313" spans="1:44" x14ac:dyDescent="0.3">
      <c r="A1313">
        <v>1309</v>
      </c>
      <c r="B1313">
        <v>2</v>
      </c>
      <c r="C1313">
        <v>55</v>
      </c>
      <c r="D1313">
        <v>25</v>
      </c>
      <c r="E1313" t="str">
        <f>"2-55-25"</f>
        <v>2-55-25</v>
      </c>
      <c r="F1313" t="s">
        <v>71</v>
      </c>
      <c r="G1313" t="s">
        <v>73</v>
      </c>
      <c r="H1313">
        <v>1</v>
      </c>
      <c r="I1313">
        <v>0</v>
      </c>
      <c r="J1313">
        <v>1</v>
      </c>
      <c r="K1313">
        <v>0</v>
      </c>
      <c r="L1313">
        <v>1</v>
      </c>
      <c r="M1313">
        <v>1</v>
      </c>
      <c r="N1313">
        <v>1</v>
      </c>
      <c r="O1313">
        <v>1</v>
      </c>
      <c r="P1313">
        <v>1</v>
      </c>
      <c r="Q1313">
        <v>1</v>
      </c>
      <c r="R1313">
        <v>1</v>
      </c>
      <c r="S1313">
        <v>1</v>
      </c>
    </row>
    <row r="1314" spans="1:44" x14ac:dyDescent="0.3">
      <c r="A1314">
        <v>1310</v>
      </c>
      <c r="B1314">
        <v>2</v>
      </c>
      <c r="C1314">
        <v>55</v>
      </c>
      <c r="D1314">
        <v>17</v>
      </c>
      <c r="E1314" t="str">
        <f>"2-55-17"</f>
        <v>2-55-17</v>
      </c>
      <c r="F1314" t="s">
        <v>71</v>
      </c>
      <c r="G1314" t="s">
        <v>73</v>
      </c>
      <c r="H1314">
        <v>1</v>
      </c>
      <c r="I1314">
        <v>1</v>
      </c>
      <c r="J1314">
        <v>0</v>
      </c>
      <c r="K1314">
        <v>0</v>
      </c>
      <c r="L1314">
        <v>1</v>
      </c>
      <c r="M1314">
        <v>1</v>
      </c>
      <c r="N1314">
        <v>1</v>
      </c>
      <c r="O1314">
        <v>1</v>
      </c>
      <c r="P1314">
        <v>1</v>
      </c>
      <c r="Q1314">
        <v>1</v>
      </c>
      <c r="R1314">
        <v>1</v>
      </c>
      <c r="S1314">
        <v>1</v>
      </c>
    </row>
    <row r="1315" spans="1:44" x14ac:dyDescent="0.3">
      <c r="A1315">
        <v>1311</v>
      </c>
      <c r="B1315">
        <v>2</v>
      </c>
      <c r="C1315">
        <v>55</v>
      </c>
      <c r="D1315">
        <v>10</v>
      </c>
      <c r="E1315" t="str">
        <f>"2-55-10"</f>
        <v>2-55-10</v>
      </c>
      <c r="F1315" t="s">
        <v>71</v>
      </c>
      <c r="G1315" t="s">
        <v>72</v>
      </c>
      <c r="T1315">
        <v>0</v>
      </c>
      <c r="U1315">
        <v>1</v>
      </c>
      <c r="V1315">
        <v>0</v>
      </c>
      <c r="W1315">
        <v>0</v>
      </c>
      <c r="X1315">
        <v>1</v>
      </c>
      <c r="Y1315">
        <v>0</v>
      </c>
      <c r="Z1315">
        <v>0</v>
      </c>
      <c r="AA1315">
        <v>1</v>
      </c>
      <c r="AB1315">
        <v>0</v>
      </c>
      <c r="AC1315">
        <v>0</v>
      </c>
      <c r="AD1315">
        <v>1</v>
      </c>
      <c r="AE1315">
        <v>1</v>
      </c>
      <c r="AF1315">
        <v>0</v>
      </c>
      <c r="AG1315">
        <v>1</v>
      </c>
      <c r="AH1315">
        <v>0</v>
      </c>
      <c r="AI1315">
        <v>1</v>
      </c>
      <c r="AJ1315">
        <v>1</v>
      </c>
      <c r="AK1315">
        <v>0</v>
      </c>
      <c r="AL1315">
        <v>1</v>
      </c>
      <c r="AM1315">
        <v>1</v>
      </c>
      <c r="AN1315">
        <v>1</v>
      </c>
      <c r="AO1315">
        <v>1</v>
      </c>
      <c r="AP1315">
        <v>0</v>
      </c>
      <c r="AQ1315">
        <v>0</v>
      </c>
      <c r="AR1315">
        <v>0</v>
      </c>
    </row>
    <row r="1316" spans="1:44" x14ac:dyDescent="0.3">
      <c r="A1316">
        <v>1312</v>
      </c>
      <c r="B1316">
        <v>2</v>
      </c>
      <c r="C1316">
        <v>55</v>
      </c>
      <c r="D1316">
        <v>6</v>
      </c>
      <c r="E1316" t="str">
        <f>"2-55-6"</f>
        <v>2-55-6</v>
      </c>
      <c r="F1316" t="s">
        <v>71</v>
      </c>
      <c r="G1316" t="s">
        <v>72</v>
      </c>
      <c r="T1316">
        <v>1</v>
      </c>
      <c r="U1316">
        <v>0</v>
      </c>
      <c r="V1316">
        <v>0</v>
      </c>
      <c r="W1316">
        <v>0</v>
      </c>
      <c r="X1316">
        <v>0</v>
      </c>
      <c r="Y1316">
        <v>1</v>
      </c>
      <c r="Z1316">
        <v>0</v>
      </c>
      <c r="AA1316">
        <v>1</v>
      </c>
      <c r="AB1316">
        <v>0</v>
      </c>
      <c r="AC1316">
        <v>0</v>
      </c>
      <c r="AD1316">
        <v>0</v>
      </c>
      <c r="AE1316">
        <v>1</v>
      </c>
      <c r="AF1316">
        <v>1</v>
      </c>
      <c r="AG1316">
        <v>1</v>
      </c>
      <c r="AH1316">
        <v>0</v>
      </c>
      <c r="AI1316">
        <v>1</v>
      </c>
      <c r="AJ1316">
        <v>1</v>
      </c>
      <c r="AK1316">
        <v>0</v>
      </c>
      <c r="AL1316">
        <v>1</v>
      </c>
      <c r="AM1316">
        <v>1</v>
      </c>
      <c r="AN1316">
        <v>1</v>
      </c>
      <c r="AO1316">
        <v>1</v>
      </c>
      <c r="AP1316">
        <v>0</v>
      </c>
      <c r="AQ1316">
        <v>0</v>
      </c>
      <c r="AR1316">
        <v>0</v>
      </c>
    </row>
    <row r="1317" spans="1:44" x14ac:dyDescent="0.3">
      <c r="A1317">
        <v>1313</v>
      </c>
      <c r="B1317">
        <v>2</v>
      </c>
      <c r="C1317">
        <v>55</v>
      </c>
      <c r="D1317">
        <v>4</v>
      </c>
      <c r="E1317" t="str">
        <f>"2-55-4"</f>
        <v>2-55-4</v>
      </c>
      <c r="F1317" t="s">
        <v>71</v>
      </c>
      <c r="G1317" t="s">
        <v>72</v>
      </c>
      <c r="T1317">
        <v>1</v>
      </c>
      <c r="U1317">
        <v>0</v>
      </c>
      <c r="V1317">
        <v>0</v>
      </c>
      <c r="W1317">
        <v>0</v>
      </c>
      <c r="X1317">
        <v>1</v>
      </c>
      <c r="Y1317">
        <v>0</v>
      </c>
      <c r="Z1317">
        <v>0</v>
      </c>
      <c r="AA1317">
        <v>1</v>
      </c>
      <c r="AB1317">
        <v>1</v>
      </c>
      <c r="AC1317">
        <v>0</v>
      </c>
      <c r="AD1317">
        <v>0</v>
      </c>
      <c r="AE1317">
        <v>0</v>
      </c>
      <c r="AF1317">
        <v>0</v>
      </c>
      <c r="AG1317">
        <v>0</v>
      </c>
      <c r="AH1317">
        <v>0</v>
      </c>
      <c r="AI1317">
        <v>1</v>
      </c>
      <c r="AJ1317">
        <v>1</v>
      </c>
      <c r="AK1317">
        <v>0</v>
      </c>
      <c r="AL1317">
        <v>1</v>
      </c>
      <c r="AM1317">
        <v>1</v>
      </c>
      <c r="AN1317">
        <v>1</v>
      </c>
      <c r="AO1317">
        <v>1</v>
      </c>
      <c r="AP1317">
        <v>0</v>
      </c>
      <c r="AQ1317">
        <v>0</v>
      </c>
      <c r="AR1317">
        <v>0</v>
      </c>
    </row>
    <row r="1318" spans="1:44" x14ac:dyDescent="0.3">
      <c r="A1318">
        <v>1314</v>
      </c>
      <c r="B1318">
        <v>2</v>
      </c>
      <c r="C1318">
        <v>55</v>
      </c>
      <c r="D1318">
        <v>20</v>
      </c>
      <c r="E1318" t="str">
        <f>"2-55-20"</f>
        <v>2-55-20</v>
      </c>
      <c r="F1318" t="s">
        <v>71</v>
      </c>
      <c r="G1318" t="s">
        <v>72</v>
      </c>
      <c r="T1318">
        <v>0</v>
      </c>
      <c r="U1318">
        <v>1</v>
      </c>
      <c r="V1318">
        <v>0</v>
      </c>
      <c r="W1318">
        <v>0</v>
      </c>
      <c r="X1318">
        <v>0</v>
      </c>
      <c r="Y1318">
        <v>1</v>
      </c>
      <c r="Z1318">
        <v>1</v>
      </c>
      <c r="AA1318">
        <v>0</v>
      </c>
      <c r="AB1318">
        <v>0</v>
      </c>
      <c r="AC1318">
        <v>1</v>
      </c>
      <c r="AD1318">
        <v>0</v>
      </c>
      <c r="AE1318">
        <v>0</v>
      </c>
      <c r="AF1318">
        <v>0</v>
      </c>
      <c r="AG1318">
        <v>0</v>
      </c>
      <c r="AH1318">
        <v>0</v>
      </c>
      <c r="AI1318">
        <v>1</v>
      </c>
      <c r="AJ1318">
        <v>1</v>
      </c>
      <c r="AK1318">
        <v>0</v>
      </c>
      <c r="AL1318">
        <v>0</v>
      </c>
      <c r="AM1318">
        <v>0</v>
      </c>
      <c r="AN1318">
        <v>1</v>
      </c>
      <c r="AO1318">
        <v>1</v>
      </c>
      <c r="AP1318">
        <v>0</v>
      </c>
      <c r="AQ1318">
        <v>0</v>
      </c>
      <c r="AR1318">
        <v>0</v>
      </c>
    </row>
    <row r="1319" spans="1:44" x14ac:dyDescent="0.3">
      <c r="A1319">
        <v>1315</v>
      </c>
      <c r="B1319">
        <v>2</v>
      </c>
      <c r="C1319">
        <v>55</v>
      </c>
      <c r="D1319">
        <v>19</v>
      </c>
      <c r="E1319" t="str">
        <f>"2-55-19"</f>
        <v>2-55-19</v>
      </c>
      <c r="F1319" t="s">
        <v>71</v>
      </c>
      <c r="G1319" t="s">
        <v>73</v>
      </c>
      <c r="H1319">
        <v>1</v>
      </c>
      <c r="I1319">
        <v>0</v>
      </c>
      <c r="J1319">
        <v>0</v>
      </c>
      <c r="K1319">
        <v>1</v>
      </c>
      <c r="L1319">
        <v>1</v>
      </c>
      <c r="M1319">
        <v>1</v>
      </c>
      <c r="N1319">
        <v>1</v>
      </c>
      <c r="O1319">
        <v>1</v>
      </c>
      <c r="P1319">
        <v>1</v>
      </c>
      <c r="Q1319">
        <v>1</v>
      </c>
      <c r="R1319">
        <v>1</v>
      </c>
      <c r="S1319">
        <v>1</v>
      </c>
    </row>
    <row r="1320" spans="1:44" x14ac:dyDescent="0.3">
      <c r="A1320">
        <v>1316</v>
      </c>
      <c r="B1320">
        <v>2</v>
      </c>
      <c r="C1320">
        <v>55</v>
      </c>
      <c r="D1320">
        <v>2</v>
      </c>
      <c r="E1320" t="str">
        <f>"2-55-2"</f>
        <v>2-55-2</v>
      </c>
      <c r="F1320" t="s">
        <v>71</v>
      </c>
      <c r="G1320" t="s">
        <v>72</v>
      </c>
      <c r="T1320">
        <v>0</v>
      </c>
      <c r="U1320">
        <v>1</v>
      </c>
      <c r="V1320">
        <v>0</v>
      </c>
      <c r="W1320">
        <v>0</v>
      </c>
      <c r="X1320">
        <v>0</v>
      </c>
      <c r="Y1320">
        <v>1</v>
      </c>
      <c r="Z1320">
        <v>0</v>
      </c>
      <c r="AA1320">
        <v>1</v>
      </c>
      <c r="AB1320">
        <v>0</v>
      </c>
      <c r="AC1320">
        <v>0</v>
      </c>
      <c r="AD1320">
        <v>1</v>
      </c>
      <c r="AE1320">
        <v>1</v>
      </c>
      <c r="AF1320">
        <v>1</v>
      </c>
      <c r="AG1320">
        <v>1</v>
      </c>
      <c r="AH1320">
        <v>1</v>
      </c>
      <c r="AI1320">
        <v>0</v>
      </c>
      <c r="AJ1320">
        <v>1</v>
      </c>
      <c r="AK1320">
        <v>0</v>
      </c>
      <c r="AL1320">
        <v>1</v>
      </c>
      <c r="AM1320">
        <v>1</v>
      </c>
      <c r="AN1320">
        <v>1</v>
      </c>
      <c r="AO1320">
        <v>1</v>
      </c>
      <c r="AP1320">
        <v>0</v>
      </c>
      <c r="AQ1320">
        <v>0</v>
      </c>
      <c r="AR1320">
        <v>0</v>
      </c>
    </row>
    <row r="1321" spans="1:44" x14ac:dyDescent="0.3">
      <c r="A1321">
        <v>1317</v>
      </c>
      <c r="B1321">
        <v>2</v>
      </c>
      <c r="C1321">
        <v>55</v>
      </c>
      <c r="D1321">
        <v>24</v>
      </c>
      <c r="E1321" t="str">
        <f>"2-55-24"</f>
        <v>2-55-24</v>
      </c>
      <c r="F1321" t="s">
        <v>71</v>
      </c>
      <c r="G1321" t="s">
        <v>72</v>
      </c>
      <c r="T1321">
        <v>1</v>
      </c>
      <c r="U1321">
        <v>0</v>
      </c>
      <c r="V1321">
        <v>0</v>
      </c>
      <c r="W1321">
        <v>0</v>
      </c>
      <c r="X1321">
        <v>1</v>
      </c>
      <c r="Y1321">
        <v>0</v>
      </c>
      <c r="Z1321">
        <v>0</v>
      </c>
      <c r="AA1321">
        <v>1</v>
      </c>
      <c r="AB1321">
        <v>1</v>
      </c>
      <c r="AC1321">
        <v>0</v>
      </c>
      <c r="AD1321">
        <v>0</v>
      </c>
      <c r="AE1321">
        <v>1</v>
      </c>
      <c r="AF1321">
        <v>1</v>
      </c>
      <c r="AG1321">
        <v>1</v>
      </c>
      <c r="AH1321">
        <v>1</v>
      </c>
      <c r="AI1321">
        <v>0</v>
      </c>
      <c r="AJ1321">
        <v>1</v>
      </c>
      <c r="AK1321">
        <v>0</v>
      </c>
      <c r="AL1321">
        <v>1</v>
      </c>
      <c r="AM1321">
        <v>1</v>
      </c>
      <c r="AN1321">
        <v>1</v>
      </c>
      <c r="AO1321">
        <v>1</v>
      </c>
      <c r="AP1321">
        <v>0</v>
      </c>
      <c r="AQ1321">
        <v>0</v>
      </c>
      <c r="AR1321">
        <v>0</v>
      </c>
    </row>
    <row r="1322" spans="1:44" x14ac:dyDescent="0.3">
      <c r="A1322">
        <v>1318</v>
      </c>
      <c r="B1322">
        <v>2</v>
      </c>
      <c r="C1322">
        <v>55</v>
      </c>
      <c r="D1322">
        <v>16</v>
      </c>
      <c r="E1322" t="str">
        <f>"2-55-16"</f>
        <v>2-55-16</v>
      </c>
      <c r="F1322" t="s">
        <v>71</v>
      </c>
      <c r="G1322" t="s">
        <v>73</v>
      </c>
      <c r="H1322">
        <v>1</v>
      </c>
      <c r="I1322">
        <v>0</v>
      </c>
      <c r="J1322">
        <v>1</v>
      </c>
      <c r="K1322">
        <v>0</v>
      </c>
      <c r="L1322">
        <v>1</v>
      </c>
      <c r="M1322">
        <v>1</v>
      </c>
      <c r="N1322">
        <v>1</v>
      </c>
      <c r="O1322">
        <v>1</v>
      </c>
      <c r="P1322">
        <v>1</v>
      </c>
      <c r="Q1322">
        <v>1</v>
      </c>
      <c r="R1322">
        <v>1</v>
      </c>
      <c r="S1322">
        <v>1</v>
      </c>
    </row>
    <row r="1323" spans="1:44" x14ac:dyDescent="0.3">
      <c r="A1323">
        <v>1319</v>
      </c>
      <c r="B1323">
        <v>2</v>
      </c>
      <c r="C1323">
        <v>55</v>
      </c>
      <c r="D1323">
        <v>15</v>
      </c>
      <c r="E1323" t="str">
        <f>"2-55-15"</f>
        <v>2-55-15</v>
      </c>
      <c r="F1323" t="s">
        <v>71</v>
      </c>
      <c r="G1323" t="s">
        <v>72</v>
      </c>
      <c r="T1323">
        <v>1</v>
      </c>
      <c r="U1323">
        <v>0</v>
      </c>
      <c r="V1323">
        <v>0</v>
      </c>
      <c r="W1323">
        <v>0</v>
      </c>
      <c r="X1323">
        <v>1</v>
      </c>
      <c r="Y1323">
        <v>0</v>
      </c>
      <c r="Z1323">
        <v>0</v>
      </c>
      <c r="AA1323">
        <v>1</v>
      </c>
      <c r="AB1323">
        <v>0</v>
      </c>
      <c r="AC1323">
        <v>0</v>
      </c>
      <c r="AD1323">
        <v>1</v>
      </c>
      <c r="AE1323">
        <v>1</v>
      </c>
      <c r="AF1323">
        <v>1</v>
      </c>
      <c r="AG1323">
        <v>1</v>
      </c>
      <c r="AH1323">
        <v>0</v>
      </c>
      <c r="AI1323">
        <v>1</v>
      </c>
      <c r="AJ1323">
        <v>1</v>
      </c>
      <c r="AK1323">
        <v>0</v>
      </c>
      <c r="AL1323">
        <v>1</v>
      </c>
      <c r="AM1323">
        <v>1</v>
      </c>
      <c r="AN1323">
        <v>1</v>
      </c>
      <c r="AO1323">
        <v>1</v>
      </c>
      <c r="AP1323">
        <v>0</v>
      </c>
      <c r="AQ1323">
        <v>0</v>
      </c>
      <c r="AR1323">
        <v>0</v>
      </c>
    </row>
    <row r="1324" spans="1:44" x14ac:dyDescent="0.3">
      <c r="A1324">
        <v>1320</v>
      </c>
      <c r="B1324">
        <v>2</v>
      </c>
      <c r="C1324">
        <v>55</v>
      </c>
      <c r="D1324">
        <v>12</v>
      </c>
      <c r="E1324" t="str">
        <f>"2-55-12"</f>
        <v>2-55-12</v>
      </c>
      <c r="F1324" t="s">
        <v>71</v>
      </c>
      <c r="G1324" t="s">
        <v>73</v>
      </c>
      <c r="H1324">
        <v>1</v>
      </c>
      <c r="I1324">
        <v>1</v>
      </c>
      <c r="J1324">
        <v>0</v>
      </c>
      <c r="K1324">
        <v>0</v>
      </c>
      <c r="L1324">
        <v>1</v>
      </c>
      <c r="M1324">
        <v>1</v>
      </c>
      <c r="N1324">
        <v>1</v>
      </c>
      <c r="O1324">
        <v>1</v>
      </c>
      <c r="P1324">
        <v>1</v>
      </c>
      <c r="Q1324">
        <v>1</v>
      </c>
      <c r="R1324">
        <v>1</v>
      </c>
      <c r="S1324">
        <v>1</v>
      </c>
    </row>
    <row r="1325" spans="1:44" x14ac:dyDescent="0.3">
      <c r="A1325">
        <v>1321</v>
      </c>
      <c r="B1325">
        <v>2</v>
      </c>
      <c r="C1325">
        <v>55</v>
      </c>
      <c r="D1325">
        <v>3</v>
      </c>
      <c r="E1325" t="str">
        <f>"2-55-3"</f>
        <v>2-55-3</v>
      </c>
      <c r="F1325" t="s">
        <v>71</v>
      </c>
      <c r="G1325" t="s">
        <v>72</v>
      </c>
      <c r="T1325">
        <v>1</v>
      </c>
      <c r="U1325">
        <v>0</v>
      </c>
      <c r="V1325">
        <v>0</v>
      </c>
      <c r="W1325">
        <v>0</v>
      </c>
      <c r="X1325">
        <v>1</v>
      </c>
      <c r="Y1325">
        <v>0</v>
      </c>
      <c r="Z1325">
        <v>1</v>
      </c>
      <c r="AA1325">
        <v>0</v>
      </c>
      <c r="AB1325">
        <v>0</v>
      </c>
      <c r="AC1325">
        <v>1</v>
      </c>
      <c r="AD1325">
        <v>0</v>
      </c>
      <c r="AE1325">
        <v>1</v>
      </c>
      <c r="AF1325">
        <v>1</v>
      </c>
      <c r="AG1325">
        <v>1</v>
      </c>
      <c r="AH1325">
        <v>0</v>
      </c>
      <c r="AI1325">
        <v>1</v>
      </c>
      <c r="AJ1325">
        <v>1</v>
      </c>
      <c r="AK1325">
        <v>0</v>
      </c>
      <c r="AL1325">
        <v>1</v>
      </c>
      <c r="AM1325">
        <v>1</v>
      </c>
      <c r="AN1325">
        <v>1</v>
      </c>
      <c r="AO1325">
        <v>1</v>
      </c>
      <c r="AP1325">
        <v>0</v>
      </c>
      <c r="AQ1325">
        <v>0</v>
      </c>
      <c r="AR1325">
        <v>0</v>
      </c>
    </row>
    <row r="1326" spans="1:44" x14ac:dyDescent="0.3">
      <c r="A1326">
        <v>1322</v>
      </c>
      <c r="B1326">
        <v>2</v>
      </c>
      <c r="C1326">
        <v>55</v>
      </c>
      <c r="D1326">
        <v>18</v>
      </c>
      <c r="E1326" t="str">
        <f>"2-55-18"</f>
        <v>2-55-18</v>
      </c>
      <c r="F1326" t="s">
        <v>71</v>
      </c>
      <c r="G1326" t="s">
        <v>72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>
        <v>0</v>
      </c>
      <c r="AB1326">
        <v>0</v>
      </c>
      <c r="AC1326">
        <v>0</v>
      </c>
      <c r="AD1326">
        <v>0</v>
      </c>
      <c r="AE1326">
        <v>0</v>
      </c>
      <c r="AF1326">
        <v>0</v>
      </c>
      <c r="AG1326">
        <v>0</v>
      </c>
      <c r="AH1326">
        <v>0</v>
      </c>
      <c r="AI1326">
        <v>1</v>
      </c>
      <c r="AJ1326">
        <v>0</v>
      </c>
      <c r="AK1326">
        <v>1</v>
      </c>
      <c r="AL1326">
        <v>0</v>
      </c>
      <c r="AM1326">
        <v>1</v>
      </c>
      <c r="AN1326">
        <v>0</v>
      </c>
      <c r="AO1326">
        <v>1</v>
      </c>
      <c r="AP1326">
        <v>0</v>
      </c>
      <c r="AQ1326">
        <v>0</v>
      </c>
      <c r="AR1326">
        <v>1</v>
      </c>
    </row>
    <row r="1327" spans="1:44" x14ac:dyDescent="0.3">
      <c r="A1327">
        <v>1323</v>
      </c>
      <c r="B1327">
        <v>2</v>
      </c>
      <c r="C1327">
        <v>55</v>
      </c>
      <c r="D1327">
        <v>7</v>
      </c>
      <c r="E1327" t="str">
        <f>"2-55-7"</f>
        <v>2-55-7</v>
      </c>
      <c r="F1327" t="s">
        <v>71</v>
      </c>
      <c r="G1327" t="s">
        <v>72</v>
      </c>
      <c r="T1327">
        <v>0</v>
      </c>
      <c r="U1327">
        <v>1</v>
      </c>
      <c r="V1327">
        <v>0</v>
      </c>
      <c r="W1327">
        <v>0</v>
      </c>
      <c r="X1327">
        <v>1</v>
      </c>
      <c r="Y1327">
        <v>0</v>
      </c>
      <c r="Z1327">
        <v>0</v>
      </c>
      <c r="AA1327">
        <v>1</v>
      </c>
      <c r="AB1327">
        <v>1</v>
      </c>
      <c r="AC1327">
        <v>0</v>
      </c>
      <c r="AD1327">
        <v>0</v>
      </c>
      <c r="AE1327">
        <v>1</v>
      </c>
      <c r="AF1327">
        <v>1</v>
      </c>
      <c r="AG1327">
        <v>1</v>
      </c>
      <c r="AH1327">
        <v>1</v>
      </c>
      <c r="AI1327">
        <v>0</v>
      </c>
      <c r="AJ1327">
        <v>0</v>
      </c>
      <c r="AK1327">
        <v>1</v>
      </c>
      <c r="AL1327">
        <v>1</v>
      </c>
      <c r="AM1327">
        <v>1</v>
      </c>
      <c r="AN1327">
        <v>1</v>
      </c>
      <c r="AO1327">
        <v>1</v>
      </c>
      <c r="AP1327">
        <v>0</v>
      </c>
      <c r="AQ1327">
        <v>0</v>
      </c>
      <c r="AR1327">
        <v>0</v>
      </c>
    </row>
    <row r="1328" spans="1:44" x14ac:dyDescent="0.3">
      <c r="A1328">
        <v>1324</v>
      </c>
      <c r="B1328">
        <v>2</v>
      </c>
      <c r="C1328">
        <v>55</v>
      </c>
      <c r="D1328">
        <v>22</v>
      </c>
      <c r="E1328" t="str">
        <f>"2-55-22"</f>
        <v>2-55-22</v>
      </c>
      <c r="F1328" t="s">
        <v>71</v>
      </c>
      <c r="G1328" t="s">
        <v>72</v>
      </c>
      <c r="T1328">
        <v>0</v>
      </c>
      <c r="U1328">
        <v>1</v>
      </c>
      <c r="V1328">
        <v>0</v>
      </c>
      <c r="W1328">
        <v>0</v>
      </c>
      <c r="X1328">
        <v>1</v>
      </c>
      <c r="Y1328">
        <v>0</v>
      </c>
      <c r="Z1328">
        <v>1</v>
      </c>
      <c r="AA1328">
        <v>0</v>
      </c>
      <c r="AB1328">
        <v>0</v>
      </c>
      <c r="AC1328">
        <v>1</v>
      </c>
      <c r="AD1328">
        <v>0</v>
      </c>
      <c r="AE1328">
        <v>1</v>
      </c>
      <c r="AF1328">
        <v>1</v>
      </c>
      <c r="AG1328">
        <v>1</v>
      </c>
      <c r="AH1328">
        <v>1</v>
      </c>
      <c r="AI1328">
        <v>0</v>
      </c>
      <c r="AJ1328">
        <v>1</v>
      </c>
      <c r="AK1328">
        <v>0</v>
      </c>
      <c r="AL1328">
        <v>1</v>
      </c>
      <c r="AM1328">
        <v>1</v>
      </c>
      <c r="AN1328">
        <v>1</v>
      </c>
      <c r="AO1328">
        <v>1</v>
      </c>
      <c r="AP1328">
        <v>0</v>
      </c>
      <c r="AQ1328">
        <v>0</v>
      </c>
      <c r="AR1328">
        <v>0</v>
      </c>
    </row>
    <row r="1329" spans="1:44" x14ac:dyDescent="0.3">
      <c r="A1329">
        <v>1325</v>
      </c>
      <c r="B1329">
        <v>2</v>
      </c>
      <c r="C1329">
        <v>55</v>
      </c>
      <c r="D1329">
        <v>11</v>
      </c>
      <c r="E1329" t="str">
        <f>"2-55-11"</f>
        <v>2-55-11</v>
      </c>
      <c r="F1329" t="s">
        <v>71</v>
      </c>
      <c r="G1329" t="s">
        <v>72</v>
      </c>
      <c r="T1329">
        <v>1</v>
      </c>
      <c r="U1329">
        <v>0</v>
      </c>
      <c r="V1329">
        <v>0</v>
      </c>
      <c r="W1329">
        <v>0</v>
      </c>
      <c r="X1329">
        <v>0</v>
      </c>
      <c r="Y1329">
        <v>1</v>
      </c>
      <c r="Z1329">
        <v>1</v>
      </c>
      <c r="AA1329">
        <v>0</v>
      </c>
      <c r="AB1329">
        <v>0</v>
      </c>
      <c r="AC1329">
        <v>1</v>
      </c>
      <c r="AD1329">
        <v>0</v>
      </c>
      <c r="AE1329">
        <v>1</v>
      </c>
      <c r="AF1329">
        <v>1</v>
      </c>
      <c r="AG1329">
        <v>1</v>
      </c>
      <c r="AH1329">
        <v>0</v>
      </c>
      <c r="AI1329">
        <v>1</v>
      </c>
      <c r="AJ1329">
        <v>0</v>
      </c>
      <c r="AK1329">
        <v>1</v>
      </c>
      <c r="AL1329">
        <v>1</v>
      </c>
      <c r="AM1329">
        <v>1</v>
      </c>
      <c r="AN1329">
        <v>1</v>
      </c>
      <c r="AO1329">
        <v>1</v>
      </c>
      <c r="AP1329">
        <v>0</v>
      </c>
      <c r="AQ1329">
        <v>0</v>
      </c>
      <c r="AR1329">
        <v>0</v>
      </c>
    </row>
    <row r="1330" spans="1:44" x14ac:dyDescent="0.3">
      <c r="A1330">
        <v>1326</v>
      </c>
      <c r="B1330">
        <v>2</v>
      </c>
      <c r="C1330">
        <v>55</v>
      </c>
      <c r="D1330">
        <v>23</v>
      </c>
      <c r="E1330" t="str">
        <f>"2-55-23"</f>
        <v>2-55-23</v>
      </c>
      <c r="F1330" t="s">
        <v>71</v>
      </c>
      <c r="G1330" t="s">
        <v>72</v>
      </c>
      <c r="T1330">
        <v>0</v>
      </c>
      <c r="U1330">
        <v>1</v>
      </c>
      <c r="V1330">
        <v>0</v>
      </c>
      <c r="W1330">
        <v>0</v>
      </c>
      <c r="X1330">
        <v>1</v>
      </c>
      <c r="Y1330">
        <v>0</v>
      </c>
      <c r="Z1330">
        <v>0</v>
      </c>
      <c r="AA1330">
        <v>1</v>
      </c>
      <c r="AB1330">
        <v>1</v>
      </c>
      <c r="AC1330">
        <v>0</v>
      </c>
      <c r="AD1330">
        <v>0</v>
      </c>
      <c r="AE1330">
        <v>1</v>
      </c>
      <c r="AF1330">
        <v>1</v>
      </c>
      <c r="AG1330">
        <v>1</v>
      </c>
      <c r="AH1330">
        <v>0</v>
      </c>
      <c r="AI1330">
        <v>1</v>
      </c>
      <c r="AJ1330">
        <v>1</v>
      </c>
      <c r="AK1330">
        <v>0</v>
      </c>
      <c r="AL1330">
        <v>1</v>
      </c>
      <c r="AM1330">
        <v>1</v>
      </c>
      <c r="AN1330">
        <v>1</v>
      </c>
      <c r="AO1330">
        <v>1</v>
      </c>
      <c r="AP1330">
        <v>0</v>
      </c>
      <c r="AQ1330">
        <v>0</v>
      </c>
      <c r="AR1330">
        <v>1</v>
      </c>
    </row>
    <row r="1331" spans="1:44" x14ac:dyDescent="0.3">
      <c r="A1331">
        <v>1327</v>
      </c>
      <c r="B1331">
        <v>2</v>
      </c>
      <c r="C1331">
        <v>55</v>
      </c>
      <c r="D1331">
        <v>8</v>
      </c>
      <c r="E1331" t="str">
        <f>"2-55-8"</f>
        <v>2-55-8</v>
      </c>
      <c r="F1331" t="s">
        <v>71</v>
      </c>
      <c r="G1331" t="s">
        <v>72</v>
      </c>
      <c r="T1331">
        <v>1</v>
      </c>
      <c r="U1331">
        <v>0</v>
      </c>
      <c r="V1331">
        <v>0</v>
      </c>
      <c r="W1331">
        <v>0</v>
      </c>
      <c r="X1331">
        <v>1</v>
      </c>
      <c r="Y1331">
        <v>0</v>
      </c>
      <c r="Z1331">
        <v>1</v>
      </c>
      <c r="AA1331">
        <v>0</v>
      </c>
      <c r="AB1331">
        <v>1</v>
      </c>
      <c r="AC1331">
        <v>0</v>
      </c>
      <c r="AD1331">
        <v>0</v>
      </c>
      <c r="AE1331">
        <v>1</v>
      </c>
      <c r="AF1331">
        <v>1</v>
      </c>
      <c r="AG1331">
        <v>1</v>
      </c>
      <c r="AH1331">
        <v>1</v>
      </c>
      <c r="AI1331">
        <v>0</v>
      </c>
      <c r="AJ1331">
        <v>1</v>
      </c>
      <c r="AK1331">
        <v>0</v>
      </c>
      <c r="AL1331">
        <v>1</v>
      </c>
      <c r="AM1331">
        <v>1</v>
      </c>
      <c r="AN1331">
        <v>1</v>
      </c>
      <c r="AO1331">
        <v>1</v>
      </c>
      <c r="AP1331">
        <v>0</v>
      </c>
      <c r="AQ1331">
        <v>0</v>
      </c>
      <c r="AR1331">
        <v>0</v>
      </c>
    </row>
    <row r="1332" spans="1:44" x14ac:dyDescent="0.3">
      <c r="A1332">
        <v>1328</v>
      </c>
      <c r="B1332">
        <v>2</v>
      </c>
      <c r="C1332">
        <v>55</v>
      </c>
      <c r="D1332">
        <v>14</v>
      </c>
      <c r="E1332" t="str">
        <f>"2-55-14"</f>
        <v>2-55-14</v>
      </c>
      <c r="F1332" t="s">
        <v>71</v>
      </c>
      <c r="G1332" t="s">
        <v>72</v>
      </c>
      <c r="T1332">
        <v>1</v>
      </c>
      <c r="U1332">
        <v>0</v>
      </c>
      <c r="V1332">
        <v>0</v>
      </c>
      <c r="W1332">
        <v>0</v>
      </c>
      <c r="X1332">
        <v>1</v>
      </c>
      <c r="Y1332">
        <v>0</v>
      </c>
      <c r="Z1332">
        <v>0</v>
      </c>
      <c r="AA1332">
        <v>1</v>
      </c>
      <c r="AB1332">
        <v>0</v>
      </c>
      <c r="AC1332">
        <v>0</v>
      </c>
      <c r="AD1332">
        <v>1</v>
      </c>
      <c r="AE1332">
        <v>1</v>
      </c>
      <c r="AF1332">
        <v>1</v>
      </c>
      <c r="AG1332">
        <v>1</v>
      </c>
      <c r="AH1332">
        <v>0</v>
      </c>
      <c r="AI1332">
        <v>1</v>
      </c>
      <c r="AJ1332">
        <v>1</v>
      </c>
      <c r="AK1332">
        <v>0</v>
      </c>
      <c r="AL1332">
        <v>1</v>
      </c>
      <c r="AM1332">
        <v>1</v>
      </c>
      <c r="AN1332">
        <v>1</v>
      </c>
      <c r="AO1332">
        <v>1</v>
      </c>
      <c r="AP1332">
        <v>0</v>
      </c>
      <c r="AQ1332">
        <v>0</v>
      </c>
      <c r="AR1332">
        <v>0</v>
      </c>
    </row>
    <row r="1333" spans="1:44" x14ac:dyDescent="0.3">
      <c r="A1333">
        <v>1329</v>
      </c>
      <c r="B1333">
        <v>2</v>
      </c>
      <c r="C1333">
        <v>56</v>
      </c>
      <c r="D1333">
        <v>22</v>
      </c>
      <c r="E1333" t="str">
        <f>"2-56-22"</f>
        <v>2-56-22</v>
      </c>
      <c r="F1333" t="s">
        <v>71</v>
      </c>
      <c r="G1333" t="s">
        <v>73</v>
      </c>
      <c r="H1333">
        <v>0</v>
      </c>
      <c r="I1333">
        <v>1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1</v>
      </c>
      <c r="S1333">
        <v>1</v>
      </c>
    </row>
    <row r="1334" spans="1:44" x14ac:dyDescent="0.3">
      <c r="A1334">
        <v>1330</v>
      </c>
      <c r="B1334">
        <v>2</v>
      </c>
      <c r="C1334">
        <v>56</v>
      </c>
      <c r="D1334">
        <v>21</v>
      </c>
      <c r="E1334" t="str">
        <f>"2-56-21"</f>
        <v>2-56-21</v>
      </c>
      <c r="F1334" t="s">
        <v>71</v>
      </c>
      <c r="G1334" t="s">
        <v>72</v>
      </c>
      <c r="T1334">
        <v>1</v>
      </c>
      <c r="U1334">
        <v>0</v>
      </c>
      <c r="V1334">
        <v>0</v>
      </c>
      <c r="W1334">
        <v>0</v>
      </c>
      <c r="X1334">
        <v>1</v>
      </c>
      <c r="Y1334">
        <v>0</v>
      </c>
      <c r="Z1334">
        <v>0</v>
      </c>
      <c r="AA1334">
        <v>1</v>
      </c>
      <c r="AB1334">
        <v>0</v>
      </c>
      <c r="AC1334">
        <v>1</v>
      </c>
      <c r="AD1334">
        <v>0</v>
      </c>
      <c r="AE1334">
        <v>1</v>
      </c>
      <c r="AF1334">
        <v>1</v>
      </c>
      <c r="AG1334">
        <v>1</v>
      </c>
      <c r="AH1334">
        <v>0</v>
      </c>
      <c r="AI1334">
        <v>1</v>
      </c>
      <c r="AJ1334">
        <v>1</v>
      </c>
      <c r="AK1334">
        <v>0</v>
      </c>
      <c r="AL1334">
        <v>1</v>
      </c>
      <c r="AM1334">
        <v>1</v>
      </c>
      <c r="AN1334">
        <v>1</v>
      </c>
      <c r="AO1334">
        <v>1</v>
      </c>
      <c r="AP1334">
        <v>0</v>
      </c>
      <c r="AQ1334">
        <v>0</v>
      </c>
      <c r="AR1334">
        <v>0</v>
      </c>
    </row>
    <row r="1335" spans="1:44" x14ac:dyDescent="0.3">
      <c r="A1335">
        <v>1331</v>
      </c>
      <c r="B1335">
        <v>2</v>
      </c>
      <c r="C1335">
        <v>56</v>
      </c>
      <c r="D1335">
        <v>14</v>
      </c>
      <c r="E1335" t="str">
        <f>"2-56-14"</f>
        <v>2-56-14</v>
      </c>
      <c r="F1335" t="s">
        <v>71</v>
      </c>
      <c r="G1335" t="s">
        <v>73</v>
      </c>
      <c r="H1335">
        <v>1</v>
      </c>
      <c r="I1335">
        <v>1</v>
      </c>
      <c r="J1335">
        <v>0</v>
      </c>
      <c r="K1335">
        <v>0</v>
      </c>
      <c r="L1335">
        <v>1</v>
      </c>
      <c r="M1335">
        <v>1</v>
      </c>
      <c r="N1335">
        <v>1</v>
      </c>
      <c r="O1335">
        <v>1</v>
      </c>
      <c r="P1335">
        <v>1</v>
      </c>
      <c r="Q1335">
        <v>1</v>
      </c>
      <c r="R1335">
        <v>1</v>
      </c>
      <c r="S1335">
        <v>1</v>
      </c>
    </row>
    <row r="1336" spans="1:44" x14ac:dyDescent="0.3">
      <c r="A1336">
        <v>1332</v>
      </c>
      <c r="B1336">
        <v>2</v>
      </c>
      <c r="C1336">
        <v>56</v>
      </c>
      <c r="D1336">
        <v>13</v>
      </c>
      <c r="E1336" t="str">
        <f>"2-56-13"</f>
        <v>2-56-13</v>
      </c>
      <c r="F1336" t="s">
        <v>71</v>
      </c>
      <c r="G1336" t="s">
        <v>73</v>
      </c>
      <c r="H1336">
        <v>1</v>
      </c>
      <c r="I1336">
        <v>1</v>
      </c>
      <c r="J1336">
        <v>0</v>
      </c>
      <c r="K1336">
        <v>0</v>
      </c>
      <c r="L1336">
        <v>1</v>
      </c>
      <c r="M1336">
        <v>1</v>
      </c>
      <c r="N1336">
        <v>1</v>
      </c>
      <c r="O1336">
        <v>1</v>
      </c>
      <c r="P1336">
        <v>1</v>
      </c>
      <c r="Q1336">
        <v>1</v>
      </c>
      <c r="R1336">
        <v>1</v>
      </c>
      <c r="S1336">
        <v>1</v>
      </c>
    </row>
    <row r="1337" spans="1:44" x14ac:dyDescent="0.3">
      <c r="A1337">
        <v>1333</v>
      </c>
      <c r="B1337">
        <v>2</v>
      </c>
      <c r="C1337">
        <v>56</v>
      </c>
      <c r="D1337">
        <v>9</v>
      </c>
      <c r="E1337" t="str">
        <f>"2-56-9"</f>
        <v>2-56-9</v>
      </c>
      <c r="F1337" t="s">
        <v>71</v>
      </c>
      <c r="G1337" t="s">
        <v>72</v>
      </c>
      <c r="T1337">
        <v>0</v>
      </c>
      <c r="U1337">
        <v>1</v>
      </c>
      <c r="V1337">
        <v>0</v>
      </c>
      <c r="W1337">
        <v>0</v>
      </c>
      <c r="X1337">
        <v>1</v>
      </c>
      <c r="Y1337">
        <v>0</v>
      </c>
      <c r="Z1337">
        <v>1</v>
      </c>
      <c r="AA1337">
        <v>0</v>
      </c>
      <c r="AB1337">
        <v>0</v>
      </c>
      <c r="AC1337">
        <v>1</v>
      </c>
      <c r="AD1337">
        <v>0</v>
      </c>
      <c r="AE1337">
        <v>1</v>
      </c>
      <c r="AF1337">
        <v>1</v>
      </c>
      <c r="AG1337">
        <v>1</v>
      </c>
      <c r="AH1337">
        <v>0</v>
      </c>
      <c r="AI1337">
        <v>1</v>
      </c>
      <c r="AJ1337">
        <v>0</v>
      </c>
      <c r="AK1337">
        <v>1</v>
      </c>
      <c r="AL1337">
        <v>0</v>
      </c>
      <c r="AM1337">
        <v>0</v>
      </c>
      <c r="AN1337">
        <v>0</v>
      </c>
      <c r="AO1337">
        <v>0</v>
      </c>
      <c r="AP1337">
        <v>0</v>
      </c>
      <c r="AQ1337">
        <v>0</v>
      </c>
      <c r="AR1337">
        <v>0</v>
      </c>
    </row>
    <row r="1338" spans="1:44" x14ac:dyDescent="0.3">
      <c r="A1338">
        <v>1334</v>
      </c>
      <c r="B1338">
        <v>2</v>
      </c>
      <c r="C1338">
        <v>56</v>
      </c>
      <c r="D1338">
        <v>5</v>
      </c>
      <c r="E1338" t="str">
        <f>"2-56-5"</f>
        <v>2-56-5</v>
      </c>
      <c r="F1338" t="s">
        <v>71</v>
      </c>
      <c r="G1338" t="s">
        <v>73</v>
      </c>
      <c r="H1338">
        <v>1</v>
      </c>
      <c r="I1338">
        <v>1</v>
      </c>
      <c r="J1338">
        <v>0</v>
      </c>
      <c r="K1338">
        <v>0</v>
      </c>
      <c r="L1338">
        <v>1</v>
      </c>
      <c r="M1338">
        <v>1</v>
      </c>
      <c r="N1338">
        <v>1</v>
      </c>
      <c r="O1338">
        <v>1</v>
      </c>
      <c r="P1338">
        <v>1</v>
      </c>
      <c r="Q1338">
        <v>1</v>
      </c>
      <c r="R1338">
        <v>1</v>
      </c>
      <c r="S1338">
        <v>1</v>
      </c>
    </row>
    <row r="1339" spans="1:44" x14ac:dyDescent="0.3">
      <c r="A1339">
        <v>1335</v>
      </c>
      <c r="B1339">
        <v>2</v>
      </c>
      <c r="C1339">
        <v>56</v>
      </c>
      <c r="D1339">
        <v>2</v>
      </c>
      <c r="E1339" t="str">
        <f>"2-56-2"</f>
        <v>2-56-2</v>
      </c>
      <c r="F1339" t="s">
        <v>71</v>
      </c>
      <c r="G1339" t="s">
        <v>73</v>
      </c>
      <c r="H1339">
        <v>1</v>
      </c>
      <c r="I1339">
        <v>1</v>
      </c>
      <c r="J1339">
        <v>0</v>
      </c>
      <c r="K1339">
        <v>0</v>
      </c>
      <c r="L1339">
        <v>1</v>
      </c>
      <c r="M1339">
        <v>1</v>
      </c>
      <c r="N1339">
        <v>1</v>
      </c>
      <c r="O1339">
        <v>1</v>
      </c>
      <c r="P1339">
        <v>1</v>
      </c>
      <c r="Q1339">
        <v>1</v>
      </c>
      <c r="R1339">
        <v>1</v>
      </c>
      <c r="S1339">
        <v>1</v>
      </c>
    </row>
    <row r="1340" spans="1:44" x14ac:dyDescent="0.3">
      <c r="A1340">
        <v>1336</v>
      </c>
      <c r="B1340">
        <v>2</v>
      </c>
      <c r="C1340">
        <v>56</v>
      </c>
      <c r="D1340">
        <v>24</v>
      </c>
      <c r="E1340" t="str">
        <f>"2-56-24"</f>
        <v>2-56-24</v>
      </c>
      <c r="F1340" t="s">
        <v>71</v>
      </c>
      <c r="G1340" t="s">
        <v>72</v>
      </c>
      <c r="T1340">
        <v>1</v>
      </c>
      <c r="U1340">
        <v>0</v>
      </c>
      <c r="V1340">
        <v>0</v>
      </c>
      <c r="W1340">
        <v>0</v>
      </c>
      <c r="X1340">
        <v>1</v>
      </c>
      <c r="Y1340">
        <v>0</v>
      </c>
      <c r="Z1340">
        <v>0</v>
      </c>
      <c r="AA1340">
        <v>1</v>
      </c>
      <c r="AB1340">
        <v>0</v>
      </c>
      <c r="AC1340">
        <v>0</v>
      </c>
      <c r="AD1340">
        <v>1</v>
      </c>
      <c r="AE1340">
        <v>1</v>
      </c>
      <c r="AF1340">
        <v>1</v>
      </c>
      <c r="AG1340">
        <v>1</v>
      </c>
      <c r="AH1340">
        <v>1</v>
      </c>
      <c r="AI1340">
        <v>0</v>
      </c>
      <c r="AJ1340">
        <v>1</v>
      </c>
      <c r="AK1340">
        <v>0</v>
      </c>
      <c r="AL1340">
        <v>0</v>
      </c>
      <c r="AM1340">
        <v>1</v>
      </c>
      <c r="AN1340">
        <v>1</v>
      </c>
      <c r="AO1340">
        <v>1</v>
      </c>
      <c r="AP1340">
        <v>0</v>
      </c>
      <c r="AQ1340">
        <v>0</v>
      </c>
      <c r="AR1340">
        <v>0</v>
      </c>
    </row>
    <row r="1341" spans="1:44" x14ac:dyDescent="0.3">
      <c r="A1341">
        <v>1337</v>
      </c>
      <c r="B1341">
        <v>2</v>
      </c>
      <c r="C1341">
        <v>56</v>
      </c>
      <c r="D1341">
        <v>23</v>
      </c>
      <c r="E1341" t="str">
        <f>"2-56-23"</f>
        <v>2-56-23</v>
      </c>
      <c r="F1341" t="s">
        <v>71</v>
      </c>
      <c r="G1341" t="s">
        <v>72</v>
      </c>
      <c r="T1341">
        <v>1</v>
      </c>
      <c r="U1341">
        <v>0</v>
      </c>
      <c r="V1341">
        <v>0</v>
      </c>
      <c r="W1341">
        <v>0</v>
      </c>
      <c r="X1341">
        <v>1</v>
      </c>
      <c r="Y1341">
        <v>0</v>
      </c>
      <c r="Z1341">
        <v>1</v>
      </c>
      <c r="AA1341">
        <v>0</v>
      </c>
      <c r="AB1341">
        <v>0</v>
      </c>
      <c r="AC1341">
        <v>1</v>
      </c>
      <c r="AD1341">
        <v>0</v>
      </c>
      <c r="AE1341">
        <v>1</v>
      </c>
      <c r="AF1341">
        <v>1</v>
      </c>
      <c r="AG1341">
        <v>1</v>
      </c>
      <c r="AH1341">
        <v>1</v>
      </c>
      <c r="AI1341">
        <v>0</v>
      </c>
      <c r="AJ1341">
        <v>0</v>
      </c>
      <c r="AK1341">
        <v>1</v>
      </c>
      <c r="AL1341">
        <v>1</v>
      </c>
      <c r="AM1341">
        <v>1</v>
      </c>
      <c r="AN1341">
        <v>1</v>
      </c>
      <c r="AO1341">
        <v>1</v>
      </c>
      <c r="AP1341">
        <v>0</v>
      </c>
      <c r="AQ1341">
        <v>0</v>
      </c>
      <c r="AR1341">
        <v>0</v>
      </c>
    </row>
    <row r="1342" spans="1:44" x14ac:dyDescent="0.3">
      <c r="A1342">
        <v>1338</v>
      </c>
      <c r="B1342">
        <v>2</v>
      </c>
      <c r="C1342">
        <v>56</v>
      </c>
      <c r="D1342">
        <v>18</v>
      </c>
      <c r="E1342" t="str">
        <f>"2-56-18"</f>
        <v>2-56-18</v>
      </c>
      <c r="F1342" t="s">
        <v>71</v>
      </c>
      <c r="G1342" t="s">
        <v>73</v>
      </c>
      <c r="H1342">
        <v>1</v>
      </c>
      <c r="I1342">
        <v>0</v>
      </c>
      <c r="J1342">
        <v>0</v>
      </c>
      <c r="K1342">
        <v>1</v>
      </c>
      <c r="L1342">
        <v>1</v>
      </c>
      <c r="M1342">
        <v>1</v>
      </c>
      <c r="N1342">
        <v>1</v>
      </c>
      <c r="O1342">
        <v>1</v>
      </c>
      <c r="P1342">
        <v>1</v>
      </c>
      <c r="Q1342">
        <v>1</v>
      </c>
      <c r="R1342">
        <v>1</v>
      </c>
      <c r="S1342">
        <v>1</v>
      </c>
    </row>
    <row r="1343" spans="1:44" x14ac:dyDescent="0.3">
      <c r="A1343">
        <v>1339</v>
      </c>
      <c r="B1343">
        <v>2</v>
      </c>
      <c r="C1343">
        <v>56</v>
      </c>
      <c r="D1343">
        <v>17</v>
      </c>
      <c r="E1343" t="str">
        <f>"2-56-17"</f>
        <v>2-56-17</v>
      </c>
      <c r="F1343" t="s">
        <v>71</v>
      </c>
      <c r="G1343" t="s">
        <v>73</v>
      </c>
      <c r="H1343">
        <v>1</v>
      </c>
      <c r="I1343">
        <v>0</v>
      </c>
      <c r="J1343">
        <v>0</v>
      </c>
      <c r="K1343">
        <v>1</v>
      </c>
      <c r="L1343">
        <v>0</v>
      </c>
      <c r="M1343">
        <v>1</v>
      </c>
      <c r="N1343">
        <v>1</v>
      </c>
      <c r="O1343">
        <v>1</v>
      </c>
      <c r="P1343">
        <v>1</v>
      </c>
      <c r="Q1343">
        <v>1</v>
      </c>
      <c r="R1343">
        <v>1</v>
      </c>
      <c r="S1343">
        <v>1</v>
      </c>
    </row>
    <row r="1344" spans="1:44" x14ac:dyDescent="0.3">
      <c r="A1344">
        <v>1340</v>
      </c>
      <c r="B1344">
        <v>2</v>
      </c>
      <c r="C1344">
        <v>56</v>
      </c>
      <c r="D1344">
        <v>11</v>
      </c>
      <c r="E1344" t="str">
        <f>"2-56-11"</f>
        <v>2-56-11</v>
      </c>
      <c r="F1344" t="s">
        <v>71</v>
      </c>
      <c r="G1344" t="s">
        <v>72</v>
      </c>
      <c r="T1344">
        <v>0</v>
      </c>
      <c r="U1344">
        <v>1</v>
      </c>
      <c r="V1344">
        <v>0</v>
      </c>
      <c r="W1344">
        <v>0</v>
      </c>
      <c r="X1344">
        <v>1</v>
      </c>
      <c r="Y1344">
        <v>0</v>
      </c>
      <c r="Z1344">
        <v>0</v>
      </c>
      <c r="AA1344">
        <v>1</v>
      </c>
      <c r="AB1344">
        <v>0</v>
      </c>
      <c r="AC1344">
        <v>1</v>
      </c>
      <c r="AD1344">
        <v>0</v>
      </c>
      <c r="AE1344">
        <v>1</v>
      </c>
      <c r="AF1344">
        <v>1</v>
      </c>
      <c r="AG1344">
        <v>1</v>
      </c>
      <c r="AH1344">
        <v>0</v>
      </c>
      <c r="AI1344">
        <v>1</v>
      </c>
      <c r="AJ1344">
        <v>0</v>
      </c>
      <c r="AK1344">
        <v>1</v>
      </c>
      <c r="AL1344">
        <v>1</v>
      </c>
      <c r="AM1344">
        <v>1</v>
      </c>
      <c r="AN1344">
        <v>1</v>
      </c>
      <c r="AO1344">
        <v>1</v>
      </c>
      <c r="AP1344">
        <v>0</v>
      </c>
      <c r="AQ1344">
        <v>0</v>
      </c>
      <c r="AR1344">
        <v>0</v>
      </c>
    </row>
    <row r="1345" spans="1:44" x14ac:dyDescent="0.3">
      <c r="A1345">
        <v>1341</v>
      </c>
      <c r="B1345">
        <v>2</v>
      </c>
      <c r="C1345">
        <v>56</v>
      </c>
      <c r="D1345">
        <v>6</v>
      </c>
      <c r="E1345" t="str">
        <f>"2-56-6"</f>
        <v>2-56-6</v>
      </c>
      <c r="F1345" t="s">
        <v>71</v>
      </c>
      <c r="G1345" t="s">
        <v>72</v>
      </c>
      <c r="T1345">
        <v>0</v>
      </c>
      <c r="U1345">
        <v>1</v>
      </c>
      <c r="V1345">
        <v>0</v>
      </c>
      <c r="W1345">
        <v>0</v>
      </c>
      <c r="X1345">
        <v>1</v>
      </c>
      <c r="Y1345">
        <v>0</v>
      </c>
      <c r="Z1345">
        <v>0</v>
      </c>
      <c r="AA1345">
        <v>1</v>
      </c>
      <c r="AB1345">
        <v>0</v>
      </c>
      <c r="AC1345">
        <v>0</v>
      </c>
      <c r="AD1345">
        <v>1</v>
      </c>
      <c r="AE1345">
        <v>1</v>
      </c>
      <c r="AF1345">
        <v>1</v>
      </c>
      <c r="AG1345">
        <v>1</v>
      </c>
      <c r="AH1345">
        <v>0</v>
      </c>
      <c r="AI1345">
        <v>1</v>
      </c>
      <c r="AJ1345">
        <v>1</v>
      </c>
      <c r="AK1345">
        <v>0</v>
      </c>
      <c r="AL1345">
        <v>1</v>
      </c>
      <c r="AM1345">
        <v>1</v>
      </c>
      <c r="AN1345">
        <v>1</v>
      </c>
      <c r="AO1345">
        <v>1</v>
      </c>
      <c r="AP1345">
        <v>0</v>
      </c>
      <c r="AQ1345">
        <v>0</v>
      </c>
      <c r="AR1345">
        <v>0</v>
      </c>
    </row>
    <row r="1346" spans="1:44" x14ac:dyDescent="0.3">
      <c r="A1346">
        <v>1342</v>
      </c>
      <c r="B1346">
        <v>2</v>
      </c>
      <c r="C1346">
        <v>56</v>
      </c>
      <c r="D1346">
        <v>3</v>
      </c>
      <c r="E1346" t="str">
        <f>"2-56-3"</f>
        <v>2-56-3</v>
      </c>
      <c r="F1346" t="s">
        <v>71</v>
      </c>
      <c r="G1346" t="s">
        <v>72</v>
      </c>
      <c r="T1346">
        <v>1</v>
      </c>
      <c r="U1346">
        <v>0</v>
      </c>
      <c r="V1346">
        <v>0</v>
      </c>
      <c r="W1346">
        <v>0</v>
      </c>
      <c r="X1346">
        <v>1</v>
      </c>
      <c r="Y1346">
        <v>0</v>
      </c>
      <c r="Z1346">
        <v>1</v>
      </c>
      <c r="AA1346">
        <v>0</v>
      </c>
      <c r="AB1346">
        <v>0</v>
      </c>
      <c r="AC1346">
        <v>1</v>
      </c>
      <c r="AD1346">
        <v>0</v>
      </c>
      <c r="AE1346">
        <v>1</v>
      </c>
      <c r="AF1346">
        <v>1</v>
      </c>
      <c r="AG1346">
        <v>1</v>
      </c>
      <c r="AH1346">
        <v>1</v>
      </c>
      <c r="AI1346">
        <v>0</v>
      </c>
      <c r="AJ1346">
        <v>1</v>
      </c>
      <c r="AK1346">
        <v>0</v>
      </c>
      <c r="AL1346">
        <v>1</v>
      </c>
      <c r="AM1346">
        <v>1</v>
      </c>
      <c r="AN1346">
        <v>1</v>
      </c>
      <c r="AO1346">
        <v>1</v>
      </c>
      <c r="AP1346">
        <v>0</v>
      </c>
      <c r="AQ1346">
        <v>0</v>
      </c>
      <c r="AR1346">
        <v>0</v>
      </c>
    </row>
    <row r="1347" spans="1:44" x14ac:dyDescent="0.3">
      <c r="A1347">
        <v>1343</v>
      </c>
      <c r="B1347">
        <v>2</v>
      </c>
      <c r="C1347">
        <v>56</v>
      </c>
      <c r="D1347">
        <v>7</v>
      </c>
      <c r="E1347" t="str">
        <f>"2-56-7"</f>
        <v>2-56-7</v>
      </c>
      <c r="F1347" t="s">
        <v>71</v>
      </c>
      <c r="G1347" t="s">
        <v>72</v>
      </c>
      <c r="T1347">
        <v>0</v>
      </c>
      <c r="U1347">
        <v>1</v>
      </c>
      <c r="V1347">
        <v>0</v>
      </c>
      <c r="W1347">
        <v>0</v>
      </c>
      <c r="X1347">
        <v>1</v>
      </c>
      <c r="Y1347">
        <v>0</v>
      </c>
      <c r="Z1347">
        <v>0</v>
      </c>
      <c r="AA1347">
        <v>1</v>
      </c>
      <c r="AB1347">
        <v>0</v>
      </c>
      <c r="AC1347">
        <v>0</v>
      </c>
      <c r="AD1347">
        <v>1</v>
      </c>
      <c r="AE1347">
        <v>1</v>
      </c>
      <c r="AF1347">
        <v>1</v>
      </c>
      <c r="AG1347">
        <v>1</v>
      </c>
      <c r="AH1347">
        <v>0</v>
      </c>
      <c r="AI1347">
        <v>1</v>
      </c>
      <c r="AJ1347">
        <v>1</v>
      </c>
      <c r="AK1347">
        <v>0</v>
      </c>
      <c r="AL1347">
        <v>1</v>
      </c>
      <c r="AM1347">
        <v>1</v>
      </c>
      <c r="AN1347">
        <v>1</v>
      </c>
      <c r="AO1347">
        <v>1</v>
      </c>
      <c r="AP1347">
        <v>0</v>
      </c>
      <c r="AQ1347">
        <v>0</v>
      </c>
      <c r="AR1347">
        <v>0</v>
      </c>
    </row>
    <row r="1348" spans="1:44" x14ac:dyDescent="0.3">
      <c r="A1348">
        <v>1344</v>
      </c>
      <c r="B1348">
        <v>2</v>
      </c>
      <c r="C1348">
        <v>56</v>
      </c>
      <c r="D1348">
        <v>4</v>
      </c>
      <c r="E1348" t="str">
        <f>"2-56-4"</f>
        <v>2-56-4</v>
      </c>
      <c r="F1348" t="s">
        <v>71</v>
      </c>
      <c r="G1348" t="s">
        <v>72</v>
      </c>
      <c r="T1348">
        <v>1</v>
      </c>
      <c r="U1348">
        <v>0</v>
      </c>
      <c r="V1348">
        <v>0</v>
      </c>
      <c r="W1348">
        <v>0</v>
      </c>
      <c r="X1348">
        <v>1</v>
      </c>
      <c r="Y1348">
        <v>0</v>
      </c>
      <c r="Z1348">
        <v>1</v>
      </c>
      <c r="AA1348">
        <v>0</v>
      </c>
      <c r="AB1348">
        <v>1</v>
      </c>
      <c r="AC1348">
        <v>0</v>
      </c>
      <c r="AD1348">
        <v>0</v>
      </c>
      <c r="AE1348">
        <v>1</v>
      </c>
      <c r="AF1348">
        <v>1</v>
      </c>
      <c r="AG1348">
        <v>1</v>
      </c>
      <c r="AH1348">
        <v>1</v>
      </c>
      <c r="AI1348">
        <v>0</v>
      </c>
      <c r="AJ1348">
        <v>1</v>
      </c>
      <c r="AK1348">
        <v>0</v>
      </c>
      <c r="AL1348">
        <v>1</v>
      </c>
      <c r="AM1348">
        <v>1</v>
      </c>
      <c r="AN1348">
        <v>1</v>
      </c>
      <c r="AO1348">
        <v>1</v>
      </c>
      <c r="AP1348">
        <v>0</v>
      </c>
      <c r="AQ1348">
        <v>0</v>
      </c>
      <c r="AR1348">
        <v>0</v>
      </c>
    </row>
    <row r="1349" spans="1:44" x14ac:dyDescent="0.3">
      <c r="A1349">
        <v>1345</v>
      </c>
      <c r="B1349">
        <v>2</v>
      </c>
      <c r="C1349">
        <v>56</v>
      </c>
      <c r="D1349">
        <v>25</v>
      </c>
      <c r="E1349" t="str">
        <f>"2-56-25"</f>
        <v>2-56-25</v>
      </c>
      <c r="F1349" t="s">
        <v>71</v>
      </c>
      <c r="G1349" t="s">
        <v>72</v>
      </c>
      <c r="T1349">
        <v>1</v>
      </c>
      <c r="U1349">
        <v>0</v>
      </c>
      <c r="V1349">
        <v>0</v>
      </c>
      <c r="W1349">
        <v>0</v>
      </c>
      <c r="X1349">
        <v>1</v>
      </c>
      <c r="Y1349">
        <v>0</v>
      </c>
      <c r="Z1349">
        <v>0</v>
      </c>
      <c r="AA1349">
        <v>1</v>
      </c>
      <c r="AB1349">
        <v>0</v>
      </c>
      <c r="AC1349">
        <v>0</v>
      </c>
      <c r="AD1349">
        <v>1</v>
      </c>
      <c r="AE1349">
        <v>0</v>
      </c>
      <c r="AF1349">
        <v>0</v>
      </c>
      <c r="AG1349">
        <v>0</v>
      </c>
      <c r="AH1349">
        <v>1</v>
      </c>
      <c r="AI1349">
        <v>0</v>
      </c>
      <c r="AJ1349">
        <v>1</v>
      </c>
      <c r="AK1349">
        <v>0</v>
      </c>
      <c r="AL1349">
        <v>0</v>
      </c>
      <c r="AM1349">
        <v>1</v>
      </c>
      <c r="AN1349">
        <v>1</v>
      </c>
      <c r="AO1349">
        <v>1</v>
      </c>
      <c r="AP1349">
        <v>0</v>
      </c>
      <c r="AQ1349">
        <v>0</v>
      </c>
      <c r="AR1349">
        <v>0</v>
      </c>
    </row>
    <row r="1350" spans="1:44" x14ac:dyDescent="0.3">
      <c r="A1350">
        <v>1346</v>
      </c>
      <c r="B1350">
        <v>2</v>
      </c>
      <c r="C1350">
        <v>56</v>
      </c>
      <c r="D1350">
        <v>20</v>
      </c>
      <c r="E1350" t="str">
        <f>"2-56-20"</f>
        <v>2-56-20</v>
      </c>
      <c r="F1350" t="s">
        <v>71</v>
      </c>
      <c r="G1350" t="s">
        <v>72</v>
      </c>
      <c r="T1350">
        <v>0</v>
      </c>
      <c r="U1350">
        <v>1</v>
      </c>
      <c r="V1350">
        <v>0</v>
      </c>
      <c r="W1350">
        <v>0</v>
      </c>
      <c r="X1350">
        <v>0</v>
      </c>
      <c r="Y1350">
        <v>1</v>
      </c>
      <c r="Z1350">
        <v>1</v>
      </c>
      <c r="AA1350">
        <v>0</v>
      </c>
      <c r="AB1350">
        <v>0</v>
      </c>
      <c r="AC1350">
        <v>1</v>
      </c>
      <c r="AD1350">
        <v>0</v>
      </c>
      <c r="AE1350">
        <v>1</v>
      </c>
      <c r="AF1350">
        <v>1</v>
      </c>
      <c r="AG1350">
        <v>1</v>
      </c>
      <c r="AH1350">
        <v>1</v>
      </c>
      <c r="AI1350">
        <v>0</v>
      </c>
      <c r="AJ1350">
        <v>0</v>
      </c>
      <c r="AK1350">
        <v>1</v>
      </c>
      <c r="AL1350">
        <v>1</v>
      </c>
      <c r="AM1350">
        <v>1</v>
      </c>
      <c r="AN1350">
        <v>1</v>
      </c>
      <c r="AO1350">
        <v>1</v>
      </c>
      <c r="AP1350">
        <v>0</v>
      </c>
      <c r="AQ1350">
        <v>0</v>
      </c>
      <c r="AR1350">
        <v>0</v>
      </c>
    </row>
    <row r="1351" spans="1:44" x14ac:dyDescent="0.3">
      <c r="A1351">
        <v>1347</v>
      </c>
      <c r="B1351">
        <v>2</v>
      </c>
      <c r="C1351">
        <v>56</v>
      </c>
      <c r="D1351">
        <v>19</v>
      </c>
      <c r="E1351" t="str">
        <f>"2-56-19"</f>
        <v>2-56-19</v>
      </c>
      <c r="F1351" t="s">
        <v>71</v>
      </c>
      <c r="G1351" t="s">
        <v>73</v>
      </c>
      <c r="H1351">
        <v>0</v>
      </c>
      <c r="I1351">
        <v>1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</row>
    <row r="1352" spans="1:44" x14ac:dyDescent="0.3">
      <c r="A1352">
        <v>1348</v>
      </c>
      <c r="B1352">
        <v>2</v>
      </c>
      <c r="C1352">
        <v>56</v>
      </c>
      <c r="D1352">
        <v>12</v>
      </c>
      <c r="E1352" t="str">
        <f>"2-56-12"</f>
        <v>2-56-12</v>
      </c>
      <c r="F1352" t="s">
        <v>71</v>
      </c>
      <c r="G1352" t="s">
        <v>72</v>
      </c>
      <c r="T1352">
        <v>0</v>
      </c>
      <c r="U1352">
        <v>1</v>
      </c>
      <c r="V1352">
        <v>0</v>
      </c>
      <c r="W1352">
        <v>0</v>
      </c>
      <c r="X1352">
        <v>1</v>
      </c>
      <c r="Y1352">
        <v>0</v>
      </c>
      <c r="Z1352">
        <v>0</v>
      </c>
      <c r="AA1352">
        <v>1</v>
      </c>
      <c r="AB1352">
        <v>0</v>
      </c>
      <c r="AC1352">
        <v>1</v>
      </c>
      <c r="AD1352">
        <v>0</v>
      </c>
      <c r="AE1352">
        <v>1</v>
      </c>
      <c r="AF1352">
        <v>1</v>
      </c>
      <c r="AG1352">
        <v>1</v>
      </c>
      <c r="AH1352">
        <v>0</v>
      </c>
      <c r="AI1352">
        <v>1</v>
      </c>
      <c r="AJ1352">
        <v>1</v>
      </c>
      <c r="AK1352">
        <v>0</v>
      </c>
      <c r="AL1352">
        <v>1</v>
      </c>
      <c r="AM1352">
        <v>1</v>
      </c>
      <c r="AN1352">
        <v>1</v>
      </c>
      <c r="AO1352">
        <v>1</v>
      </c>
      <c r="AP1352">
        <v>0</v>
      </c>
      <c r="AQ1352">
        <v>0</v>
      </c>
      <c r="AR1352">
        <v>0</v>
      </c>
    </row>
    <row r="1353" spans="1:44" x14ac:dyDescent="0.3">
      <c r="A1353">
        <v>1349</v>
      </c>
      <c r="B1353">
        <v>2</v>
      </c>
      <c r="C1353">
        <v>56</v>
      </c>
      <c r="D1353">
        <v>8</v>
      </c>
      <c r="E1353" t="str">
        <f>"2-56-8"</f>
        <v>2-56-8</v>
      </c>
      <c r="F1353" t="s">
        <v>71</v>
      </c>
      <c r="G1353" t="s">
        <v>72</v>
      </c>
      <c r="T1353">
        <v>1</v>
      </c>
      <c r="U1353">
        <v>0</v>
      </c>
      <c r="V1353">
        <v>0</v>
      </c>
      <c r="W1353">
        <v>0</v>
      </c>
      <c r="X1353">
        <v>0</v>
      </c>
      <c r="Y1353">
        <v>1</v>
      </c>
      <c r="Z1353">
        <v>1</v>
      </c>
      <c r="AA1353">
        <v>0</v>
      </c>
      <c r="AB1353">
        <v>0</v>
      </c>
      <c r="AC1353">
        <v>0</v>
      </c>
      <c r="AD1353">
        <v>1</v>
      </c>
      <c r="AE1353">
        <v>1</v>
      </c>
      <c r="AF1353">
        <v>1</v>
      </c>
      <c r="AG1353">
        <v>1</v>
      </c>
      <c r="AH1353">
        <v>0</v>
      </c>
      <c r="AI1353">
        <v>1</v>
      </c>
      <c r="AJ1353">
        <v>0</v>
      </c>
      <c r="AK1353">
        <v>1</v>
      </c>
      <c r="AL1353">
        <v>1</v>
      </c>
      <c r="AM1353">
        <v>1</v>
      </c>
      <c r="AN1353">
        <v>1</v>
      </c>
      <c r="AO1353">
        <v>1</v>
      </c>
      <c r="AP1353">
        <v>0</v>
      </c>
      <c r="AQ1353">
        <v>0</v>
      </c>
      <c r="AR1353">
        <v>0</v>
      </c>
    </row>
    <row r="1354" spans="1:44" x14ac:dyDescent="0.3">
      <c r="A1354">
        <v>1350</v>
      </c>
      <c r="B1354">
        <v>2</v>
      </c>
      <c r="C1354">
        <v>56</v>
      </c>
      <c r="D1354">
        <v>10</v>
      </c>
      <c r="E1354" t="str">
        <f>"2-56-10"</f>
        <v>2-56-10</v>
      </c>
      <c r="F1354" t="s">
        <v>71</v>
      </c>
      <c r="G1354" t="s">
        <v>72</v>
      </c>
      <c r="T1354">
        <v>0</v>
      </c>
      <c r="U1354">
        <v>1</v>
      </c>
      <c r="V1354">
        <v>0</v>
      </c>
      <c r="W1354">
        <v>0</v>
      </c>
      <c r="X1354">
        <v>1</v>
      </c>
      <c r="Y1354">
        <v>0</v>
      </c>
      <c r="Z1354">
        <v>1</v>
      </c>
      <c r="AA1354">
        <v>0</v>
      </c>
      <c r="AB1354">
        <v>0</v>
      </c>
      <c r="AC1354">
        <v>1</v>
      </c>
      <c r="AD1354">
        <v>0</v>
      </c>
      <c r="AE1354">
        <v>1</v>
      </c>
      <c r="AF1354">
        <v>1</v>
      </c>
      <c r="AG1354">
        <v>1</v>
      </c>
      <c r="AH1354">
        <v>0</v>
      </c>
      <c r="AI1354">
        <v>1</v>
      </c>
      <c r="AJ1354">
        <v>0</v>
      </c>
      <c r="AK1354">
        <v>1</v>
      </c>
      <c r="AL1354">
        <v>1</v>
      </c>
      <c r="AM1354">
        <v>1</v>
      </c>
      <c r="AN1354">
        <v>1</v>
      </c>
      <c r="AO1354">
        <v>1</v>
      </c>
      <c r="AP1354">
        <v>0</v>
      </c>
      <c r="AQ1354">
        <v>0</v>
      </c>
      <c r="AR1354">
        <v>0</v>
      </c>
    </row>
    <row r="1355" spans="1:44" x14ac:dyDescent="0.3">
      <c r="A1355">
        <v>1351</v>
      </c>
      <c r="B1355">
        <v>2</v>
      </c>
      <c r="C1355">
        <v>56</v>
      </c>
      <c r="D1355">
        <v>16</v>
      </c>
      <c r="E1355" t="str">
        <f>"2-56-16"</f>
        <v>2-56-16</v>
      </c>
      <c r="F1355" t="s">
        <v>71</v>
      </c>
      <c r="G1355" t="s">
        <v>72</v>
      </c>
      <c r="T1355">
        <v>0</v>
      </c>
      <c r="U1355">
        <v>1</v>
      </c>
      <c r="V1355">
        <v>0</v>
      </c>
      <c r="W1355">
        <v>0</v>
      </c>
      <c r="X1355">
        <v>1</v>
      </c>
      <c r="Y1355">
        <v>0</v>
      </c>
      <c r="Z1355">
        <v>0</v>
      </c>
      <c r="AA1355">
        <v>1</v>
      </c>
      <c r="AB1355">
        <v>1</v>
      </c>
      <c r="AC1355">
        <v>0</v>
      </c>
      <c r="AD1355">
        <v>0</v>
      </c>
      <c r="AE1355">
        <v>1</v>
      </c>
      <c r="AF1355">
        <v>1</v>
      </c>
      <c r="AG1355">
        <v>1</v>
      </c>
      <c r="AH1355">
        <v>0</v>
      </c>
      <c r="AI1355">
        <v>1</v>
      </c>
      <c r="AJ1355">
        <v>1</v>
      </c>
      <c r="AK1355">
        <v>0</v>
      </c>
      <c r="AL1355">
        <v>1</v>
      </c>
      <c r="AM1355">
        <v>1</v>
      </c>
      <c r="AN1355">
        <v>1</v>
      </c>
      <c r="AO1355">
        <v>1</v>
      </c>
      <c r="AP1355">
        <v>0</v>
      </c>
      <c r="AQ1355">
        <v>0</v>
      </c>
      <c r="AR1355">
        <v>0</v>
      </c>
    </row>
    <row r="1356" spans="1:44" x14ac:dyDescent="0.3">
      <c r="A1356">
        <v>1352</v>
      </c>
      <c r="B1356">
        <v>2</v>
      </c>
      <c r="C1356">
        <v>56</v>
      </c>
      <c r="D1356">
        <v>1</v>
      </c>
      <c r="E1356" t="str">
        <f>"2-56-1"</f>
        <v>2-56-1</v>
      </c>
      <c r="F1356" t="s">
        <v>71</v>
      </c>
      <c r="G1356" t="s">
        <v>72</v>
      </c>
      <c r="T1356">
        <v>1</v>
      </c>
      <c r="U1356">
        <v>0</v>
      </c>
      <c r="V1356">
        <v>0</v>
      </c>
      <c r="W1356">
        <v>0</v>
      </c>
      <c r="X1356">
        <v>1</v>
      </c>
      <c r="Y1356">
        <v>0</v>
      </c>
      <c r="Z1356">
        <v>1</v>
      </c>
      <c r="AA1356">
        <v>0</v>
      </c>
      <c r="AB1356">
        <v>0</v>
      </c>
      <c r="AC1356">
        <v>1</v>
      </c>
      <c r="AD1356">
        <v>0</v>
      </c>
      <c r="AE1356">
        <v>1</v>
      </c>
      <c r="AF1356">
        <v>1</v>
      </c>
      <c r="AG1356">
        <v>1</v>
      </c>
      <c r="AH1356">
        <v>0</v>
      </c>
      <c r="AI1356">
        <v>1</v>
      </c>
      <c r="AJ1356">
        <v>0</v>
      </c>
      <c r="AK1356">
        <v>1</v>
      </c>
      <c r="AL1356">
        <v>1</v>
      </c>
      <c r="AM1356">
        <v>1</v>
      </c>
      <c r="AN1356">
        <v>1</v>
      </c>
      <c r="AO1356">
        <v>1</v>
      </c>
      <c r="AP1356">
        <v>0</v>
      </c>
      <c r="AQ1356">
        <v>0</v>
      </c>
      <c r="AR1356">
        <v>0</v>
      </c>
    </row>
    <row r="1357" spans="1:44" x14ac:dyDescent="0.3">
      <c r="A1357">
        <v>1353</v>
      </c>
      <c r="B1357">
        <v>2</v>
      </c>
      <c r="C1357">
        <v>56</v>
      </c>
      <c r="D1357">
        <v>15</v>
      </c>
      <c r="E1357" t="str">
        <f>"2-56-15"</f>
        <v>2-56-15</v>
      </c>
      <c r="F1357" t="s">
        <v>71</v>
      </c>
      <c r="G1357" t="s">
        <v>72</v>
      </c>
      <c r="T1357">
        <v>0</v>
      </c>
      <c r="U1357">
        <v>1</v>
      </c>
      <c r="V1357">
        <v>0</v>
      </c>
      <c r="W1357">
        <v>0</v>
      </c>
      <c r="X1357">
        <v>1</v>
      </c>
      <c r="Y1357">
        <v>0</v>
      </c>
      <c r="Z1357">
        <v>0</v>
      </c>
      <c r="AA1357">
        <v>1</v>
      </c>
      <c r="AB1357">
        <v>1</v>
      </c>
      <c r="AC1357">
        <v>0</v>
      </c>
      <c r="AD1357">
        <v>0</v>
      </c>
      <c r="AE1357">
        <v>1</v>
      </c>
      <c r="AF1357">
        <v>1</v>
      </c>
      <c r="AG1357">
        <v>1</v>
      </c>
      <c r="AH1357">
        <v>0</v>
      </c>
      <c r="AI1357">
        <v>1</v>
      </c>
      <c r="AJ1357">
        <v>1</v>
      </c>
      <c r="AK1357">
        <v>0</v>
      </c>
      <c r="AL1357">
        <v>1</v>
      </c>
      <c r="AM1357">
        <v>1</v>
      </c>
      <c r="AN1357">
        <v>1</v>
      </c>
      <c r="AO1357">
        <v>1</v>
      </c>
      <c r="AP1357">
        <v>0</v>
      </c>
      <c r="AQ1357">
        <v>0</v>
      </c>
      <c r="AR1357">
        <v>0</v>
      </c>
    </row>
    <row r="1358" spans="1:44" x14ac:dyDescent="0.3">
      <c r="A1358">
        <v>1354</v>
      </c>
      <c r="B1358">
        <v>2</v>
      </c>
      <c r="C1358">
        <v>57</v>
      </c>
      <c r="D1358">
        <v>13</v>
      </c>
      <c r="E1358" t="str">
        <f>"2-57-13"</f>
        <v>2-57-13</v>
      </c>
      <c r="F1358" t="s">
        <v>71</v>
      </c>
      <c r="G1358" t="s">
        <v>72</v>
      </c>
      <c r="T1358">
        <v>1</v>
      </c>
      <c r="U1358">
        <v>0</v>
      </c>
      <c r="V1358">
        <v>0</v>
      </c>
      <c r="W1358">
        <v>0</v>
      </c>
      <c r="X1358">
        <v>1</v>
      </c>
      <c r="Y1358">
        <v>0</v>
      </c>
      <c r="Z1358">
        <v>0</v>
      </c>
      <c r="AA1358">
        <v>1</v>
      </c>
      <c r="AB1358">
        <v>0</v>
      </c>
      <c r="AC1358">
        <v>0</v>
      </c>
      <c r="AD1358">
        <v>1</v>
      </c>
      <c r="AE1358">
        <v>1</v>
      </c>
      <c r="AF1358">
        <v>1</v>
      </c>
      <c r="AG1358">
        <v>1</v>
      </c>
      <c r="AH1358">
        <v>0</v>
      </c>
      <c r="AI1358">
        <v>1</v>
      </c>
      <c r="AJ1358">
        <v>1</v>
      </c>
      <c r="AK1358">
        <v>0</v>
      </c>
      <c r="AL1358">
        <v>1</v>
      </c>
      <c r="AM1358">
        <v>1</v>
      </c>
      <c r="AN1358">
        <v>1</v>
      </c>
      <c r="AO1358">
        <v>1</v>
      </c>
      <c r="AP1358">
        <v>0</v>
      </c>
      <c r="AQ1358">
        <v>0</v>
      </c>
      <c r="AR1358">
        <v>0</v>
      </c>
    </row>
    <row r="1359" spans="1:44" x14ac:dyDescent="0.3">
      <c r="A1359">
        <v>1355</v>
      </c>
      <c r="B1359">
        <v>2</v>
      </c>
      <c r="C1359">
        <v>57</v>
      </c>
      <c r="D1359">
        <v>9</v>
      </c>
      <c r="E1359" t="str">
        <f>"2-57-9"</f>
        <v>2-57-9</v>
      </c>
      <c r="F1359" t="s">
        <v>71</v>
      </c>
      <c r="G1359" t="s">
        <v>73</v>
      </c>
      <c r="H1359">
        <v>1</v>
      </c>
      <c r="I1359">
        <v>1</v>
      </c>
      <c r="J1359">
        <v>0</v>
      </c>
      <c r="K1359">
        <v>0</v>
      </c>
      <c r="L1359">
        <v>1</v>
      </c>
      <c r="M1359">
        <v>0</v>
      </c>
      <c r="N1359">
        <v>0</v>
      </c>
      <c r="O1359">
        <v>0</v>
      </c>
      <c r="P1359">
        <v>0</v>
      </c>
      <c r="Q1359">
        <v>1</v>
      </c>
      <c r="R1359">
        <v>1</v>
      </c>
      <c r="S1359">
        <v>1</v>
      </c>
    </row>
    <row r="1360" spans="1:44" x14ac:dyDescent="0.3">
      <c r="A1360">
        <v>1356</v>
      </c>
      <c r="B1360">
        <v>2</v>
      </c>
      <c r="C1360">
        <v>57</v>
      </c>
      <c r="D1360">
        <v>5</v>
      </c>
      <c r="E1360" t="str">
        <f>"2-57-5"</f>
        <v>2-57-5</v>
      </c>
      <c r="F1360" t="s">
        <v>71</v>
      </c>
      <c r="G1360" t="s">
        <v>72</v>
      </c>
      <c r="T1360">
        <v>0</v>
      </c>
      <c r="U1360">
        <v>1</v>
      </c>
      <c r="V1360">
        <v>0</v>
      </c>
      <c r="W1360">
        <v>0</v>
      </c>
      <c r="X1360">
        <v>0</v>
      </c>
      <c r="Y1360">
        <v>1</v>
      </c>
      <c r="Z1360">
        <v>0</v>
      </c>
      <c r="AA1360">
        <v>1</v>
      </c>
      <c r="AB1360">
        <v>0</v>
      </c>
      <c r="AC1360">
        <v>0</v>
      </c>
      <c r="AD1360">
        <v>1</v>
      </c>
      <c r="AE1360">
        <v>1</v>
      </c>
      <c r="AF1360">
        <v>1</v>
      </c>
      <c r="AG1360">
        <v>1</v>
      </c>
      <c r="AH1360">
        <v>0</v>
      </c>
      <c r="AI1360">
        <v>1</v>
      </c>
      <c r="AJ1360">
        <v>0</v>
      </c>
      <c r="AK1360">
        <v>1</v>
      </c>
      <c r="AL1360">
        <v>1</v>
      </c>
      <c r="AM1360">
        <v>1</v>
      </c>
      <c r="AN1360">
        <v>1</v>
      </c>
      <c r="AO1360">
        <v>1</v>
      </c>
      <c r="AP1360">
        <v>0</v>
      </c>
      <c r="AQ1360">
        <v>0</v>
      </c>
      <c r="AR1360">
        <v>0</v>
      </c>
    </row>
    <row r="1361" spans="1:44" x14ac:dyDescent="0.3">
      <c r="A1361">
        <v>1357</v>
      </c>
      <c r="B1361">
        <v>2</v>
      </c>
      <c r="C1361">
        <v>57</v>
      </c>
      <c r="D1361">
        <v>4</v>
      </c>
      <c r="E1361" t="str">
        <f>"2-57-4"</f>
        <v>2-57-4</v>
      </c>
      <c r="F1361" t="s">
        <v>71</v>
      </c>
      <c r="G1361" t="s">
        <v>73</v>
      </c>
      <c r="H1361">
        <v>1</v>
      </c>
      <c r="I1361">
        <v>1</v>
      </c>
      <c r="J1361">
        <v>0</v>
      </c>
      <c r="K1361">
        <v>0</v>
      </c>
      <c r="L1361">
        <v>0</v>
      </c>
      <c r="M1361">
        <v>1</v>
      </c>
      <c r="N1361">
        <v>1</v>
      </c>
      <c r="O1361">
        <v>1</v>
      </c>
      <c r="P1361">
        <v>1</v>
      </c>
      <c r="Q1361">
        <v>1</v>
      </c>
      <c r="R1361">
        <v>1</v>
      </c>
      <c r="S1361">
        <v>1</v>
      </c>
    </row>
    <row r="1362" spans="1:44" x14ac:dyDescent="0.3">
      <c r="A1362">
        <v>1358</v>
      </c>
      <c r="B1362">
        <v>2</v>
      </c>
      <c r="C1362">
        <v>57</v>
      </c>
      <c r="D1362">
        <v>23</v>
      </c>
      <c r="E1362" t="str">
        <f>"2-57-23"</f>
        <v>2-57-23</v>
      </c>
      <c r="F1362" t="s">
        <v>71</v>
      </c>
      <c r="G1362" t="s">
        <v>73</v>
      </c>
      <c r="H1362">
        <v>1</v>
      </c>
      <c r="I1362">
        <v>0</v>
      </c>
      <c r="J1362">
        <v>0</v>
      </c>
      <c r="K1362">
        <v>1</v>
      </c>
      <c r="L1362">
        <v>0</v>
      </c>
      <c r="M1362">
        <v>1</v>
      </c>
      <c r="N1362">
        <v>1</v>
      </c>
      <c r="O1362">
        <v>1</v>
      </c>
      <c r="P1362">
        <v>1</v>
      </c>
      <c r="Q1362">
        <v>1</v>
      </c>
      <c r="R1362">
        <v>1</v>
      </c>
      <c r="S1362">
        <v>1</v>
      </c>
    </row>
    <row r="1363" spans="1:44" x14ac:dyDescent="0.3">
      <c r="A1363">
        <v>1359</v>
      </c>
      <c r="B1363">
        <v>2</v>
      </c>
      <c r="C1363">
        <v>57</v>
      </c>
      <c r="D1363">
        <v>20</v>
      </c>
      <c r="E1363" t="str">
        <f>"2-57-20"</f>
        <v>2-57-20</v>
      </c>
      <c r="F1363" t="s">
        <v>71</v>
      </c>
      <c r="G1363" t="s">
        <v>72</v>
      </c>
      <c r="T1363">
        <v>1</v>
      </c>
      <c r="U1363">
        <v>0</v>
      </c>
      <c r="V1363">
        <v>0</v>
      </c>
      <c r="W1363">
        <v>0</v>
      </c>
      <c r="X1363">
        <v>1</v>
      </c>
      <c r="Y1363">
        <v>0</v>
      </c>
      <c r="Z1363">
        <v>0</v>
      </c>
      <c r="AA1363">
        <v>1</v>
      </c>
      <c r="AB1363">
        <v>0</v>
      </c>
      <c r="AC1363">
        <v>1</v>
      </c>
      <c r="AD1363">
        <v>0</v>
      </c>
      <c r="AE1363">
        <v>1</v>
      </c>
      <c r="AF1363">
        <v>1</v>
      </c>
      <c r="AG1363">
        <v>1</v>
      </c>
      <c r="AH1363">
        <v>0</v>
      </c>
      <c r="AI1363">
        <v>1</v>
      </c>
      <c r="AJ1363">
        <v>1</v>
      </c>
      <c r="AK1363">
        <v>0</v>
      </c>
      <c r="AL1363">
        <v>1</v>
      </c>
      <c r="AM1363">
        <v>1</v>
      </c>
      <c r="AN1363">
        <v>1</v>
      </c>
      <c r="AO1363">
        <v>1</v>
      </c>
      <c r="AP1363">
        <v>0</v>
      </c>
      <c r="AQ1363">
        <v>0</v>
      </c>
      <c r="AR1363">
        <v>0</v>
      </c>
    </row>
    <row r="1364" spans="1:44" x14ac:dyDescent="0.3">
      <c r="A1364">
        <v>1360</v>
      </c>
      <c r="B1364">
        <v>2</v>
      </c>
      <c r="C1364">
        <v>57</v>
      </c>
      <c r="D1364">
        <v>19</v>
      </c>
      <c r="E1364" t="str">
        <f>"2-57-19"</f>
        <v>2-57-19</v>
      </c>
      <c r="F1364" t="s">
        <v>71</v>
      </c>
      <c r="G1364" t="s">
        <v>73</v>
      </c>
      <c r="H1364">
        <v>1</v>
      </c>
      <c r="I1364">
        <v>1</v>
      </c>
      <c r="J1364">
        <v>0</v>
      </c>
      <c r="K1364">
        <v>0</v>
      </c>
      <c r="L1364">
        <v>1</v>
      </c>
      <c r="M1364">
        <v>1</v>
      </c>
      <c r="N1364">
        <v>1</v>
      </c>
      <c r="O1364">
        <v>1</v>
      </c>
      <c r="P1364">
        <v>1</v>
      </c>
      <c r="Q1364">
        <v>1</v>
      </c>
      <c r="R1364">
        <v>1</v>
      </c>
      <c r="S1364">
        <v>1</v>
      </c>
    </row>
    <row r="1365" spans="1:44" x14ac:dyDescent="0.3">
      <c r="A1365">
        <v>1361</v>
      </c>
      <c r="B1365">
        <v>2</v>
      </c>
      <c r="C1365">
        <v>57</v>
      </c>
      <c r="D1365">
        <v>12</v>
      </c>
      <c r="E1365" t="str">
        <f>"2-57-12"</f>
        <v>2-57-12</v>
      </c>
      <c r="F1365" t="s">
        <v>71</v>
      </c>
      <c r="G1365" t="s">
        <v>73</v>
      </c>
      <c r="H1365">
        <v>1</v>
      </c>
      <c r="I1365">
        <v>0</v>
      </c>
      <c r="J1365">
        <v>0</v>
      </c>
      <c r="K1365">
        <v>1</v>
      </c>
      <c r="L1365">
        <v>1</v>
      </c>
      <c r="M1365">
        <v>1</v>
      </c>
      <c r="N1365">
        <v>1</v>
      </c>
      <c r="O1365">
        <v>1</v>
      </c>
      <c r="P1365">
        <v>1</v>
      </c>
      <c r="Q1365">
        <v>1</v>
      </c>
      <c r="R1365">
        <v>1</v>
      </c>
      <c r="S1365">
        <v>1</v>
      </c>
    </row>
    <row r="1366" spans="1:44" x14ac:dyDescent="0.3">
      <c r="A1366">
        <v>1362</v>
      </c>
      <c r="B1366">
        <v>2</v>
      </c>
      <c r="C1366">
        <v>57</v>
      </c>
      <c r="D1366">
        <v>6</v>
      </c>
      <c r="E1366" t="str">
        <f>"2-57-6"</f>
        <v>2-57-6</v>
      </c>
      <c r="F1366" t="s">
        <v>71</v>
      </c>
      <c r="G1366" t="s">
        <v>73</v>
      </c>
      <c r="H1366">
        <v>1</v>
      </c>
      <c r="I1366">
        <v>1</v>
      </c>
      <c r="J1366">
        <v>0</v>
      </c>
      <c r="K1366">
        <v>0</v>
      </c>
      <c r="L1366">
        <v>0</v>
      </c>
      <c r="M1366">
        <v>0</v>
      </c>
      <c r="N1366">
        <v>1</v>
      </c>
      <c r="O1366">
        <v>1</v>
      </c>
      <c r="P1366">
        <v>1</v>
      </c>
      <c r="Q1366">
        <v>1</v>
      </c>
      <c r="R1366">
        <v>1</v>
      </c>
      <c r="S1366">
        <v>1</v>
      </c>
    </row>
    <row r="1367" spans="1:44" x14ac:dyDescent="0.3">
      <c r="A1367">
        <v>1363</v>
      </c>
      <c r="B1367">
        <v>2</v>
      </c>
      <c r="C1367">
        <v>57</v>
      </c>
      <c r="D1367">
        <v>2</v>
      </c>
      <c r="E1367" t="str">
        <f>"2-57-2"</f>
        <v>2-57-2</v>
      </c>
      <c r="F1367" t="s">
        <v>71</v>
      </c>
      <c r="G1367" t="s">
        <v>72</v>
      </c>
      <c r="T1367">
        <v>0</v>
      </c>
      <c r="U1367">
        <v>1</v>
      </c>
      <c r="V1367">
        <v>0</v>
      </c>
      <c r="W1367">
        <v>0</v>
      </c>
      <c r="X1367">
        <v>1</v>
      </c>
      <c r="Y1367">
        <v>0</v>
      </c>
      <c r="Z1367">
        <v>1</v>
      </c>
      <c r="AA1367">
        <v>0</v>
      </c>
      <c r="AB1367">
        <v>0</v>
      </c>
      <c r="AC1367">
        <v>0</v>
      </c>
      <c r="AD1367">
        <v>1</v>
      </c>
      <c r="AE1367">
        <v>1</v>
      </c>
      <c r="AF1367">
        <v>1</v>
      </c>
      <c r="AG1367">
        <v>1</v>
      </c>
      <c r="AH1367">
        <v>0</v>
      </c>
      <c r="AI1367">
        <v>1</v>
      </c>
      <c r="AJ1367">
        <v>1</v>
      </c>
      <c r="AK1367">
        <v>0</v>
      </c>
      <c r="AL1367">
        <v>1</v>
      </c>
      <c r="AM1367">
        <v>1</v>
      </c>
      <c r="AN1367">
        <v>1</v>
      </c>
      <c r="AO1367">
        <v>1</v>
      </c>
      <c r="AP1367">
        <v>0</v>
      </c>
      <c r="AQ1367">
        <v>0</v>
      </c>
      <c r="AR1367">
        <v>0</v>
      </c>
    </row>
    <row r="1368" spans="1:44" x14ac:dyDescent="0.3">
      <c r="A1368">
        <v>1364</v>
      </c>
      <c r="B1368">
        <v>2</v>
      </c>
      <c r="C1368">
        <v>57</v>
      </c>
      <c r="D1368">
        <v>22</v>
      </c>
      <c r="E1368" t="str">
        <f>"2-57-22"</f>
        <v>2-57-22</v>
      </c>
      <c r="F1368" t="s">
        <v>71</v>
      </c>
      <c r="G1368" t="s">
        <v>73</v>
      </c>
      <c r="H1368">
        <v>1</v>
      </c>
      <c r="I1368">
        <v>0</v>
      </c>
      <c r="J1368">
        <v>0</v>
      </c>
      <c r="K1368">
        <v>1</v>
      </c>
      <c r="L1368">
        <v>1</v>
      </c>
      <c r="M1368">
        <v>1</v>
      </c>
      <c r="N1368">
        <v>1</v>
      </c>
      <c r="O1368">
        <v>1</v>
      </c>
      <c r="P1368">
        <v>1</v>
      </c>
      <c r="Q1368">
        <v>1</v>
      </c>
      <c r="R1368">
        <v>1</v>
      </c>
      <c r="S1368">
        <v>1</v>
      </c>
    </row>
    <row r="1369" spans="1:44" x14ac:dyDescent="0.3">
      <c r="A1369">
        <v>1365</v>
      </c>
      <c r="B1369">
        <v>2</v>
      </c>
      <c r="C1369">
        <v>57</v>
      </c>
      <c r="D1369">
        <v>21</v>
      </c>
      <c r="E1369" t="str">
        <f>"2-57-21"</f>
        <v>2-57-21</v>
      </c>
      <c r="F1369" t="s">
        <v>71</v>
      </c>
      <c r="G1369" t="s">
        <v>72</v>
      </c>
      <c r="T1369">
        <v>1</v>
      </c>
      <c r="U1369">
        <v>0</v>
      </c>
      <c r="V1369">
        <v>0</v>
      </c>
      <c r="W1369">
        <v>0</v>
      </c>
      <c r="X1369">
        <v>1</v>
      </c>
      <c r="Y1369">
        <v>0</v>
      </c>
      <c r="Z1369">
        <v>0</v>
      </c>
      <c r="AA1369">
        <v>1</v>
      </c>
      <c r="AB1369">
        <v>1</v>
      </c>
      <c r="AC1369">
        <v>0</v>
      </c>
      <c r="AD1369">
        <v>0</v>
      </c>
      <c r="AE1369">
        <v>1</v>
      </c>
      <c r="AF1369">
        <v>1</v>
      </c>
      <c r="AG1369">
        <v>1</v>
      </c>
      <c r="AH1369">
        <v>0</v>
      </c>
      <c r="AI1369">
        <v>1</v>
      </c>
      <c r="AJ1369">
        <v>1</v>
      </c>
      <c r="AK1369">
        <v>0</v>
      </c>
      <c r="AL1369">
        <v>1</v>
      </c>
      <c r="AM1369">
        <v>1</v>
      </c>
      <c r="AN1369">
        <v>1</v>
      </c>
      <c r="AO1369">
        <v>1</v>
      </c>
      <c r="AP1369">
        <v>0</v>
      </c>
      <c r="AQ1369">
        <v>0</v>
      </c>
      <c r="AR1369">
        <v>0</v>
      </c>
    </row>
    <row r="1370" spans="1:44" x14ac:dyDescent="0.3">
      <c r="A1370">
        <v>1366</v>
      </c>
      <c r="B1370">
        <v>2</v>
      </c>
      <c r="C1370">
        <v>57</v>
      </c>
      <c r="D1370">
        <v>18</v>
      </c>
      <c r="E1370" t="str">
        <f>"2-57-18"</f>
        <v>2-57-18</v>
      </c>
      <c r="F1370" t="s">
        <v>71</v>
      </c>
      <c r="G1370" t="s">
        <v>73</v>
      </c>
      <c r="H1370">
        <v>1</v>
      </c>
      <c r="I1370">
        <v>1</v>
      </c>
      <c r="J1370">
        <v>0</v>
      </c>
      <c r="K1370">
        <v>0</v>
      </c>
      <c r="L1370">
        <v>1</v>
      </c>
      <c r="M1370">
        <v>1</v>
      </c>
      <c r="N1370">
        <v>1</v>
      </c>
      <c r="O1370">
        <v>1</v>
      </c>
      <c r="P1370">
        <v>1</v>
      </c>
      <c r="Q1370">
        <v>1</v>
      </c>
      <c r="R1370">
        <v>1</v>
      </c>
      <c r="S1370">
        <v>1</v>
      </c>
    </row>
    <row r="1371" spans="1:44" x14ac:dyDescent="0.3">
      <c r="A1371">
        <v>1367</v>
      </c>
      <c r="B1371">
        <v>2</v>
      </c>
      <c r="C1371">
        <v>57</v>
      </c>
      <c r="D1371">
        <v>17</v>
      </c>
      <c r="E1371" t="str">
        <f>"2-57-17"</f>
        <v>2-57-17</v>
      </c>
      <c r="F1371" t="s">
        <v>71</v>
      </c>
      <c r="G1371" t="s">
        <v>72</v>
      </c>
      <c r="T1371">
        <v>1</v>
      </c>
      <c r="U1371">
        <v>0</v>
      </c>
      <c r="V1371">
        <v>0</v>
      </c>
      <c r="W1371">
        <v>0</v>
      </c>
      <c r="X1371">
        <v>1</v>
      </c>
      <c r="Y1371">
        <v>0</v>
      </c>
      <c r="Z1371">
        <v>1</v>
      </c>
      <c r="AA1371">
        <v>0</v>
      </c>
      <c r="AB1371">
        <v>1</v>
      </c>
      <c r="AC1371">
        <v>0</v>
      </c>
      <c r="AD1371">
        <v>0</v>
      </c>
      <c r="AE1371">
        <v>1</v>
      </c>
      <c r="AF1371">
        <v>1</v>
      </c>
      <c r="AG1371">
        <v>1</v>
      </c>
      <c r="AH1371">
        <v>0</v>
      </c>
      <c r="AI1371">
        <v>1</v>
      </c>
      <c r="AJ1371">
        <v>1</v>
      </c>
      <c r="AK1371">
        <v>0</v>
      </c>
      <c r="AL1371">
        <v>1</v>
      </c>
      <c r="AM1371">
        <v>1</v>
      </c>
      <c r="AN1371">
        <v>1</v>
      </c>
      <c r="AO1371">
        <v>1</v>
      </c>
      <c r="AP1371">
        <v>0</v>
      </c>
      <c r="AQ1371">
        <v>0</v>
      </c>
      <c r="AR1371">
        <v>0</v>
      </c>
    </row>
    <row r="1372" spans="1:44" x14ac:dyDescent="0.3">
      <c r="A1372">
        <v>1368</v>
      </c>
      <c r="B1372">
        <v>2</v>
      </c>
      <c r="C1372">
        <v>57</v>
      </c>
      <c r="D1372">
        <v>11</v>
      </c>
      <c r="E1372" t="str">
        <f>"2-57-11"</f>
        <v>2-57-11</v>
      </c>
      <c r="F1372" t="s">
        <v>71</v>
      </c>
      <c r="G1372" t="s">
        <v>73</v>
      </c>
      <c r="H1372">
        <v>1</v>
      </c>
      <c r="I1372">
        <v>0</v>
      </c>
      <c r="J1372">
        <v>1</v>
      </c>
      <c r="K1372">
        <v>0</v>
      </c>
      <c r="L1372">
        <v>1</v>
      </c>
      <c r="M1372">
        <v>1</v>
      </c>
      <c r="N1372">
        <v>1</v>
      </c>
      <c r="O1372">
        <v>1</v>
      </c>
      <c r="P1372">
        <v>1</v>
      </c>
      <c r="Q1372">
        <v>1</v>
      </c>
      <c r="R1372">
        <v>1</v>
      </c>
      <c r="S1372">
        <v>1</v>
      </c>
    </row>
    <row r="1373" spans="1:44" x14ac:dyDescent="0.3">
      <c r="A1373">
        <v>1369</v>
      </c>
      <c r="B1373">
        <v>2</v>
      </c>
      <c r="C1373">
        <v>57</v>
      </c>
      <c r="D1373">
        <v>7</v>
      </c>
      <c r="E1373" t="str">
        <f>"2-57-7"</f>
        <v>2-57-7</v>
      </c>
      <c r="F1373" t="s">
        <v>71</v>
      </c>
      <c r="G1373" t="s">
        <v>73</v>
      </c>
      <c r="H1373">
        <v>1</v>
      </c>
      <c r="I1373">
        <v>0</v>
      </c>
      <c r="J1373">
        <v>0</v>
      </c>
      <c r="K1373">
        <v>1</v>
      </c>
      <c r="L1373">
        <v>1</v>
      </c>
      <c r="M1373">
        <v>1</v>
      </c>
      <c r="N1373">
        <v>1</v>
      </c>
      <c r="O1373">
        <v>1</v>
      </c>
      <c r="P1373">
        <v>1</v>
      </c>
      <c r="Q1373">
        <v>1</v>
      </c>
      <c r="R1373">
        <v>1</v>
      </c>
      <c r="S1373">
        <v>1</v>
      </c>
    </row>
    <row r="1374" spans="1:44" x14ac:dyDescent="0.3">
      <c r="A1374">
        <v>1370</v>
      </c>
      <c r="B1374">
        <v>2</v>
      </c>
      <c r="C1374">
        <v>57</v>
      </c>
      <c r="D1374">
        <v>3</v>
      </c>
      <c r="E1374" t="str">
        <f>"2-57-3"</f>
        <v>2-57-3</v>
      </c>
      <c r="F1374" t="s">
        <v>71</v>
      </c>
      <c r="G1374" t="s">
        <v>72</v>
      </c>
      <c r="T1374">
        <v>0</v>
      </c>
      <c r="U1374">
        <v>1</v>
      </c>
      <c r="V1374">
        <v>0</v>
      </c>
      <c r="W1374">
        <v>0</v>
      </c>
      <c r="X1374">
        <v>1</v>
      </c>
      <c r="Y1374">
        <v>0</v>
      </c>
      <c r="Z1374">
        <v>1</v>
      </c>
      <c r="AA1374">
        <v>0</v>
      </c>
      <c r="AB1374">
        <v>0</v>
      </c>
      <c r="AC1374">
        <v>0</v>
      </c>
      <c r="AD1374">
        <v>1</v>
      </c>
      <c r="AE1374">
        <v>1</v>
      </c>
      <c r="AF1374">
        <v>1</v>
      </c>
      <c r="AG1374">
        <v>1</v>
      </c>
      <c r="AH1374">
        <v>1</v>
      </c>
      <c r="AI1374">
        <v>0</v>
      </c>
      <c r="AJ1374">
        <v>1</v>
      </c>
      <c r="AK1374">
        <v>0</v>
      </c>
      <c r="AL1374">
        <v>1</v>
      </c>
      <c r="AM1374">
        <v>1</v>
      </c>
      <c r="AN1374">
        <v>1</v>
      </c>
      <c r="AO1374">
        <v>1</v>
      </c>
      <c r="AP1374">
        <v>0</v>
      </c>
      <c r="AQ1374">
        <v>0</v>
      </c>
      <c r="AR1374">
        <v>0</v>
      </c>
    </row>
    <row r="1375" spans="1:44" x14ac:dyDescent="0.3">
      <c r="A1375">
        <v>1371</v>
      </c>
      <c r="B1375">
        <v>2</v>
      </c>
      <c r="C1375">
        <v>57</v>
      </c>
      <c r="D1375">
        <v>16</v>
      </c>
      <c r="E1375" t="str">
        <f>"2-57-16"</f>
        <v>2-57-16</v>
      </c>
      <c r="F1375" t="s">
        <v>71</v>
      </c>
      <c r="G1375" t="s">
        <v>72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0</v>
      </c>
      <c r="AD1375">
        <v>0</v>
      </c>
      <c r="AE1375">
        <v>0</v>
      </c>
      <c r="AF1375">
        <v>0</v>
      </c>
      <c r="AG1375">
        <v>0</v>
      </c>
      <c r="AH1375">
        <v>1</v>
      </c>
      <c r="AI1375">
        <v>0</v>
      </c>
      <c r="AJ1375">
        <v>1</v>
      </c>
      <c r="AK1375">
        <v>0</v>
      </c>
      <c r="AL1375">
        <v>1</v>
      </c>
      <c r="AM1375">
        <v>1</v>
      </c>
      <c r="AN1375">
        <v>1</v>
      </c>
      <c r="AO1375">
        <v>1</v>
      </c>
      <c r="AP1375">
        <v>0</v>
      </c>
      <c r="AQ1375">
        <v>0</v>
      </c>
      <c r="AR1375">
        <v>0</v>
      </c>
    </row>
    <row r="1376" spans="1:44" x14ac:dyDescent="0.3">
      <c r="A1376">
        <v>1372</v>
      </c>
      <c r="B1376">
        <v>2</v>
      </c>
      <c r="C1376">
        <v>57</v>
      </c>
      <c r="D1376">
        <v>15</v>
      </c>
      <c r="E1376" t="str">
        <f>"2-57-15"</f>
        <v>2-57-15</v>
      </c>
      <c r="F1376" t="s">
        <v>71</v>
      </c>
      <c r="G1376" t="s">
        <v>72</v>
      </c>
      <c r="T1376">
        <v>0</v>
      </c>
      <c r="U1376">
        <v>0</v>
      </c>
      <c r="V1376">
        <v>0</v>
      </c>
      <c r="W1376">
        <v>0</v>
      </c>
      <c r="X1376">
        <v>1</v>
      </c>
      <c r="Y1376">
        <v>0</v>
      </c>
      <c r="Z1376">
        <v>1</v>
      </c>
      <c r="AA1376">
        <v>0</v>
      </c>
      <c r="AB1376">
        <v>0</v>
      </c>
      <c r="AC1376">
        <v>0</v>
      </c>
      <c r="AD1376">
        <v>0</v>
      </c>
      <c r="AE1376">
        <v>1</v>
      </c>
      <c r="AF1376">
        <v>1</v>
      </c>
      <c r="AG1376">
        <v>0</v>
      </c>
      <c r="AH1376">
        <v>0</v>
      </c>
      <c r="AI1376">
        <v>1</v>
      </c>
      <c r="AJ1376">
        <v>1</v>
      </c>
      <c r="AK1376">
        <v>0</v>
      </c>
      <c r="AL1376">
        <v>1</v>
      </c>
      <c r="AM1376">
        <v>1</v>
      </c>
      <c r="AN1376">
        <v>1</v>
      </c>
      <c r="AO1376">
        <v>1</v>
      </c>
      <c r="AP1376">
        <v>0</v>
      </c>
      <c r="AQ1376">
        <v>0</v>
      </c>
      <c r="AR1376">
        <v>0</v>
      </c>
    </row>
    <row r="1377" spans="1:44" x14ac:dyDescent="0.3">
      <c r="A1377">
        <v>1373</v>
      </c>
      <c r="B1377">
        <v>2</v>
      </c>
      <c r="C1377">
        <v>57</v>
      </c>
      <c r="D1377">
        <v>10</v>
      </c>
      <c r="E1377" t="str">
        <f>"2-57-10"</f>
        <v>2-57-10</v>
      </c>
      <c r="F1377" t="s">
        <v>71</v>
      </c>
      <c r="G1377" t="s">
        <v>73</v>
      </c>
      <c r="H1377">
        <v>1</v>
      </c>
      <c r="I1377">
        <v>0</v>
      </c>
      <c r="J1377">
        <v>0</v>
      </c>
      <c r="K1377">
        <v>1</v>
      </c>
      <c r="L1377">
        <v>1</v>
      </c>
      <c r="M1377">
        <v>1</v>
      </c>
      <c r="N1377">
        <v>1</v>
      </c>
      <c r="O1377">
        <v>1</v>
      </c>
      <c r="P1377">
        <v>1</v>
      </c>
      <c r="Q1377">
        <v>1</v>
      </c>
      <c r="R1377">
        <v>1</v>
      </c>
      <c r="S1377">
        <v>1</v>
      </c>
    </row>
    <row r="1378" spans="1:44" x14ac:dyDescent="0.3">
      <c r="A1378">
        <v>1374</v>
      </c>
      <c r="B1378">
        <v>2</v>
      </c>
      <c r="C1378">
        <v>57</v>
      </c>
      <c r="D1378">
        <v>8</v>
      </c>
      <c r="E1378" t="str">
        <f>"2-57-8"</f>
        <v>2-57-8</v>
      </c>
      <c r="F1378" t="s">
        <v>71</v>
      </c>
      <c r="G1378" t="s">
        <v>73</v>
      </c>
      <c r="H1378">
        <v>1</v>
      </c>
      <c r="I1378">
        <v>0</v>
      </c>
      <c r="J1378">
        <v>0</v>
      </c>
      <c r="K1378">
        <v>1</v>
      </c>
      <c r="L1378">
        <v>1</v>
      </c>
      <c r="M1378">
        <v>1</v>
      </c>
      <c r="N1378">
        <v>1</v>
      </c>
      <c r="O1378">
        <v>1</v>
      </c>
      <c r="P1378">
        <v>1</v>
      </c>
      <c r="Q1378">
        <v>1</v>
      </c>
      <c r="R1378">
        <v>1</v>
      </c>
      <c r="S1378">
        <v>1</v>
      </c>
    </row>
    <row r="1379" spans="1:44" x14ac:dyDescent="0.3">
      <c r="A1379">
        <v>1375</v>
      </c>
      <c r="B1379">
        <v>2</v>
      </c>
      <c r="C1379">
        <v>57</v>
      </c>
      <c r="D1379">
        <v>14</v>
      </c>
      <c r="E1379" t="str">
        <f>"2-57-14"</f>
        <v>2-57-14</v>
      </c>
      <c r="F1379" t="s">
        <v>71</v>
      </c>
      <c r="G1379" t="s">
        <v>72</v>
      </c>
      <c r="T1379">
        <v>1</v>
      </c>
      <c r="U1379">
        <v>0</v>
      </c>
      <c r="V1379">
        <v>0</v>
      </c>
      <c r="W1379">
        <v>0</v>
      </c>
      <c r="X1379">
        <v>1</v>
      </c>
      <c r="Y1379">
        <v>0</v>
      </c>
      <c r="Z1379">
        <v>1</v>
      </c>
      <c r="AA1379">
        <v>0</v>
      </c>
      <c r="AB1379">
        <v>0</v>
      </c>
      <c r="AC1379">
        <v>1</v>
      </c>
      <c r="AD1379">
        <v>0</v>
      </c>
      <c r="AE1379">
        <v>1</v>
      </c>
      <c r="AF1379">
        <v>1</v>
      </c>
      <c r="AG1379">
        <v>1</v>
      </c>
      <c r="AH1379">
        <v>0</v>
      </c>
      <c r="AI1379">
        <v>1</v>
      </c>
      <c r="AJ1379">
        <v>0</v>
      </c>
      <c r="AK1379">
        <v>1</v>
      </c>
      <c r="AL1379">
        <v>1</v>
      </c>
      <c r="AM1379">
        <v>1</v>
      </c>
      <c r="AN1379">
        <v>1</v>
      </c>
      <c r="AO1379">
        <v>1</v>
      </c>
      <c r="AP1379">
        <v>0</v>
      </c>
      <c r="AQ1379">
        <v>0</v>
      </c>
      <c r="AR1379">
        <v>0</v>
      </c>
    </row>
    <row r="1380" spans="1:44" x14ac:dyDescent="0.3">
      <c r="A1380">
        <v>1376</v>
      </c>
      <c r="B1380">
        <v>2</v>
      </c>
      <c r="C1380">
        <v>57</v>
      </c>
      <c r="D1380">
        <v>1</v>
      </c>
      <c r="E1380" t="str">
        <f>"2-57-1"</f>
        <v>2-57-1</v>
      </c>
      <c r="F1380" t="s">
        <v>71</v>
      </c>
      <c r="G1380" t="s">
        <v>72</v>
      </c>
      <c r="T1380">
        <v>1</v>
      </c>
      <c r="U1380">
        <v>0</v>
      </c>
      <c r="V1380">
        <v>0</v>
      </c>
      <c r="W1380">
        <v>0</v>
      </c>
      <c r="X1380">
        <v>1</v>
      </c>
      <c r="Y1380">
        <v>0</v>
      </c>
      <c r="Z1380">
        <v>1</v>
      </c>
      <c r="AA1380">
        <v>0</v>
      </c>
      <c r="AB1380">
        <v>1</v>
      </c>
      <c r="AC1380">
        <v>0</v>
      </c>
      <c r="AD1380">
        <v>0</v>
      </c>
      <c r="AE1380">
        <v>1</v>
      </c>
      <c r="AF1380">
        <v>1</v>
      </c>
      <c r="AG1380">
        <v>1</v>
      </c>
      <c r="AH1380">
        <v>0</v>
      </c>
      <c r="AI1380">
        <v>1</v>
      </c>
      <c r="AJ1380">
        <v>1</v>
      </c>
      <c r="AK1380">
        <v>0</v>
      </c>
      <c r="AL1380">
        <v>1</v>
      </c>
      <c r="AM1380">
        <v>1</v>
      </c>
      <c r="AN1380">
        <v>1</v>
      </c>
      <c r="AO1380">
        <v>1</v>
      </c>
      <c r="AP1380">
        <v>0</v>
      </c>
      <c r="AQ1380">
        <v>0</v>
      </c>
      <c r="AR1380">
        <v>1</v>
      </c>
    </row>
    <row r="1381" spans="1:44" x14ac:dyDescent="0.3">
      <c r="A1381">
        <v>1377</v>
      </c>
      <c r="B1381">
        <v>2</v>
      </c>
      <c r="C1381">
        <v>57</v>
      </c>
      <c r="D1381">
        <v>25</v>
      </c>
      <c r="E1381" t="str">
        <f>"2-57-25"</f>
        <v>2-57-25</v>
      </c>
      <c r="F1381" t="s">
        <v>71</v>
      </c>
      <c r="G1381" t="s">
        <v>72</v>
      </c>
      <c r="T1381">
        <v>0</v>
      </c>
      <c r="U1381">
        <v>1</v>
      </c>
      <c r="V1381">
        <v>0</v>
      </c>
      <c r="W1381">
        <v>0</v>
      </c>
      <c r="X1381">
        <v>1</v>
      </c>
      <c r="Y1381">
        <v>0</v>
      </c>
      <c r="Z1381">
        <v>0</v>
      </c>
      <c r="AA1381">
        <v>1</v>
      </c>
      <c r="AB1381">
        <v>1</v>
      </c>
      <c r="AC1381">
        <v>0</v>
      </c>
      <c r="AD1381">
        <v>0</v>
      </c>
      <c r="AE1381">
        <v>1</v>
      </c>
      <c r="AF1381">
        <v>1</v>
      </c>
      <c r="AG1381">
        <v>1</v>
      </c>
      <c r="AH1381">
        <v>0</v>
      </c>
      <c r="AI1381">
        <v>1</v>
      </c>
      <c r="AJ1381">
        <v>1</v>
      </c>
      <c r="AK1381">
        <v>0</v>
      </c>
      <c r="AL1381">
        <v>1</v>
      </c>
      <c r="AM1381">
        <v>1</v>
      </c>
      <c r="AN1381">
        <v>1</v>
      </c>
      <c r="AO1381">
        <v>1</v>
      </c>
      <c r="AP1381">
        <v>0</v>
      </c>
      <c r="AQ1381">
        <v>0</v>
      </c>
      <c r="AR1381">
        <v>1</v>
      </c>
    </row>
    <row r="1382" spans="1:44" x14ac:dyDescent="0.3">
      <c r="A1382">
        <v>1378</v>
      </c>
      <c r="B1382">
        <v>2</v>
      </c>
      <c r="C1382">
        <v>57</v>
      </c>
      <c r="D1382">
        <v>24</v>
      </c>
      <c r="E1382" t="str">
        <f>"2-57-24"</f>
        <v>2-57-24</v>
      </c>
      <c r="F1382" t="s">
        <v>71</v>
      </c>
      <c r="G1382" t="s">
        <v>72</v>
      </c>
      <c r="T1382">
        <v>0</v>
      </c>
      <c r="U1382">
        <v>1</v>
      </c>
      <c r="V1382">
        <v>0</v>
      </c>
      <c r="W1382">
        <v>0</v>
      </c>
      <c r="X1382">
        <v>1</v>
      </c>
      <c r="Y1382">
        <v>0</v>
      </c>
      <c r="Z1382">
        <v>0</v>
      </c>
      <c r="AA1382">
        <v>1</v>
      </c>
      <c r="AB1382">
        <v>1</v>
      </c>
      <c r="AC1382">
        <v>0</v>
      </c>
      <c r="AD1382">
        <v>0</v>
      </c>
      <c r="AE1382">
        <v>1</v>
      </c>
      <c r="AF1382">
        <v>1</v>
      </c>
      <c r="AG1382">
        <v>1</v>
      </c>
      <c r="AH1382">
        <v>0</v>
      </c>
      <c r="AI1382">
        <v>1</v>
      </c>
      <c r="AJ1382">
        <v>1</v>
      </c>
      <c r="AK1382">
        <v>0</v>
      </c>
      <c r="AL1382">
        <v>1</v>
      </c>
      <c r="AM1382">
        <v>1</v>
      </c>
      <c r="AN1382">
        <v>1</v>
      </c>
      <c r="AO1382">
        <v>1</v>
      </c>
      <c r="AP1382">
        <v>0</v>
      </c>
      <c r="AQ1382">
        <v>0</v>
      </c>
      <c r="AR1382">
        <v>1</v>
      </c>
    </row>
    <row r="1383" spans="1:44" x14ac:dyDescent="0.3">
      <c r="A1383">
        <v>1379</v>
      </c>
      <c r="B1383">
        <v>2</v>
      </c>
      <c r="C1383">
        <v>58</v>
      </c>
      <c r="D1383">
        <v>22</v>
      </c>
      <c r="E1383" t="str">
        <f>"2-58-22"</f>
        <v>2-58-22</v>
      </c>
      <c r="F1383" t="s">
        <v>71</v>
      </c>
      <c r="G1383" t="s">
        <v>73</v>
      </c>
      <c r="H1383">
        <v>1</v>
      </c>
      <c r="I1383">
        <v>0</v>
      </c>
      <c r="J1383">
        <v>0</v>
      </c>
      <c r="K1383">
        <v>1</v>
      </c>
      <c r="L1383">
        <v>1</v>
      </c>
      <c r="M1383">
        <v>1</v>
      </c>
      <c r="N1383">
        <v>1</v>
      </c>
      <c r="O1383">
        <v>1</v>
      </c>
      <c r="P1383">
        <v>1</v>
      </c>
      <c r="Q1383">
        <v>0</v>
      </c>
      <c r="R1383">
        <v>1</v>
      </c>
      <c r="S1383">
        <v>1</v>
      </c>
    </row>
    <row r="1384" spans="1:44" x14ac:dyDescent="0.3">
      <c r="A1384">
        <v>1380</v>
      </c>
      <c r="B1384">
        <v>2</v>
      </c>
      <c r="C1384">
        <v>58</v>
      </c>
      <c r="D1384">
        <v>21</v>
      </c>
      <c r="E1384" t="str">
        <f>"2-58-21"</f>
        <v>2-58-21</v>
      </c>
      <c r="F1384" t="s">
        <v>71</v>
      </c>
      <c r="G1384" t="s">
        <v>73</v>
      </c>
      <c r="H1384">
        <v>1</v>
      </c>
      <c r="I1384">
        <v>0</v>
      </c>
      <c r="J1384">
        <v>0</v>
      </c>
      <c r="K1384">
        <v>1</v>
      </c>
      <c r="L1384">
        <v>1</v>
      </c>
      <c r="M1384">
        <v>1</v>
      </c>
      <c r="N1384">
        <v>1</v>
      </c>
      <c r="O1384">
        <v>1</v>
      </c>
      <c r="P1384">
        <v>1</v>
      </c>
      <c r="Q1384">
        <v>1</v>
      </c>
      <c r="R1384">
        <v>1</v>
      </c>
      <c r="S1384">
        <v>1</v>
      </c>
    </row>
    <row r="1385" spans="1:44" x14ac:dyDescent="0.3">
      <c r="A1385">
        <v>1381</v>
      </c>
      <c r="B1385">
        <v>2</v>
      </c>
      <c r="C1385">
        <v>58</v>
      </c>
      <c r="D1385">
        <v>14</v>
      </c>
      <c r="E1385" t="str">
        <f>"2-58-14"</f>
        <v>2-58-14</v>
      </c>
      <c r="F1385" t="s">
        <v>71</v>
      </c>
      <c r="G1385" t="s">
        <v>72</v>
      </c>
      <c r="T1385">
        <v>1</v>
      </c>
      <c r="U1385">
        <v>0</v>
      </c>
      <c r="V1385">
        <v>0</v>
      </c>
      <c r="W1385">
        <v>0</v>
      </c>
      <c r="X1385">
        <v>1</v>
      </c>
      <c r="Y1385">
        <v>0</v>
      </c>
      <c r="Z1385">
        <v>1</v>
      </c>
      <c r="AA1385">
        <v>0</v>
      </c>
      <c r="AB1385">
        <v>0</v>
      </c>
      <c r="AC1385">
        <v>1</v>
      </c>
      <c r="AD1385">
        <v>0</v>
      </c>
      <c r="AE1385">
        <v>1</v>
      </c>
      <c r="AF1385">
        <v>1</v>
      </c>
      <c r="AG1385">
        <v>1</v>
      </c>
      <c r="AH1385">
        <v>1</v>
      </c>
      <c r="AI1385">
        <v>0</v>
      </c>
      <c r="AJ1385">
        <v>0</v>
      </c>
      <c r="AK1385">
        <v>1</v>
      </c>
      <c r="AL1385">
        <v>1</v>
      </c>
      <c r="AM1385">
        <v>1</v>
      </c>
      <c r="AN1385">
        <v>1</v>
      </c>
      <c r="AO1385">
        <v>1</v>
      </c>
      <c r="AP1385">
        <v>0</v>
      </c>
      <c r="AQ1385">
        <v>0</v>
      </c>
      <c r="AR1385">
        <v>0</v>
      </c>
    </row>
    <row r="1386" spans="1:44" x14ac:dyDescent="0.3">
      <c r="A1386">
        <v>1382</v>
      </c>
      <c r="B1386">
        <v>2</v>
      </c>
      <c r="C1386">
        <v>58</v>
      </c>
      <c r="D1386">
        <v>13</v>
      </c>
      <c r="E1386" t="str">
        <f>"2-58-13"</f>
        <v>2-58-13</v>
      </c>
      <c r="F1386" t="s">
        <v>71</v>
      </c>
      <c r="G1386" t="s">
        <v>73</v>
      </c>
      <c r="H1386">
        <v>1</v>
      </c>
      <c r="I1386">
        <v>0</v>
      </c>
      <c r="J1386">
        <v>1</v>
      </c>
      <c r="K1386">
        <v>0</v>
      </c>
      <c r="L1386">
        <v>1</v>
      </c>
      <c r="M1386">
        <v>1</v>
      </c>
      <c r="N1386">
        <v>1</v>
      </c>
      <c r="O1386">
        <v>1</v>
      </c>
      <c r="P1386">
        <v>1</v>
      </c>
      <c r="Q1386">
        <v>1</v>
      </c>
      <c r="R1386">
        <v>1</v>
      </c>
      <c r="S1386">
        <v>1</v>
      </c>
    </row>
    <row r="1387" spans="1:44" x14ac:dyDescent="0.3">
      <c r="A1387">
        <v>1383</v>
      </c>
      <c r="B1387">
        <v>2</v>
      </c>
      <c r="C1387">
        <v>58</v>
      </c>
      <c r="D1387">
        <v>9</v>
      </c>
      <c r="E1387" t="str">
        <f>"2-58-9"</f>
        <v>2-58-9</v>
      </c>
      <c r="F1387" t="s">
        <v>71</v>
      </c>
      <c r="G1387" t="s">
        <v>73</v>
      </c>
      <c r="H1387">
        <v>1</v>
      </c>
      <c r="I1387">
        <v>1</v>
      </c>
      <c r="J1387">
        <v>0</v>
      </c>
      <c r="K1387">
        <v>0</v>
      </c>
      <c r="L1387">
        <v>1</v>
      </c>
      <c r="M1387">
        <v>1</v>
      </c>
      <c r="N1387">
        <v>1</v>
      </c>
      <c r="O1387">
        <v>1</v>
      </c>
      <c r="P1387">
        <v>1</v>
      </c>
      <c r="Q1387">
        <v>1</v>
      </c>
      <c r="R1387">
        <v>1</v>
      </c>
      <c r="S1387">
        <v>1</v>
      </c>
    </row>
    <row r="1388" spans="1:44" x14ac:dyDescent="0.3">
      <c r="A1388">
        <v>1384</v>
      </c>
      <c r="B1388">
        <v>2</v>
      </c>
      <c r="C1388">
        <v>58</v>
      </c>
      <c r="D1388">
        <v>5</v>
      </c>
      <c r="E1388" t="str">
        <f>"2-58-5"</f>
        <v>2-58-5</v>
      </c>
      <c r="F1388" t="s">
        <v>71</v>
      </c>
      <c r="G1388" t="s">
        <v>73</v>
      </c>
      <c r="H1388">
        <v>1</v>
      </c>
      <c r="I1388">
        <v>0</v>
      </c>
      <c r="J1388">
        <v>0</v>
      </c>
      <c r="K1388">
        <v>1</v>
      </c>
      <c r="L1388">
        <v>1</v>
      </c>
      <c r="M1388">
        <v>1</v>
      </c>
      <c r="N1388">
        <v>1</v>
      </c>
      <c r="O1388">
        <v>1</v>
      </c>
      <c r="P1388">
        <v>1</v>
      </c>
      <c r="Q1388">
        <v>1</v>
      </c>
      <c r="R1388">
        <v>1</v>
      </c>
      <c r="S1388">
        <v>1</v>
      </c>
    </row>
    <row r="1389" spans="1:44" x14ac:dyDescent="0.3">
      <c r="A1389">
        <v>1385</v>
      </c>
      <c r="B1389">
        <v>2</v>
      </c>
      <c r="C1389">
        <v>58</v>
      </c>
      <c r="D1389">
        <v>1</v>
      </c>
      <c r="E1389" t="str">
        <f>"2-58-1"</f>
        <v>2-58-1</v>
      </c>
      <c r="F1389" t="s">
        <v>71</v>
      </c>
      <c r="G1389" t="s">
        <v>73</v>
      </c>
      <c r="H1389">
        <v>1</v>
      </c>
      <c r="I1389">
        <v>1</v>
      </c>
      <c r="J1389">
        <v>0</v>
      </c>
      <c r="K1389">
        <v>0</v>
      </c>
      <c r="L1389">
        <v>1</v>
      </c>
      <c r="M1389">
        <v>1</v>
      </c>
      <c r="N1389">
        <v>1</v>
      </c>
      <c r="O1389">
        <v>1</v>
      </c>
      <c r="P1389">
        <v>1</v>
      </c>
      <c r="Q1389">
        <v>1</v>
      </c>
      <c r="R1389">
        <v>1</v>
      </c>
      <c r="S1389">
        <v>1</v>
      </c>
    </row>
    <row r="1390" spans="1:44" x14ac:dyDescent="0.3">
      <c r="A1390">
        <v>1386</v>
      </c>
      <c r="B1390">
        <v>2</v>
      </c>
      <c r="C1390">
        <v>58</v>
      </c>
      <c r="D1390">
        <v>24</v>
      </c>
      <c r="E1390" t="str">
        <f>"2-58-24"</f>
        <v>2-58-24</v>
      </c>
      <c r="F1390" t="s">
        <v>71</v>
      </c>
      <c r="G1390" t="s">
        <v>72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v>0</v>
      </c>
      <c r="AA1390">
        <v>0</v>
      </c>
      <c r="AB1390">
        <v>0</v>
      </c>
      <c r="AC1390">
        <v>0</v>
      </c>
      <c r="AD1390">
        <v>0</v>
      </c>
      <c r="AE1390">
        <v>0</v>
      </c>
      <c r="AF1390">
        <v>0</v>
      </c>
      <c r="AG1390">
        <v>0</v>
      </c>
      <c r="AH1390">
        <v>1</v>
      </c>
      <c r="AI1390">
        <v>0</v>
      </c>
      <c r="AJ1390">
        <v>0</v>
      </c>
      <c r="AK1390">
        <v>1</v>
      </c>
      <c r="AL1390">
        <v>0</v>
      </c>
      <c r="AM1390">
        <v>0</v>
      </c>
      <c r="AN1390">
        <v>0</v>
      </c>
      <c r="AO1390">
        <v>1</v>
      </c>
      <c r="AP1390">
        <v>0</v>
      </c>
      <c r="AQ1390">
        <v>0</v>
      </c>
      <c r="AR1390">
        <v>0</v>
      </c>
    </row>
    <row r="1391" spans="1:44" x14ac:dyDescent="0.3">
      <c r="A1391">
        <v>1387</v>
      </c>
      <c r="B1391">
        <v>2</v>
      </c>
      <c r="C1391">
        <v>58</v>
      </c>
      <c r="D1391">
        <v>23</v>
      </c>
      <c r="E1391" t="str">
        <f>"2-58-23"</f>
        <v>2-58-23</v>
      </c>
      <c r="F1391" t="s">
        <v>71</v>
      </c>
      <c r="G1391" t="s">
        <v>72</v>
      </c>
      <c r="T1391">
        <v>1</v>
      </c>
      <c r="U1391">
        <v>0</v>
      </c>
      <c r="V1391">
        <v>0</v>
      </c>
      <c r="W1391">
        <v>0</v>
      </c>
      <c r="X1391">
        <v>1</v>
      </c>
      <c r="Y1391">
        <v>0</v>
      </c>
      <c r="Z1391">
        <v>1</v>
      </c>
      <c r="AA1391">
        <v>0</v>
      </c>
      <c r="AB1391">
        <v>0</v>
      </c>
      <c r="AC1391">
        <v>0</v>
      </c>
      <c r="AD1391">
        <v>1</v>
      </c>
      <c r="AE1391">
        <v>1</v>
      </c>
      <c r="AF1391">
        <v>1</v>
      </c>
      <c r="AG1391">
        <v>1</v>
      </c>
      <c r="AH1391">
        <v>0</v>
      </c>
      <c r="AI1391">
        <v>1</v>
      </c>
      <c r="AJ1391">
        <v>1</v>
      </c>
      <c r="AK1391">
        <v>0</v>
      </c>
      <c r="AL1391">
        <v>1</v>
      </c>
      <c r="AM1391">
        <v>1</v>
      </c>
      <c r="AN1391">
        <v>1</v>
      </c>
      <c r="AO1391">
        <v>1</v>
      </c>
      <c r="AP1391">
        <v>0</v>
      </c>
      <c r="AQ1391">
        <v>0</v>
      </c>
      <c r="AR1391">
        <v>0</v>
      </c>
    </row>
    <row r="1392" spans="1:44" x14ac:dyDescent="0.3">
      <c r="A1392">
        <v>1388</v>
      </c>
      <c r="B1392">
        <v>2</v>
      </c>
      <c r="C1392">
        <v>58</v>
      </c>
      <c r="D1392">
        <v>18</v>
      </c>
      <c r="E1392" t="str">
        <f>"2-58-18"</f>
        <v>2-58-18</v>
      </c>
      <c r="F1392" t="s">
        <v>71</v>
      </c>
      <c r="G1392" t="s">
        <v>72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1</v>
      </c>
      <c r="Z1392">
        <v>0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0</v>
      </c>
      <c r="AG1392">
        <v>0</v>
      </c>
      <c r="AH1392">
        <v>0</v>
      </c>
      <c r="AI1392">
        <v>1</v>
      </c>
      <c r="AJ1392">
        <v>1</v>
      </c>
      <c r="AK1392">
        <v>0</v>
      </c>
      <c r="AL1392">
        <v>0</v>
      </c>
      <c r="AM1392">
        <v>1</v>
      </c>
      <c r="AN1392">
        <v>1</v>
      </c>
      <c r="AO1392">
        <v>1</v>
      </c>
      <c r="AP1392">
        <v>0</v>
      </c>
      <c r="AQ1392">
        <v>0</v>
      </c>
      <c r="AR1392">
        <v>0</v>
      </c>
    </row>
    <row r="1393" spans="1:44" x14ac:dyDescent="0.3">
      <c r="A1393">
        <v>1389</v>
      </c>
      <c r="B1393">
        <v>2</v>
      </c>
      <c r="C1393">
        <v>58</v>
      </c>
      <c r="D1393">
        <v>17</v>
      </c>
      <c r="E1393" t="str">
        <f>"2-58-17"</f>
        <v>2-58-17</v>
      </c>
      <c r="F1393" t="s">
        <v>71</v>
      </c>
      <c r="G1393" t="s">
        <v>73</v>
      </c>
      <c r="H1393">
        <v>1</v>
      </c>
      <c r="I1393">
        <v>1</v>
      </c>
      <c r="J1393">
        <v>0</v>
      </c>
      <c r="K1393">
        <v>0</v>
      </c>
      <c r="L1393">
        <v>1</v>
      </c>
      <c r="M1393">
        <v>1</v>
      </c>
      <c r="N1393">
        <v>1</v>
      </c>
      <c r="O1393">
        <v>1</v>
      </c>
      <c r="P1393">
        <v>1</v>
      </c>
      <c r="Q1393">
        <v>1</v>
      </c>
      <c r="R1393">
        <v>1</v>
      </c>
      <c r="S1393">
        <v>1</v>
      </c>
    </row>
    <row r="1394" spans="1:44" x14ac:dyDescent="0.3">
      <c r="A1394">
        <v>1390</v>
      </c>
      <c r="B1394">
        <v>2</v>
      </c>
      <c r="C1394">
        <v>58</v>
      </c>
      <c r="D1394">
        <v>11</v>
      </c>
      <c r="E1394" t="str">
        <f>"2-58-11"</f>
        <v>2-58-11</v>
      </c>
      <c r="F1394" t="s">
        <v>71</v>
      </c>
      <c r="G1394" t="s">
        <v>73</v>
      </c>
      <c r="H1394">
        <v>1</v>
      </c>
      <c r="I1394">
        <v>0</v>
      </c>
      <c r="J1394">
        <v>0</v>
      </c>
      <c r="K1394">
        <v>1</v>
      </c>
      <c r="L1394">
        <v>1</v>
      </c>
      <c r="M1394">
        <v>1</v>
      </c>
      <c r="N1394">
        <v>1</v>
      </c>
      <c r="O1394">
        <v>1</v>
      </c>
      <c r="P1394">
        <v>1</v>
      </c>
      <c r="Q1394">
        <v>1</v>
      </c>
      <c r="R1394">
        <v>0</v>
      </c>
      <c r="S1394">
        <v>1</v>
      </c>
    </row>
    <row r="1395" spans="1:44" x14ac:dyDescent="0.3">
      <c r="A1395">
        <v>1391</v>
      </c>
      <c r="B1395">
        <v>2</v>
      </c>
      <c r="C1395">
        <v>58</v>
      </c>
      <c r="D1395">
        <v>6</v>
      </c>
      <c r="E1395" t="str">
        <f>"2-58-6"</f>
        <v>2-58-6</v>
      </c>
      <c r="F1395" t="s">
        <v>71</v>
      </c>
      <c r="G1395" t="s">
        <v>72</v>
      </c>
      <c r="T1395">
        <v>0</v>
      </c>
      <c r="U1395">
        <v>1</v>
      </c>
      <c r="V1395">
        <v>0</v>
      </c>
      <c r="W1395">
        <v>0</v>
      </c>
      <c r="X1395">
        <v>1</v>
      </c>
      <c r="Y1395">
        <v>0</v>
      </c>
      <c r="Z1395">
        <v>1</v>
      </c>
      <c r="AA1395">
        <v>0</v>
      </c>
      <c r="AB1395">
        <v>0</v>
      </c>
      <c r="AC1395">
        <v>1</v>
      </c>
      <c r="AD1395">
        <v>0</v>
      </c>
      <c r="AE1395">
        <v>1</v>
      </c>
      <c r="AF1395">
        <v>1</v>
      </c>
      <c r="AG1395">
        <v>1</v>
      </c>
      <c r="AH1395">
        <v>0</v>
      </c>
      <c r="AI1395">
        <v>1</v>
      </c>
      <c r="AJ1395">
        <v>0</v>
      </c>
      <c r="AK1395">
        <v>1</v>
      </c>
      <c r="AL1395">
        <v>1</v>
      </c>
      <c r="AM1395">
        <v>1</v>
      </c>
      <c r="AN1395">
        <v>1</v>
      </c>
      <c r="AO1395">
        <v>1</v>
      </c>
      <c r="AP1395">
        <v>0</v>
      </c>
      <c r="AQ1395">
        <v>0</v>
      </c>
      <c r="AR1395">
        <v>0</v>
      </c>
    </row>
    <row r="1396" spans="1:44" x14ac:dyDescent="0.3">
      <c r="A1396">
        <v>1392</v>
      </c>
      <c r="B1396">
        <v>2</v>
      </c>
      <c r="C1396">
        <v>58</v>
      </c>
      <c r="D1396">
        <v>4</v>
      </c>
      <c r="E1396" t="str">
        <f>"2-58-4"</f>
        <v>2-58-4</v>
      </c>
      <c r="F1396" t="s">
        <v>71</v>
      </c>
      <c r="G1396" t="s">
        <v>73</v>
      </c>
      <c r="H1396">
        <v>1</v>
      </c>
      <c r="I1396">
        <v>0</v>
      </c>
      <c r="J1396">
        <v>1</v>
      </c>
      <c r="K1396">
        <v>0</v>
      </c>
      <c r="L1396">
        <v>1</v>
      </c>
      <c r="M1396">
        <v>1</v>
      </c>
      <c r="N1396">
        <v>1</v>
      </c>
      <c r="O1396">
        <v>1</v>
      </c>
      <c r="P1396">
        <v>1</v>
      </c>
      <c r="Q1396">
        <v>1</v>
      </c>
      <c r="R1396">
        <v>1</v>
      </c>
      <c r="S1396">
        <v>1</v>
      </c>
    </row>
    <row r="1397" spans="1:44" x14ac:dyDescent="0.3">
      <c r="A1397">
        <v>1393</v>
      </c>
      <c r="B1397">
        <v>2</v>
      </c>
      <c r="C1397">
        <v>58</v>
      </c>
      <c r="D1397">
        <v>25</v>
      </c>
      <c r="E1397" t="str">
        <f>"2-58-25"</f>
        <v>2-58-25</v>
      </c>
      <c r="F1397" t="s">
        <v>71</v>
      </c>
      <c r="G1397" t="s">
        <v>73</v>
      </c>
      <c r="H1397">
        <v>1</v>
      </c>
      <c r="I1397">
        <v>1</v>
      </c>
      <c r="J1397">
        <v>0</v>
      </c>
      <c r="K1397">
        <v>0</v>
      </c>
      <c r="L1397">
        <v>1</v>
      </c>
      <c r="M1397">
        <v>1</v>
      </c>
      <c r="N1397">
        <v>1</v>
      </c>
      <c r="O1397">
        <v>1</v>
      </c>
      <c r="P1397">
        <v>1</v>
      </c>
      <c r="Q1397">
        <v>1</v>
      </c>
      <c r="R1397">
        <v>1</v>
      </c>
      <c r="S1397">
        <v>1</v>
      </c>
    </row>
    <row r="1398" spans="1:44" x14ac:dyDescent="0.3">
      <c r="A1398">
        <v>1394</v>
      </c>
      <c r="B1398">
        <v>2</v>
      </c>
      <c r="C1398">
        <v>58</v>
      </c>
      <c r="D1398">
        <v>15</v>
      </c>
      <c r="E1398" t="str">
        <f>"2-58-15"</f>
        <v>2-58-15</v>
      </c>
      <c r="F1398" t="s">
        <v>71</v>
      </c>
      <c r="G1398" t="s">
        <v>73</v>
      </c>
      <c r="H1398">
        <v>1</v>
      </c>
      <c r="I1398">
        <v>0</v>
      </c>
      <c r="J1398">
        <v>1</v>
      </c>
      <c r="K1398">
        <v>0</v>
      </c>
      <c r="L1398">
        <v>1</v>
      </c>
      <c r="M1398">
        <v>1</v>
      </c>
      <c r="N1398">
        <v>1</v>
      </c>
      <c r="O1398">
        <v>1</v>
      </c>
      <c r="P1398">
        <v>1</v>
      </c>
      <c r="Q1398">
        <v>1</v>
      </c>
      <c r="R1398">
        <v>1</v>
      </c>
      <c r="S1398">
        <v>1</v>
      </c>
    </row>
    <row r="1399" spans="1:44" x14ac:dyDescent="0.3">
      <c r="A1399">
        <v>1395</v>
      </c>
      <c r="B1399">
        <v>2</v>
      </c>
      <c r="C1399">
        <v>58</v>
      </c>
      <c r="D1399">
        <v>10</v>
      </c>
      <c r="E1399" t="str">
        <f>"2-58-10"</f>
        <v>2-58-10</v>
      </c>
      <c r="F1399" t="s">
        <v>71</v>
      </c>
      <c r="G1399" t="s">
        <v>73</v>
      </c>
      <c r="H1399">
        <v>1</v>
      </c>
      <c r="I1399">
        <v>0</v>
      </c>
      <c r="J1399">
        <v>1</v>
      </c>
      <c r="K1399">
        <v>0</v>
      </c>
      <c r="L1399">
        <v>1</v>
      </c>
      <c r="M1399">
        <v>1</v>
      </c>
      <c r="N1399">
        <v>1</v>
      </c>
      <c r="O1399">
        <v>1</v>
      </c>
      <c r="P1399">
        <v>1</v>
      </c>
      <c r="Q1399">
        <v>1</v>
      </c>
      <c r="R1399">
        <v>1</v>
      </c>
      <c r="S1399">
        <v>1</v>
      </c>
    </row>
    <row r="1400" spans="1:44" x14ac:dyDescent="0.3">
      <c r="A1400">
        <v>1396</v>
      </c>
      <c r="B1400">
        <v>2</v>
      </c>
      <c r="C1400">
        <v>58</v>
      </c>
      <c r="D1400">
        <v>7</v>
      </c>
      <c r="E1400" t="str">
        <f>"2-58-7"</f>
        <v>2-58-7</v>
      </c>
      <c r="F1400" t="s">
        <v>71</v>
      </c>
      <c r="G1400" t="s">
        <v>73</v>
      </c>
      <c r="H1400">
        <v>1</v>
      </c>
      <c r="I1400">
        <v>1</v>
      </c>
      <c r="J1400">
        <v>0</v>
      </c>
      <c r="K1400">
        <v>0</v>
      </c>
      <c r="L1400">
        <v>1</v>
      </c>
      <c r="M1400">
        <v>1</v>
      </c>
      <c r="N1400">
        <v>1</v>
      </c>
      <c r="O1400">
        <v>1</v>
      </c>
      <c r="P1400">
        <v>1</v>
      </c>
      <c r="Q1400">
        <v>1</v>
      </c>
      <c r="R1400">
        <v>1</v>
      </c>
      <c r="S1400">
        <v>1</v>
      </c>
    </row>
    <row r="1401" spans="1:44" x14ac:dyDescent="0.3">
      <c r="A1401">
        <v>1397</v>
      </c>
      <c r="B1401">
        <v>2</v>
      </c>
      <c r="C1401">
        <v>58</v>
      </c>
      <c r="D1401">
        <v>3</v>
      </c>
      <c r="E1401" t="str">
        <f>"2-58-3"</f>
        <v>2-58-3</v>
      </c>
      <c r="F1401" t="s">
        <v>71</v>
      </c>
      <c r="G1401" t="s">
        <v>73</v>
      </c>
      <c r="H1401">
        <v>1</v>
      </c>
      <c r="I1401">
        <v>1</v>
      </c>
      <c r="J1401">
        <v>0</v>
      </c>
      <c r="K1401">
        <v>0</v>
      </c>
      <c r="L1401">
        <v>1</v>
      </c>
      <c r="M1401">
        <v>1</v>
      </c>
      <c r="N1401">
        <v>1</v>
      </c>
      <c r="O1401">
        <v>1</v>
      </c>
      <c r="P1401">
        <v>1</v>
      </c>
      <c r="Q1401">
        <v>1</v>
      </c>
      <c r="R1401">
        <v>1</v>
      </c>
      <c r="S1401">
        <v>1</v>
      </c>
    </row>
    <row r="1402" spans="1:44" x14ac:dyDescent="0.3">
      <c r="A1402">
        <v>1398</v>
      </c>
      <c r="B1402">
        <v>2</v>
      </c>
      <c r="C1402">
        <v>58</v>
      </c>
      <c r="D1402">
        <v>20</v>
      </c>
      <c r="E1402" t="str">
        <f>"2-58-20"</f>
        <v>2-58-20</v>
      </c>
      <c r="F1402" t="s">
        <v>71</v>
      </c>
      <c r="G1402" t="s">
        <v>73</v>
      </c>
      <c r="H1402">
        <v>1</v>
      </c>
      <c r="I1402">
        <v>1</v>
      </c>
      <c r="J1402">
        <v>0</v>
      </c>
      <c r="K1402">
        <v>0</v>
      </c>
      <c r="L1402">
        <v>1</v>
      </c>
      <c r="M1402">
        <v>1</v>
      </c>
      <c r="N1402">
        <v>1</v>
      </c>
      <c r="O1402">
        <v>1</v>
      </c>
      <c r="P1402">
        <v>0</v>
      </c>
      <c r="Q1402">
        <v>1</v>
      </c>
      <c r="R1402">
        <v>1</v>
      </c>
      <c r="S1402">
        <v>1</v>
      </c>
    </row>
    <row r="1403" spans="1:44" x14ac:dyDescent="0.3">
      <c r="A1403">
        <v>1399</v>
      </c>
      <c r="B1403">
        <v>2</v>
      </c>
      <c r="C1403">
        <v>58</v>
      </c>
      <c r="D1403">
        <v>19</v>
      </c>
      <c r="E1403" t="str">
        <f>"2-58-19"</f>
        <v>2-58-19</v>
      </c>
      <c r="F1403" t="s">
        <v>71</v>
      </c>
      <c r="G1403" t="s">
        <v>72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0</v>
      </c>
      <c r="Z1403">
        <v>0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0</v>
      </c>
      <c r="AG1403">
        <v>0</v>
      </c>
      <c r="AH1403">
        <v>1</v>
      </c>
      <c r="AI1403">
        <v>0</v>
      </c>
      <c r="AJ1403">
        <v>0</v>
      </c>
      <c r="AK1403">
        <v>1</v>
      </c>
      <c r="AL1403">
        <v>0</v>
      </c>
      <c r="AM1403">
        <v>1</v>
      </c>
      <c r="AN1403">
        <v>1</v>
      </c>
      <c r="AO1403">
        <v>1</v>
      </c>
      <c r="AP1403">
        <v>0</v>
      </c>
      <c r="AQ1403">
        <v>0</v>
      </c>
      <c r="AR1403">
        <v>0</v>
      </c>
    </row>
    <row r="1404" spans="1:44" x14ac:dyDescent="0.3">
      <c r="A1404">
        <v>1400</v>
      </c>
      <c r="B1404">
        <v>2</v>
      </c>
      <c r="C1404">
        <v>58</v>
      </c>
      <c r="D1404">
        <v>12</v>
      </c>
      <c r="E1404" t="str">
        <f>"2-58-12"</f>
        <v>2-58-12</v>
      </c>
      <c r="F1404" t="s">
        <v>71</v>
      </c>
      <c r="G1404" t="s">
        <v>73</v>
      </c>
      <c r="H1404">
        <v>1</v>
      </c>
      <c r="I1404">
        <v>0</v>
      </c>
      <c r="J1404">
        <v>0</v>
      </c>
      <c r="K1404">
        <v>1</v>
      </c>
      <c r="L1404">
        <v>1</v>
      </c>
      <c r="M1404">
        <v>1</v>
      </c>
      <c r="N1404">
        <v>1</v>
      </c>
      <c r="O1404">
        <v>1</v>
      </c>
      <c r="P1404">
        <v>1</v>
      </c>
      <c r="Q1404">
        <v>1</v>
      </c>
      <c r="R1404">
        <v>1</v>
      </c>
      <c r="S1404">
        <v>1</v>
      </c>
    </row>
    <row r="1405" spans="1:44" x14ac:dyDescent="0.3">
      <c r="A1405">
        <v>1401</v>
      </c>
      <c r="B1405">
        <v>2</v>
      </c>
      <c r="C1405">
        <v>58</v>
      </c>
      <c r="D1405">
        <v>8</v>
      </c>
      <c r="E1405" t="str">
        <f>"2-58-8"</f>
        <v>2-58-8</v>
      </c>
      <c r="F1405" t="s">
        <v>71</v>
      </c>
      <c r="G1405" t="s">
        <v>73</v>
      </c>
      <c r="H1405">
        <v>1</v>
      </c>
      <c r="I1405">
        <v>1</v>
      </c>
      <c r="J1405">
        <v>0</v>
      </c>
      <c r="K1405">
        <v>0</v>
      </c>
      <c r="L1405">
        <v>1</v>
      </c>
      <c r="M1405">
        <v>1</v>
      </c>
      <c r="N1405">
        <v>1</v>
      </c>
      <c r="O1405">
        <v>1</v>
      </c>
      <c r="P1405">
        <v>1</v>
      </c>
      <c r="Q1405">
        <v>1</v>
      </c>
      <c r="R1405">
        <v>1</v>
      </c>
      <c r="S1405">
        <v>1</v>
      </c>
    </row>
    <row r="1406" spans="1:44" x14ac:dyDescent="0.3">
      <c r="A1406">
        <v>1402</v>
      </c>
      <c r="B1406">
        <v>2</v>
      </c>
      <c r="C1406">
        <v>58</v>
      </c>
      <c r="D1406">
        <v>2</v>
      </c>
      <c r="E1406" t="str">
        <f>"2-58-2"</f>
        <v>2-58-2</v>
      </c>
      <c r="F1406" t="s">
        <v>71</v>
      </c>
      <c r="G1406" t="s">
        <v>72</v>
      </c>
      <c r="T1406">
        <v>1</v>
      </c>
      <c r="U1406">
        <v>0</v>
      </c>
      <c r="V1406">
        <v>0</v>
      </c>
      <c r="W1406">
        <v>0</v>
      </c>
      <c r="X1406">
        <v>1</v>
      </c>
      <c r="Y1406">
        <v>0</v>
      </c>
      <c r="Z1406">
        <v>1</v>
      </c>
      <c r="AA1406">
        <v>0</v>
      </c>
      <c r="AB1406">
        <v>0</v>
      </c>
      <c r="AC1406">
        <v>0</v>
      </c>
      <c r="AD1406">
        <v>1</v>
      </c>
      <c r="AE1406">
        <v>1</v>
      </c>
      <c r="AF1406">
        <v>1</v>
      </c>
      <c r="AG1406">
        <v>1</v>
      </c>
      <c r="AH1406">
        <v>0</v>
      </c>
      <c r="AI1406">
        <v>1</v>
      </c>
      <c r="AJ1406">
        <v>1</v>
      </c>
      <c r="AK1406">
        <v>0</v>
      </c>
      <c r="AL1406">
        <v>1</v>
      </c>
      <c r="AM1406">
        <v>1</v>
      </c>
      <c r="AN1406">
        <v>1</v>
      </c>
      <c r="AO1406">
        <v>1</v>
      </c>
      <c r="AP1406">
        <v>0</v>
      </c>
      <c r="AQ1406">
        <v>0</v>
      </c>
      <c r="AR1406">
        <v>0</v>
      </c>
    </row>
    <row r="1407" spans="1:44" x14ac:dyDescent="0.3">
      <c r="A1407">
        <v>1403</v>
      </c>
      <c r="B1407">
        <v>2</v>
      </c>
      <c r="C1407">
        <v>58</v>
      </c>
      <c r="D1407">
        <v>16</v>
      </c>
      <c r="E1407" t="str">
        <f>"2-58-16"</f>
        <v>2-58-16</v>
      </c>
      <c r="F1407" t="s">
        <v>71</v>
      </c>
      <c r="G1407" t="s">
        <v>72</v>
      </c>
      <c r="T1407">
        <v>1</v>
      </c>
      <c r="U1407">
        <v>0</v>
      </c>
      <c r="V1407">
        <v>0</v>
      </c>
      <c r="W1407">
        <v>0</v>
      </c>
      <c r="X1407">
        <v>1</v>
      </c>
      <c r="Y1407">
        <v>0</v>
      </c>
      <c r="Z1407">
        <v>1</v>
      </c>
      <c r="AA1407">
        <v>0</v>
      </c>
      <c r="AB1407">
        <v>0</v>
      </c>
      <c r="AC1407">
        <v>0</v>
      </c>
      <c r="AD1407">
        <v>1</v>
      </c>
      <c r="AE1407">
        <v>1</v>
      </c>
      <c r="AF1407">
        <v>1</v>
      </c>
      <c r="AG1407">
        <v>1</v>
      </c>
      <c r="AH1407">
        <v>0</v>
      </c>
      <c r="AI1407">
        <v>1</v>
      </c>
      <c r="AJ1407">
        <v>0</v>
      </c>
      <c r="AK1407">
        <v>1</v>
      </c>
      <c r="AL1407">
        <v>1</v>
      </c>
      <c r="AM1407">
        <v>1</v>
      </c>
      <c r="AN1407">
        <v>1</v>
      </c>
      <c r="AO1407">
        <v>1</v>
      </c>
      <c r="AP1407">
        <v>0</v>
      </c>
      <c r="AQ1407">
        <v>0</v>
      </c>
      <c r="AR1407">
        <v>0</v>
      </c>
    </row>
    <row r="1408" spans="1:44" x14ac:dyDescent="0.3">
      <c r="A1408">
        <v>1404</v>
      </c>
      <c r="B1408">
        <v>2</v>
      </c>
      <c r="C1408">
        <v>59</v>
      </c>
      <c r="D1408">
        <v>24</v>
      </c>
      <c r="E1408" t="str">
        <f>"2-59-24"</f>
        <v>2-59-24</v>
      </c>
      <c r="F1408" t="s">
        <v>71</v>
      </c>
      <c r="G1408" t="s">
        <v>72</v>
      </c>
      <c r="T1408">
        <v>0</v>
      </c>
      <c r="U1408">
        <v>1</v>
      </c>
      <c r="V1408">
        <v>0</v>
      </c>
      <c r="W1408">
        <v>0</v>
      </c>
      <c r="X1408">
        <v>0</v>
      </c>
      <c r="Y1408">
        <v>1</v>
      </c>
      <c r="Z1408">
        <v>0</v>
      </c>
      <c r="AA1408">
        <v>1</v>
      </c>
      <c r="AB1408">
        <v>0</v>
      </c>
      <c r="AC1408">
        <v>1</v>
      </c>
      <c r="AD1408">
        <v>0</v>
      </c>
      <c r="AE1408">
        <v>0</v>
      </c>
      <c r="AF1408">
        <v>0</v>
      </c>
      <c r="AG1408">
        <v>0</v>
      </c>
      <c r="AH1408">
        <v>0</v>
      </c>
      <c r="AI1408">
        <v>1</v>
      </c>
      <c r="AJ1408">
        <v>0</v>
      </c>
      <c r="AK1408">
        <v>1</v>
      </c>
      <c r="AL1408">
        <v>0</v>
      </c>
      <c r="AM1408">
        <v>0</v>
      </c>
      <c r="AN1408">
        <v>0</v>
      </c>
      <c r="AO1408">
        <v>0</v>
      </c>
      <c r="AP1408">
        <v>0</v>
      </c>
      <c r="AQ1408">
        <v>0</v>
      </c>
      <c r="AR1408">
        <v>0</v>
      </c>
    </row>
    <row r="1409" spans="1:44" x14ac:dyDescent="0.3">
      <c r="A1409">
        <v>1405</v>
      </c>
      <c r="B1409">
        <v>2</v>
      </c>
      <c r="C1409">
        <v>59</v>
      </c>
      <c r="D1409">
        <v>23</v>
      </c>
      <c r="E1409" t="str">
        <f>"2-59-23"</f>
        <v>2-59-23</v>
      </c>
      <c r="F1409" t="s">
        <v>71</v>
      </c>
      <c r="G1409" t="s">
        <v>72</v>
      </c>
      <c r="T1409">
        <v>1</v>
      </c>
      <c r="U1409">
        <v>0</v>
      </c>
      <c r="V1409">
        <v>0</v>
      </c>
      <c r="W1409">
        <v>0</v>
      </c>
      <c r="X1409">
        <v>1</v>
      </c>
      <c r="Y1409">
        <v>0</v>
      </c>
      <c r="Z1409">
        <v>1</v>
      </c>
      <c r="AA1409">
        <v>0</v>
      </c>
      <c r="AB1409">
        <v>0</v>
      </c>
      <c r="AC1409">
        <v>1</v>
      </c>
      <c r="AD1409">
        <v>0</v>
      </c>
      <c r="AE1409">
        <v>0</v>
      </c>
      <c r="AF1409">
        <v>0</v>
      </c>
      <c r="AG1409">
        <v>0</v>
      </c>
      <c r="AH1409">
        <v>0</v>
      </c>
      <c r="AI1409">
        <v>1</v>
      </c>
      <c r="AJ1409">
        <v>1</v>
      </c>
      <c r="AK1409">
        <v>0</v>
      </c>
      <c r="AL1409">
        <v>0</v>
      </c>
      <c r="AM1409">
        <v>0</v>
      </c>
      <c r="AN1409">
        <v>1</v>
      </c>
      <c r="AO1409">
        <v>1</v>
      </c>
      <c r="AP1409">
        <v>0</v>
      </c>
      <c r="AQ1409">
        <v>0</v>
      </c>
      <c r="AR1409">
        <v>0</v>
      </c>
    </row>
    <row r="1410" spans="1:44" x14ac:dyDescent="0.3">
      <c r="A1410">
        <v>1406</v>
      </c>
      <c r="B1410">
        <v>2</v>
      </c>
      <c r="C1410">
        <v>59</v>
      </c>
      <c r="D1410">
        <v>14</v>
      </c>
      <c r="E1410" t="str">
        <f>"2-59-14"</f>
        <v>2-59-14</v>
      </c>
      <c r="F1410" t="s">
        <v>71</v>
      </c>
      <c r="G1410" t="s">
        <v>72</v>
      </c>
      <c r="T1410">
        <v>1</v>
      </c>
      <c r="U1410">
        <v>0</v>
      </c>
      <c r="V1410">
        <v>0</v>
      </c>
      <c r="W1410">
        <v>0</v>
      </c>
      <c r="X1410">
        <v>1</v>
      </c>
      <c r="Y1410">
        <v>0</v>
      </c>
      <c r="Z1410">
        <v>0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>
        <v>0</v>
      </c>
      <c r="AG1410">
        <v>0</v>
      </c>
      <c r="AH1410">
        <v>0</v>
      </c>
      <c r="AI1410">
        <v>0</v>
      </c>
      <c r="AJ1410">
        <v>0</v>
      </c>
      <c r="AK1410">
        <v>0</v>
      </c>
      <c r="AL1410">
        <v>0</v>
      </c>
      <c r="AM1410">
        <v>0</v>
      </c>
      <c r="AN1410">
        <v>0</v>
      </c>
      <c r="AO1410">
        <v>0</v>
      </c>
      <c r="AP1410">
        <v>0</v>
      </c>
      <c r="AQ1410">
        <v>0</v>
      </c>
      <c r="AR1410">
        <v>0</v>
      </c>
    </row>
    <row r="1411" spans="1:44" x14ac:dyDescent="0.3">
      <c r="A1411">
        <v>1407</v>
      </c>
      <c r="B1411">
        <v>2</v>
      </c>
      <c r="C1411">
        <v>59</v>
      </c>
      <c r="D1411">
        <v>13</v>
      </c>
      <c r="E1411" t="str">
        <f>"2-59-13"</f>
        <v>2-59-13</v>
      </c>
      <c r="F1411" t="s">
        <v>71</v>
      </c>
      <c r="G1411" t="s">
        <v>72</v>
      </c>
      <c r="T1411">
        <v>0</v>
      </c>
      <c r="U1411">
        <v>1</v>
      </c>
      <c r="V1411">
        <v>0</v>
      </c>
      <c r="W1411">
        <v>0</v>
      </c>
      <c r="X1411">
        <v>1</v>
      </c>
      <c r="Y1411">
        <v>0</v>
      </c>
      <c r="Z1411">
        <v>0</v>
      </c>
      <c r="AA1411">
        <v>1</v>
      </c>
      <c r="AB1411">
        <v>1</v>
      </c>
      <c r="AC1411">
        <v>0</v>
      </c>
      <c r="AD1411">
        <v>0</v>
      </c>
      <c r="AE1411">
        <v>1</v>
      </c>
      <c r="AF1411">
        <v>1</v>
      </c>
      <c r="AG1411">
        <v>1</v>
      </c>
      <c r="AH1411">
        <v>0</v>
      </c>
      <c r="AI1411">
        <v>1</v>
      </c>
      <c r="AJ1411">
        <v>0</v>
      </c>
      <c r="AK1411">
        <v>1</v>
      </c>
      <c r="AL1411">
        <v>1</v>
      </c>
      <c r="AM1411">
        <v>1</v>
      </c>
      <c r="AN1411">
        <v>1</v>
      </c>
      <c r="AO1411">
        <v>1</v>
      </c>
      <c r="AP1411">
        <v>0</v>
      </c>
      <c r="AQ1411">
        <v>0</v>
      </c>
      <c r="AR1411">
        <v>0</v>
      </c>
    </row>
    <row r="1412" spans="1:44" x14ac:dyDescent="0.3">
      <c r="A1412">
        <v>1408</v>
      </c>
      <c r="B1412">
        <v>2</v>
      </c>
      <c r="C1412">
        <v>59</v>
      </c>
      <c r="D1412">
        <v>9</v>
      </c>
      <c r="E1412" t="str">
        <f>"2-59-9"</f>
        <v>2-59-9</v>
      </c>
      <c r="F1412" t="s">
        <v>71</v>
      </c>
      <c r="G1412" t="s">
        <v>73</v>
      </c>
      <c r="H1412">
        <v>1</v>
      </c>
      <c r="I1412">
        <v>0</v>
      </c>
      <c r="J1412">
        <v>0</v>
      </c>
      <c r="K1412">
        <v>1</v>
      </c>
      <c r="L1412">
        <v>1</v>
      </c>
      <c r="M1412">
        <v>1</v>
      </c>
      <c r="N1412">
        <v>1</v>
      </c>
      <c r="O1412">
        <v>1</v>
      </c>
      <c r="P1412">
        <v>1</v>
      </c>
      <c r="Q1412">
        <v>1</v>
      </c>
      <c r="R1412">
        <v>1</v>
      </c>
      <c r="S1412">
        <v>1</v>
      </c>
    </row>
    <row r="1413" spans="1:44" x14ac:dyDescent="0.3">
      <c r="A1413">
        <v>1409</v>
      </c>
      <c r="B1413">
        <v>2</v>
      </c>
      <c r="C1413">
        <v>59</v>
      </c>
      <c r="D1413">
        <v>5</v>
      </c>
      <c r="E1413" t="str">
        <f>"2-59-5"</f>
        <v>2-59-5</v>
      </c>
      <c r="F1413" t="s">
        <v>71</v>
      </c>
      <c r="G1413" t="s">
        <v>72</v>
      </c>
      <c r="T1413">
        <v>0</v>
      </c>
      <c r="U1413">
        <v>1</v>
      </c>
      <c r="V1413">
        <v>0</v>
      </c>
      <c r="W1413">
        <v>0</v>
      </c>
      <c r="X1413">
        <v>1</v>
      </c>
      <c r="Y1413">
        <v>0</v>
      </c>
      <c r="Z1413">
        <v>1</v>
      </c>
      <c r="AA1413">
        <v>0</v>
      </c>
      <c r="AB1413">
        <v>0</v>
      </c>
      <c r="AC1413">
        <v>0</v>
      </c>
      <c r="AD1413">
        <v>1</v>
      </c>
      <c r="AE1413">
        <v>1</v>
      </c>
      <c r="AF1413">
        <v>1</v>
      </c>
      <c r="AG1413">
        <v>1</v>
      </c>
      <c r="AH1413">
        <v>0</v>
      </c>
      <c r="AI1413">
        <v>1</v>
      </c>
      <c r="AJ1413">
        <v>0</v>
      </c>
      <c r="AK1413">
        <v>1</v>
      </c>
      <c r="AL1413">
        <v>1</v>
      </c>
      <c r="AM1413">
        <v>1</v>
      </c>
      <c r="AN1413">
        <v>1</v>
      </c>
      <c r="AO1413">
        <v>1</v>
      </c>
      <c r="AP1413">
        <v>0</v>
      </c>
      <c r="AQ1413">
        <v>0</v>
      </c>
      <c r="AR1413">
        <v>0</v>
      </c>
    </row>
    <row r="1414" spans="1:44" x14ac:dyDescent="0.3">
      <c r="A1414">
        <v>1410</v>
      </c>
      <c r="B1414">
        <v>2</v>
      </c>
      <c r="C1414">
        <v>59</v>
      </c>
      <c r="D1414">
        <v>2</v>
      </c>
      <c r="E1414" t="str">
        <f>"2-59-2"</f>
        <v>2-59-2</v>
      </c>
      <c r="F1414" t="s">
        <v>71</v>
      </c>
      <c r="G1414" t="s">
        <v>73</v>
      </c>
      <c r="H1414">
        <v>1</v>
      </c>
      <c r="I1414">
        <v>0</v>
      </c>
      <c r="J1414">
        <v>0</v>
      </c>
      <c r="K1414">
        <v>1</v>
      </c>
      <c r="L1414">
        <v>1</v>
      </c>
      <c r="M1414">
        <v>1</v>
      </c>
      <c r="N1414">
        <v>1</v>
      </c>
      <c r="O1414">
        <v>1</v>
      </c>
      <c r="P1414">
        <v>1</v>
      </c>
      <c r="Q1414">
        <v>1</v>
      </c>
      <c r="R1414">
        <v>1</v>
      </c>
      <c r="S1414">
        <v>1</v>
      </c>
    </row>
    <row r="1415" spans="1:44" x14ac:dyDescent="0.3">
      <c r="A1415">
        <v>1411</v>
      </c>
      <c r="B1415">
        <v>2</v>
      </c>
      <c r="C1415">
        <v>59</v>
      </c>
      <c r="D1415">
        <v>21</v>
      </c>
      <c r="E1415" t="str">
        <f>"2-59-21"</f>
        <v>2-59-21</v>
      </c>
      <c r="F1415" t="s">
        <v>71</v>
      </c>
      <c r="G1415" t="s">
        <v>72</v>
      </c>
      <c r="T1415">
        <v>1</v>
      </c>
      <c r="U1415">
        <v>0</v>
      </c>
      <c r="V1415">
        <v>0</v>
      </c>
      <c r="W1415">
        <v>0</v>
      </c>
      <c r="X1415">
        <v>1</v>
      </c>
      <c r="Y1415">
        <v>0</v>
      </c>
      <c r="Z1415">
        <v>0</v>
      </c>
      <c r="AA1415">
        <v>1</v>
      </c>
      <c r="AB1415">
        <v>0</v>
      </c>
      <c r="AC1415">
        <v>1</v>
      </c>
      <c r="AD1415">
        <v>0</v>
      </c>
      <c r="AE1415">
        <v>1</v>
      </c>
      <c r="AF1415">
        <v>1</v>
      </c>
      <c r="AG1415">
        <v>1</v>
      </c>
      <c r="AH1415">
        <v>0</v>
      </c>
      <c r="AI1415">
        <v>1</v>
      </c>
      <c r="AJ1415">
        <v>0</v>
      </c>
      <c r="AK1415">
        <v>0</v>
      </c>
      <c r="AL1415">
        <v>1</v>
      </c>
      <c r="AM1415">
        <v>1</v>
      </c>
      <c r="AN1415">
        <v>1</v>
      </c>
      <c r="AO1415">
        <v>1</v>
      </c>
      <c r="AP1415">
        <v>0</v>
      </c>
      <c r="AQ1415">
        <v>0</v>
      </c>
      <c r="AR1415">
        <v>0</v>
      </c>
    </row>
    <row r="1416" spans="1:44" x14ac:dyDescent="0.3">
      <c r="A1416">
        <v>1412</v>
      </c>
      <c r="B1416">
        <v>2</v>
      </c>
      <c r="C1416">
        <v>59</v>
      </c>
      <c r="D1416">
        <v>16</v>
      </c>
      <c r="E1416" t="str">
        <f>"2-59-16"</f>
        <v>2-59-16</v>
      </c>
      <c r="F1416" t="s">
        <v>71</v>
      </c>
      <c r="G1416" t="s">
        <v>73</v>
      </c>
      <c r="H1416">
        <v>1</v>
      </c>
      <c r="I1416">
        <v>0</v>
      </c>
      <c r="J1416">
        <v>1</v>
      </c>
      <c r="K1416">
        <v>0</v>
      </c>
      <c r="L1416">
        <v>1</v>
      </c>
      <c r="M1416">
        <v>1</v>
      </c>
      <c r="N1416">
        <v>1</v>
      </c>
      <c r="O1416">
        <v>1</v>
      </c>
      <c r="P1416">
        <v>1</v>
      </c>
      <c r="Q1416">
        <v>1</v>
      </c>
      <c r="R1416">
        <v>1</v>
      </c>
      <c r="S1416">
        <v>1</v>
      </c>
    </row>
    <row r="1417" spans="1:44" x14ac:dyDescent="0.3">
      <c r="A1417">
        <v>1413</v>
      </c>
      <c r="B1417">
        <v>2</v>
      </c>
      <c r="C1417">
        <v>59</v>
      </c>
      <c r="D1417">
        <v>10</v>
      </c>
      <c r="E1417" t="str">
        <f>"2-59-10"</f>
        <v>2-59-10</v>
      </c>
      <c r="F1417" t="s">
        <v>71</v>
      </c>
      <c r="G1417" t="s">
        <v>73</v>
      </c>
      <c r="H1417">
        <v>1</v>
      </c>
      <c r="I1417">
        <v>1</v>
      </c>
      <c r="J1417">
        <v>0</v>
      </c>
      <c r="K1417">
        <v>0</v>
      </c>
      <c r="L1417">
        <v>1</v>
      </c>
      <c r="M1417">
        <v>1</v>
      </c>
      <c r="N1417">
        <v>1</v>
      </c>
      <c r="O1417">
        <v>1</v>
      </c>
      <c r="P1417">
        <v>1</v>
      </c>
      <c r="Q1417">
        <v>1</v>
      </c>
      <c r="R1417">
        <v>1</v>
      </c>
      <c r="S1417">
        <v>1</v>
      </c>
    </row>
    <row r="1418" spans="1:44" x14ac:dyDescent="0.3">
      <c r="A1418">
        <v>1414</v>
      </c>
      <c r="B1418">
        <v>2</v>
      </c>
      <c r="C1418">
        <v>59</v>
      </c>
      <c r="D1418">
        <v>6</v>
      </c>
      <c r="E1418" t="str">
        <f>"2-59-6"</f>
        <v>2-59-6</v>
      </c>
      <c r="F1418" t="s">
        <v>71</v>
      </c>
      <c r="G1418" t="s">
        <v>73</v>
      </c>
      <c r="H1418">
        <v>1</v>
      </c>
      <c r="I1418">
        <v>0</v>
      </c>
      <c r="J1418">
        <v>0</v>
      </c>
      <c r="K1418">
        <v>0</v>
      </c>
      <c r="L1418">
        <v>1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</row>
    <row r="1419" spans="1:44" x14ac:dyDescent="0.3">
      <c r="A1419">
        <v>1415</v>
      </c>
      <c r="B1419">
        <v>2</v>
      </c>
      <c r="C1419">
        <v>59</v>
      </c>
      <c r="D1419">
        <v>3</v>
      </c>
      <c r="E1419" t="str">
        <f>"2-59-3"</f>
        <v>2-59-3</v>
      </c>
      <c r="F1419" t="s">
        <v>71</v>
      </c>
      <c r="G1419" t="s">
        <v>72</v>
      </c>
      <c r="T1419">
        <v>0</v>
      </c>
      <c r="U1419">
        <v>1</v>
      </c>
      <c r="V1419">
        <v>0</v>
      </c>
      <c r="W1419">
        <v>0</v>
      </c>
      <c r="X1419">
        <v>0</v>
      </c>
      <c r="Y1419">
        <v>1</v>
      </c>
      <c r="Z1419">
        <v>1</v>
      </c>
      <c r="AA1419">
        <v>0</v>
      </c>
      <c r="AB1419">
        <v>0</v>
      </c>
      <c r="AC1419">
        <v>1</v>
      </c>
      <c r="AD1419">
        <v>0</v>
      </c>
      <c r="AE1419">
        <v>1</v>
      </c>
      <c r="AF1419">
        <v>1</v>
      </c>
      <c r="AG1419">
        <v>0</v>
      </c>
      <c r="AH1419">
        <v>0</v>
      </c>
      <c r="AI1419">
        <v>1</v>
      </c>
      <c r="AJ1419">
        <v>0</v>
      </c>
      <c r="AK1419">
        <v>1</v>
      </c>
      <c r="AL1419">
        <v>0</v>
      </c>
      <c r="AM1419">
        <v>1</v>
      </c>
      <c r="AN1419">
        <v>1</v>
      </c>
      <c r="AO1419">
        <v>0</v>
      </c>
      <c r="AP1419">
        <v>0</v>
      </c>
      <c r="AQ1419">
        <v>0</v>
      </c>
      <c r="AR1419">
        <v>0</v>
      </c>
    </row>
    <row r="1420" spans="1:44" x14ac:dyDescent="0.3">
      <c r="A1420">
        <v>1416</v>
      </c>
      <c r="B1420">
        <v>2</v>
      </c>
      <c r="C1420">
        <v>59</v>
      </c>
      <c r="D1420">
        <v>25</v>
      </c>
      <c r="E1420" t="str">
        <f>"2-59-25"</f>
        <v>2-59-25</v>
      </c>
      <c r="F1420" t="s">
        <v>71</v>
      </c>
      <c r="G1420" t="s">
        <v>73</v>
      </c>
      <c r="H1420">
        <v>1</v>
      </c>
      <c r="I1420">
        <v>1</v>
      </c>
      <c r="J1420">
        <v>0</v>
      </c>
      <c r="K1420">
        <v>0</v>
      </c>
      <c r="L1420">
        <v>1</v>
      </c>
      <c r="M1420">
        <v>1</v>
      </c>
      <c r="N1420">
        <v>1</v>
      </c>
      <c r="O1420">
        <v>1</v>
      </c>
      <c r="P1420">
        <v>1</v>
      </c>
      <c r="Q1420">
        <v>1</v>
      </c>
      <c r="R1420">
        <v>1</v>
      </c>
      <c r="S1420">
        <v>1</v>
      </c>
    </row>
    <row r="1421" spans="1:44" x14ac:dyDescent="0.3">
      <c r="A1421">
        <v>1417</v>
      </c>
      <c r="B1421">
        <v>2</v>
      </c>
      <c r="C1421">
        <v>59</v>
      </c>
      <c r="D1421">
        <v>18</v>
      </c>
      <c r="E1421" t="str">
        <f>"2-59-18"</f>
        <v>2-59-18</v>
      </c>
      <c r="F1421" t="s">
        <v>71</v>
      </c>
      <c r="G1421" t="s">
        <v>72</v>
      </c>
      <c r="T1421">
        <v>1</v>
      </c>
      <c r="U1421">
        <v>0</v>
      </c>
      <c r="V1421">
        <v>0</v>
      </c>
      <c r="W1421">
        <v>0</v>
      </c>
      <c r="X1421">
        <v>0</v>
      </c>
      <c r="Y1421">
        <v>1</v>
      </c>
      <c r="Z1421">
        <v>1</v>
      </c>
      <c r="AA1421">
        <v>0</v>
      </c>
      <c r="AB1421">
        <v>0</v>
      </c>
      <c r="AC1421">
        <v>0</v>
      </c>
      <c r="AD1421">
        <v>1</v>
      </c>
      <c r="AE1421">
        <v>1</v>
      </c>
      <c r="AF1421">
        <v>1</v>
      </c>
      <c r="AG1421">
        <v>1</v>
      </c>
      <c r="AH1421">
        <v>0</v>
      </c>
      <c r="AI1421">
        <v>1</v>
      </c>
      <c r="AJ1421">
        <v>1</v>
      </c>
      <c r="AK1421">
        <v>0</v>
      </c>
      <c r="AL1421">
        <v>1</v>
      </c>
      <c r="AM1421">
        <v>1</v>
      </c>
      <c r="AN1421">
        <v>1</v>
      </c>
      <c r="AO1421">
        <v>1</v>
      </c>
      <c r="AP1421">
        <v>0</v>
      </c>
      <c r="AQ1421">
        <v>0</v>
      </c>
      <c r="AR1421">
        <v>0</v>
      </c>
    </row>
    <row r="1422" spans="1:44" x14ac:dyDescent="0.3">
      <c r="A1422">
        <v>1418</v>
      </c>
      <c r="B1422">
        <v>2</v>
      </c>
      <c r="C1422">
        <v>59</v>
      </c>
      <c r="D1422">
        <v>17</v>
      </c>
      <c r="E1422" t="str">
        <f>"2-59-17"</f>
        <v>2-59-17</v>
      </c>
      <c r="F1422" t="s">
        <v>71</v>
      </c>
      <c r="G1422" t="s">
        <v>73</v>
      </c>
      <c r="H1422">
        <v>1</v>
      </c>
      <c r="I1422">
        <v>0</v>
      </c>
      <c r="J1422">
        <v>0</v>
      </c>
      <c r="K1422">
        <v>1</v>
      </c>
      <c r="L1422">
        <v>1</v>
      </c>
      <c r="M1422">
        <v>1</v>
      </c>
      <c r="N1422">
        <v>1</v>
      </c>
      <c r="O1422">
        <v>1</v>
      </c>
      <c r="P1422">
        <v>1</v>
      </c>
      <c r="Q1422">
        <v>1</v>
      </c>
      <c r="R1422">
        <v>1</v>
      </c>
      <c r="S1422">
        <v>1</v>
      </c>
    </row>
    <row r="1423" spans="1:44" x14ac:dyDescent="0.3">
      <c r="A1423">
        <v>1419</v>
      </c>
      <c r="B1423">
        <v>2</v>
      </c>
      <c r="C1423">
        <v>59</v>
      </c>
      <c r="D1423">
        <v>11</v>
      </c>
      <c r="E1423" t="str">
        <f>"2-59-11"</f>
        <v>2-59-11</v>
      </c>
      <c r="F1423" t="s">
        <v>71</v>
      </c>
      <c r="G1423" t="s">
        <v>73</v>
      </c>
      <c r="H1423">
        <v>1</v>
      </c>
      <c r="I1423">
        <v>1</v>
      </c>
      <c r="J1423">
        <v>0</v>
      </c>
      <c r="K1423">
        <v>0</v>
      </c>
      <c r="L1423">
        <v>1</v>
      </c>
      <c r="M1423">
        <v>1</v>
      </c>
      <c r="N1423">
        <v>1</v>
      </c>
      <c r="O1423">
        <v>1</v>
      </c>
      <c r="P1423">
        <v>1</v>
      </c>
      <c r="Q1423">
        <v>1</v>
      </c>
      <c r="R1423">
        <v>1</v>
      </c>
      <c r="S1423">
        <v>1</v>
      </c>
    </row>
    <row r="1424" spans="1:44" x14ac:dyDescent="0.3">
      <c r="A1424">
        <v>1420</v>
      </c>
      <c r="B1424">
        <v>2</v>
      </c>
      <c r="C1424">
        <v>59</v>
      </c>
      <c r="D1424">
        <v>4</v>
      </c>
      <c r="E1424" t="str">
        <f>"2-59-4"</f>
        <v>2-59-4</v>
      </c>
      <c r="F1424" t="s">
        <v>71</v>
      </c>
      <c r="G1424" t="s">
        <v>72</v>
      </c>
      <c r="T1424">
        <v>1</v>
      </c>
      <c r="U1424">
        <v>0</v>
      </c>
      <c r="V1424">
        <v>0</v>
      </c>
      <c r="W1424">
        <v>0</v>
      </c>
      <c r="X1424">
        <v>1</v>
      </c>
      <c r="Y1424">
        <v>0</v>
      </c>
      <c r="Z1424">
        <v>1</v>
      </c>
      <c r="AA1424">
        <v>0</v>
      </c>
      <c r="AB1424">
        <v>0</v>
      </c>
      <c r="AC1424">
        <v>1</v>
      </c>
      <c r="AD1424">
        <v>0</v>
      </c>
      <c r="AE1424">
        <v>1</v>
      </c>
      <c r="AF1424">
        <v>1</v>
      </c>
      <c r="AG1424">
        <v>1</v>
      </c>
      <c r="AH1424">
        <v>1</v>
      </c>
      <c r="AI1424">
        <v>0</v>
      </c>
      <c r="AJ1424">
        <v>0</v>
      </c>
      <c r="AK1424">
        <v>1</v>
      </c>
      <c r="AL1424">
        <v>1</v>
      </c>
      <c r="AM1424">
        <v>1</v>
      </c>
      <c r="AN1424">
        <v>1</v>
      </c>
      <c r="AO1424">
        <v>1</v>
      </c>
      <c r="AP1424">
        <v>0</v>
      </c>
      <c r="AQ1424">
        <v>0</v>
      </c>
      <c r="AR1424">
        <v>0</v>
      </c>
    </row>
    <row r="1425" spans="1:44" x14ac:dyDescent="0.3">
      <c r="A1425">
        <v>1421</v>
      </c>
      <c r="B1425">
        <v>2</v>
      </c>
      <c r="C1425">
        <v>59</v>
      </c>
      <c r="D1425">
        <v>20</v>
      </c>
      <c r="E1425" t="str">
        <f>"2-59-20"</f>
        <v>2-59-20</v>
      </c>
      <c r="F1425" t="s">
        <v>71</v>
      </c>
      <c r="G1425" t="s">
        <v>72</v>
      </c>
      <c r="T1425">
        <v>1</v>
      </c>
      <c r="U1425">
        <v>0</v>
      </c>
      <c r="V1425">
        <v>0</v>
      </c>
      <c r="W1425">
        <v>0</v>
      </c>
      <c r="X1425">
        <v>1</v>
      </c>
      <c r="Y1425">
        <v>0</v>
      </c>
      <c r="Z1425">
        <v>0</v>
      </c>
      <c r="AA1425">
        <v>0</v>
      </c>
      <c r="AB1425">
        <v>0</v>
      </c>
      <c r="AC1425">
        <v>1</v>
      </c>
      <c r="AD1425">
        <v>0</v>
      </c>
      <c r="AE1425">
        <v>1</v>
      </c>
      <c r="AF1425">
        <v>0</v>
      </c>
      <c r="AG1425">
        <v>0</v>
      </c>
      <c r="AH1425">
        <v>1</v>
      </c>
      <c r="AI1425">
        <v>0</v>
      </c>
      <c r="AJ1425">
        <v>0</v>
      </c>
      <c r="AK1425">
        <v>1</v>
      </c>
      <c r="AL1425">
        <v>1</v>
      </c>
      <c r="AM1425">
        <v>1</v>
      </c>
      <c r="AN1425">
        <v>0</v>
      </c>
      <c r="AO1425">
        <v>1</v>
      </c>
      <c r="AP1425">
        <v>0</v>
      </c>
      <c r="AQ1425">
        <v>0</v>
      </c>
      <c r="AR1425">
        <v>0</v>
      </c>
    </row>
    <row r="1426" spans="1:44" x14ac:dyDescent="0.3">
      <c r="A1426">
        <v>1422</v>
      </c>
      <c r="B1426">
        <v>2</v>
      </c>
      <c r="C1426">
        <v>59</v>
      </c>
      <c r="D1426">
        <v>19</v>
      </c>
      <c r="E1426" t="str">
        <f>"2-59-19"</f>
        <v>2-59-19</v>
      </c>
      <c r="F1426" t="s">
        <v>71</v>
      </c>
      <c r="G1426" t="s">
        <v>72</v>
      </c>
      <c r="T1426">
        <v>0</v>
      </c>
      <c r="U1426">
        <v>1</v>
      </c>
      <c r="V1426">
        <v>0</v>
      </c>
      <c r="W1426">
        <v>0</v>
      </c>
      <c r="X1426">
        <v>1</v>
      </c>
      <c r="Y1426">
        <v>0</v>
      </c>
      <c r="Z1426">
        <v>1</v>
      </c>
      <c r="AA1426">
        <v>0</v>
      </c>
      <c r="AB1426">
        <v>0</v>
      </c>
      <c r="AC1426">
        <v>0</v>
      </c>
      <c r="AD1426">
        <v>1</v>
      </c>
      <c r="AE1426">
        <v>1</v>
      </c>
      <c r="AF1426">
        <v>1</v>
      </c>
      <c r="AG1426">
        <v>1</v>
      </c>
      <c r="AH1426">
        <v>0</v>
      </c>
      <c r="AI1426">
        <v>1</v>
      </c>
      <c r="AJ1426">
        <v>1</v>
      </c>
      <c r="AK1426">
        <v>0</v>
      </c>
      <c r="AL1426">
        <v>1</v>
      </c>
      <c r="AM1426">
        <v>1</v>
      </c>
      <c r="AN1426">
        <v>1</v>
      </c>
      <c r="AO1426">
        <v>1</v>
      </c>
      <c r="AP1426">
        <v>0</v>
      </c>
      <c r="AQ1426">
        <v>0</v>
      </c>
      <c r="AR1426">
        <v>0</v>
      </c>
    </row>
    <row r="1427" spans="1:44" x14ac:dyDescent="0.3">
      <c r="A1427">
        <v>1423</v>
      </c>
      <c r="B1427">
        <v>2</v>
      </c>
      <c r="C1427">
        <v>59</v>
      </c>
      <c r="D1427">
        <v>12</v>
      </c>
      <c r="E1427" t="str">
        <f>"2-59-12"</f>
        <v>2-59-12</v>
      </c>
      <c r="F1427" t="s">
        <v>71</v>
      </c>
      <c r="G1427" t="s">
        <v>72</v>
      </c>
      <c r="T1427">
        <v>1</v>
      </c>
      <c r="U1427">
        <v>0</v>
      </c>
      <c r="V1427">
        <v>0</v>
      </c>
      <c r="W1427">
        <v>0</v>
      </c>
      <c r="X1427">
        <v>1</v>
      </c>
      <c r="Y1427">
        <v>0</v>
      </c>
      <c r="Z1427">
        <v>0</v>
      </c>
      <c r="AA1427">
        <v>1</v>
      </c>
      <c r="AB1427">
        <v>1</v>
      </c>
      <c r="AC1427">
        <v>0</v>
      </c>
      <c r="AD1427">
        <v>0</v>
      </c>
      <c r="AE1427">
        <v>0</v>
      </c>
      <c r="AF1427">
        <v>0</v>
      </c>
      <c r="AG1427">
        <v>0</v>
      </c>
      <c r="AH1427">
        <v>0</v>
      </c>
      <c r="AI1427">
        <v>1</v>
      </c>
      <c r="AJ1427">
        <v>1</v>
      </c>
      <c r="AK1427">
        <v>0</v>
      </c>
      <c r="AL1427">
        <v>0</v>
      </c>
      <c r="AM1427">
        <v>0</v>
      </c>
      <c r="AN1427">
        <v>0</v>
      </c>
      <c r="AO1427">
        <v>0</v>
      </c>
      <c r="AP1427">
        <v>0</v>
      </c>
      <c r="AQ1427">
        <v>0</v>
      </c>
      <c r="AR1427">
        <v>0</v>
      </c>
    </row>
    <row r="1428" spans="1:44" x14ac:dyDescent="0.3">
      <c r="A1428">
        <v>1424</v>
      </c>
      <c r="B1428">
        <v>2</v>
      </c>
      <c r="C1428">
        <v>59</v>
      </c>
      <c r="D1428">
        <v>8</v>
      </c>
      <c r="E1428" t="str">
        <f>"2-59-8"</f>
        <v>2-59-8</v>
      </c>
      <c r="F1428" t="s">
        <v>71</v>
      </c>
      <c r="G1428" t="s">
        <v>73</v>
      </c>
      <c r="H1428">
        <v>1</v>
      </c>
      <c r="I1428">
        <v>1</v>
      </c>
      <c r="J1428">
        <v>0</v>
      </c>
      <c r="K1428">
        <v>0</v>
      </c>
      <c r="L1428">
        <v>1</v>
      </c>
      <c r="M1428">
        <v>1</v>
      </c>
      <c r="N1428">
        <v>1</v>
      </c>
      <c r="O1428">
        <v>1</v>
      </c>
      <c r="P1428">
        <v>1</v>
      </c>
      <c r="Q1428">
        <v>1</v>
      </c>
      <c r="R1428">
        <v>1</v>
      </c>
      <c r="S1428">
        <v>1</v>
      </c>
    </row>
    <row r="1429" spans="1:44" x14ac:dyDescent="0.3">
      <c r="A1429">
        <v>1425</v>
      </c>
      <c r="B1429">
        <v>2</v>
      </c>
      <c r="C1429">
        <v>59</v>
      </c>
      <c r="D1429">
        <v>1</v>
      </c>
      <c r="E1429" t="str">
        <f>"2-59-1"</f>
        <v>2-59-1</v>
      </c>
      <c r="F1429" t="s">
        <v>71</v>
      </c>
      <c r="G1429" t="s">
        <v>72</v>
      </c>
      <c r="T1429">
        <v>0</v>
      </c>
      <c r="U1429">
        <v>0</v>
      </c>
      <c r="V1429">
        <v>0</v>
      </c>
      <c r="W1429">
        <v>0</v>
      </c>
      <c r="X1429">
        <v>1</v>
      </c>
      <c r="Y1429">
        <v>0</v>
      </c>
      <c r="Z1429">
        <v>1</v>
      </c>
      <c r="AA1429">
        <v>0</v>
      </c>
      <c r="AB1429">
        <v>1</v>
      </c>
      <c r="AC1429">
        <v>0</v>
      </c>
      <c r="AD1429">
        <v>0</v>
      </c>
      <c r="AE1429">
        <v>1</v>
      </c>
      <c r="AF1429">
        <v>1</v>
      </c>
      <c r="AG1429">
        <v>1</v>
      </c>
      <c r="AH1429">
        <v>0</v>
      </c>
      <c r="AI1429">
        <v>1</v>
      </c>
      <c r="AJ1429">
        <v>1</v>
      </c>
      <c r="AK1429">
        <v>0</v>
      </c>
      <c r="AL1429">
        <v>1</v>
      </c>
      <c r="AM1429">
        <v>1</v>
      </c>
      <c r="AN1429">
        <v>1</v>
      </c>
      <c r="AO1429">
        <v>1</v>
      </c>
      <c r="AP1429">
        <v>0</v>
      </c>
      <c r="AQ1429">
        <v>0</v>
      </c>
      <c r="AR1429">
        <v>0</v>
      </c>
    </row>
    <row r="1430" spans="1:44" x14ac:dyDescent="0.3">
      <c r="A1430">
        <v>1426</v>
      </c>
      <c r="B1430">
        <v>2</v>
      </c>
      <c r="C1430">
        <v>59</v>
      </c>
      <c r="D1430">
        <v>22</v>
      </c>
      <c r="E1430" t="str">
        <f>"2-59-22"</f>
        <v>2-59-22</v>
      </c>
      <c r="F1430" t="s">
        <v>71</v>
      </c>
      <c r="G1430" t="s">
        <v>72</v>
      </c>
      <c r="T1430">
        <v>1</v>
      </c>
      <c r="U1430">
        <v>0</v>
      </c>
      <c r="V1430">
        <v>0</v>
      </c>
      <c r="W1430">
        <v>0</v>
      </c>
      <c r="X1430">
        <v>1</v>
      </c>
      <c r="Y1430">
        <v>0</v>
      </c>
      <c r="Z1430">
        <v>0</v>
      </c>
      <c r="AA1430">
        <v>1</v>
      </c>
      <c r="AB1430">
        <v>0</v>
      </c>
      <c r="AC1430">
        <v>0</v>
      </c>
      <c r="AD1430">
        <v>1</v>
      </c>
      <c r="AE1430">
        <v>1</v>
      </c>
      <c r="AF1430">
        <v>1</v>
      </c>
      <c r="AG1430">
        <v>1</v>
      </c>
      <c r="AH1430">
        <v>0</v>
      </c>
      <c r="AI1430">
        <v>1</v>
      </c>
      <c r="AJ1430">
        <v>0</v>
      </c>
      <c r="AK1430">
        <v>1</v>
      </c>
      <c r="AL1430">
        <v>1</v>
      </c>
      <c r="AM1430">
        <v>1</v>
      </c>
      <c r="AN1430">
        <v>1</v>
      </c>
      <c r="AO1430">
        <v>1</v>
      </c>
      <c r="AP1430">
        <v>0</v>
      </c>
      <c r="AQ1430">
        <v>0</v>
      </c>
      <c r="AR1430">
        <v>0</v>
      </c>
    </row>
    <row r="1431" spans="1:44" x14ac:dyDescent="0.3">
      <c r="A1431">
        <v>1427</v>
      </c>
      <c r="B1431">
        <v>2</v>
      </c>
      <c r="C1431">
        <v>59</v>
      </c>
      <c r="D1431">
        <v>15</v>
      </c>
      <c r="E1431" t="str">
        <f>"2-59-15"</f>
        <v>2-59-15</v>
      </c>
      <c r="F1431" t="s">
        <v>71</v>
      </c>
      <c r="G1431" t="s">
        <v>72</v>
      </c>
      <c r="T1431">
        <v>0</v>
      </c>
      <c r="U1431">
        <v>1</v>
      </c>
      <c r="V1431">
        <v>0</v>
      </c>
      <c r="W1431">
        <v>0</v>
      </c>
      <c r="X1431">
        <v>1</v>
      </c>
      <c r="Y1431">
        <v>0</v>
      </c>
      <c r="Z1431">
        <v>0</v>
      </c>
      <c r="AA1431">
        <v>1</v>
      </c>
      <c r="AB1431">
        <v>0</v>
      </c>
      <c r="AC1431">
        <v>0</v>
      </c>
      <c r="AD1431">
        <v>1</v>
      </c>
      <c r="AE1431">
        <v>1</v>
      </c>
      <c r="AF1431">
        <v>1</v>
      </c>
      <c r="AG1431">
        <v>1</v>
      </c>
      <c r="AH1431">
        <v>1</v>
      </c>
      <c r="AI1431">
        <v>0</v>
      </c>
      <c r="AJ1431">
        <v>1</v>
      </c>
      <c r="AK1431">
        <v>0</v>
      </c>
      <c r="AL1431">
        <v>1</v>
      </c>
      <c r="AM1431">
        <v>1</v>
      </c>
      <c r="AN1431">
        <v>1</v>
      </c>
      <c r="AO1431">
        <v>1</v>
      </c>
      <c r="AP1431">
        <v>0</v>
      </c>
      <c r="AQ1431">
        <v>0</v>
      </c>
      <c r="AR1431">
        <v>0</v>
      </c>
    </row>
    <row r="1432" spans="1:44" x14ac:dyDescent="0.3">
      <c r="A1432">
        <v>1428</v>
      </c>
      <c r="B1432">
        <v>2</v>
      </c>
      <c r="C1432">
        <v>59</v>
      </c>
      <c r="D1432">
        <v>7</v>
      </c>
      <c r="E1432" t="str">
        <f>"2-59-7"</f>
        <v>2-59-7</v>
      </c>
      <c r="F1432" t="s">
        <v>71</v>
      </c>
      <c r="G1432" t="s">
        <v>72</v>
      </c>
      <c r="T1432">
        <v>0</v>
      </c>
      <c r="U1432">
        <v>1</v>
      </c>
      <c r="V1432">
        <v>0</v>
      </c>
      <c r="W1432">
        <v>0</v>
      </c>
      <c r="X1432">
        <v>1</v>
      </c>
      <c r="Y1432">
        <v>0</v>
      </c>
      <c r="Z1432">
        <v>0</v>
      </c>
      <c r="AA1432">
        <v>1</v>
      </c>
      <c r="AB1432">
        <v>0</v>
      </c>
      <c r="AC1432">
        <v>0</v>
      </c>
      <c r="AD1432">
        <v>1</v>
      </c>
      <c r="AE1432">
        <v>1</v>
      </c>
      <c r="AF1432">
        <v>1</v>
      </c>
      <c r="AG1432">
        <v>1</v>
      </c>
      <c r="AH1432">
        <v>1</v>
      </c>
      <c r="AI1432">
        <v>0</v>
      </c>
      <c r="AJ1432">
        <v>1</v>
      </c>
      <c r="AK1432">
        <v>0</v>
      </c>
      <c r="AL1432">
        <v>1</v>
      </c>
      <c r="AM1432">
        <v>1</v>
      </c>
      <c r="AN1432">
        <v>1</v>
      </c>
      <c r="AO1432">
        <v>1</v>
      </c>
      <c r="AP1432">
        <v>0</v>
      </c>
      <c r="AQ1432">
        <v>0</v>
      </c>
      <c r="AR1432">
        <v>1</v>
      </c>
    </row>
    <row r="1433" spans="1:44" x14ac:dyDescent="0.3">
      <c r="A1433">
        <v>1429</v>
      </c>
      <c r="B1433">
        <v>2</v>
      </c>
      <c r="C1433">
        <v>60</v>
      </c>
      <c r="D1433">
        <v>25</v>
      </c>
      <c r="E1433" t="str">
        <f>"2-60-25"</f>
        <v>2-60-25</v>
      </c>
      <c r="F1433" t="s">
        <v>71</v>
      </c>
      <c r="G1433" t="s">
        <v>72</v>
      </c>
      <c r="T1433">
        <v>0</v>
      </c>
      <c r="U1433">
        <v>1</v>
      </c>
      <c r="V1433">
        <v>0</v>
      </c>
      <c r="W1433">
        <v>0</v>
      </c>
      <c r="X1433">
        <v>1</v>
      </c>
      <c r="Y1433">
        <v>0</v>
      </c>
      <c r="Z1433">
        <v>0</v>
      </c>
      <c r="AA1433">
        <v>1</v>
      </c>
      <c r="AB1433">
        <v>0</v>
      </c>
      <c r="AC1433">
        <v>0</v>
      </c>
      <c r="AD1433">
        <v>1</v>
      </c>
      <c r="AE1433">
        <v>1</v>
      </c>
      <c r="AF1433">
        <v>1</v>
      </c>
      <c r="AG1433">
        <v>1</v>
      </c>
      <c r="AH1433">
        <v>0</v>
      </c>
      <c r="AI1433">
        <v>1</v>
      </c>
      <c r="AJ1433">
        <v>0</v>
      </c>
      <c r="AK1433">
        <v>1</v>
      </c>
      <c r="AL1433">
        <v>1</v>
      </c>
      <c r="AM1433">
        <v>1</v>
      </c>
      <c r="AN1433">
        <v>1</v>
      </c>
      <c r="AO1433">
        <v>1</v>
      </c>
      <c r="AP1433">
        <v>0</v>
      </c>
      <c r="AQ1433">
        <v>0</v>
      </c>
      <c r="AR1433">
        <v>0</v>
      </c>
    </row>
    <row r="1434" spans="1:44" x14ac:dyDescent="0.3">
      <c r="A1434">
        <v>1430</v>
      </c>
      <c r="B1434">
        <v>2</v>
      </c>
      <c r="C1434">
        <v>60</v>
      </c>
      <c r="D1434">
        <v>18</v>
      </c>
      <c r="E1434" t="str">
        <f>"2-60-18"</f>
        <v>2-60-18</v>
      </c>
      <c r="F1434" t="s">
        <v>71</v>
      </c>
      <c r="G1434" t="s">
        <v>72</v>
      </c>
      <c r="T1434">
        <v>1</v>
      </c>
      <c r="U1434">
        <v>0</v>
      </c>
      <c r="V1434">
        <v>0</v>
      </c>
      <c r="W1434">
        <v>0</v>
      </c>
      <c r="X1434">
        <v>1</v>
      </c>
      <c r="Y1434">
        <v>0</v>
      </c>
      <c r="Z1434">
        <v>1</v>
      </c>
      <c r="AA1434">
        <v>0</v>
      </c>
      <c r="AB1434">
        <v>0</v>
      </c>
      <c r="AC1434">
        <v>0</v>
      </c>
      <c r="AD1434">
        <v>1</v>
      </c>
      <c r="AE1434">
        <v>1</v>
      </c>
      <c r="AF1434">
        <v>1</v>
      </c>
      <c r="AG1434">
        <v>1</v>
      </c>
      <c r="AH1434">
        <v>0</v>
      </c>
      <c r="AI1434">
        <v>1</v>
      </c>
      <c r="AJ1434">
        <v>1</v>
      </c>
      <c r="AK1434">
        <v>0</v>
      </c>
      <c r="AL1434">
        <v>1</v>
      </c>
      <c r="AM1434">
        <v>1</v>
      </c>
      <c r="AN1434">
        <v>1</v>
      </c>
      <c r="AO1434">
        <v>1</v>
      </c>
      <c r="AP1434">
        <v>0</v>
      </c>
      <c r="AQ1434">
        <v>0</v>
      </c>
      <c r="AR1434">
        <v>0</v>
      </c>
    </row>
    <row r="1435" spans="1:44" x14ac:dyDescent="0.3">
      <c r="A1435">
        <v>1431</v>
      </c>
      <c r="B1435">
        <v>2</v>
      </c>
      <c r="C1435">
        <v>60</v>
      </c>
      <c r="D1435">
        <v>17</v>
      </c>
      <c r="E1435" t="str">
        <f>"2-60-17"</f>
        <v>2-60-17</v>
      </c>
      <c r="F1435" t="s">
        <v>71</v>
      </c>
      <c r="G1435" t="s">
        <v>72</v>
      </c>
      <c r="T1435">
        <v>1</v>
      </c>
      <c r="U1435">
        <v>0</v>
      </c>
      <c r="V1435">
        <v>0</v>
      </c>
      <c r="W1435">
        <v>0</v>
      </c>
      <c r="X1435">
        <v>1</v>
      </c>
      <c r="Y1435">
        <v>0</v>
      </c>
      <c r="Z1435">
        <v>1</v>
      </c>
      <c r="AA1435">
        <v>0</v>
      </c>
      <c r="AB1435">
        <v>0</v>
      </c>
      <c r="AC1435">
        <v>0</v>
      </c>
      <c r="AD1435">
        <v>1</v>
      </c>
      <c r="AE1435">
        <v>1</v>
      </c>
      <c r="AF1435">
        <v>1</v>
      </c>
      <c r="AG1435">
        <v>1</v>
      </c>
      <c r="AH1435">
        <v>0</v>
      </c>
      <c r="AI1435">
        <v>1</v>
      </c>
      <c r="AJ1435">
        <v>1</v>
      </c>
      <c r="AK1435">
        <v>0</v>
      </c>
      <c r="AL1435">
        <v>1</v>
      </c>
      <c r="AM1435">
        <v>1</v>
      </c>
      <c r="AN1435">
        <v>1</v>
      </c>
      <c r="AO1435">
        <v>1</v>
      </c>
      <c r="AP1435">
        <v>0</v>
      </c>
      <c r="AQ1435">
        <v>0</v>
      </c>
      <c r="AR1435">
        <v>0</v>
      </c>
    </row>
    <row r="1436" spans="1:44" x14ac:dyDescent="0.3">
      <c r="A1436">
        <v>1432</v>
      </c>
      <c r="B1436">
        <v>2</v>
      </c>
      <c r="C1436">
        <v>60</v>
      </c>
      <c r="D1436">
        <v>10</v>
      </c>
      <c r="E1436" t="str">
        <f>"2-60-10"</f>
        <v>2-60-10</v>
      </c>
      <c r="F1436" t="s">
        <v>71</v>
      </c>
      <c r="G1436" t="s">
        <v>73</v>
      </c>
      <c r="H1436">
        <v>1</v>
      </c>
      <c r="I1436">
        <v>0</v>
      </c>
      <c r="J1436">
        <v>0</v>
      </c>
      <c r="K1436">
        <v>0</v>
      </c>
      <c r="L1436">
        <v>1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1</v>
      </c>
    </row>
    <row r="1437" spans="1:44" x14ac:dyDescent="0.3">
      <c r="A1437">
        <v>1433</v>
      </c>
      <c r="B1437">
        <v>2</v>
      </c>
      <c r="C1437">
        <v>60</v>
      </c>
      <c r="D1437">
        <v>5</v>
      </c>
      <c r="E1437" t="str">
        <f>"2-60-5"</f>
        <v>2-60-5</v>
      </c>
      <c r="F1437" t="s">
        <v>71</v>
      </c>
      <c r="G1437" t="s">
        <v>72</v>
      </c>
      <c r="T1437">
        <v>1</v>
      </c>
      <c r="U1437">
        <v>0</v>
      </c>
      <c r="V1437">
        <v>0</v>
      </c>
      <c r="W1437">
        <v>0</v>
      </c>
      <c r="X1437">
        <v>1</v>
      </c>
      <c r="Y1437">
        <v>0</v>
      </c>
      <c r="Z1437">
        <v>1</v>
      </c>
      <c r="AA1437">
        <v>0</v>
      </c>
      <c r="AB1437">
        <v>0</v>
      </c>
      <c r="AC1437">
        <v>0</v>
      </c>
      <c r="AD1437">
        <v>1</v>
      </c>
      <c r="AE1437">
        <v>1</v>
      </c>
      <c r="AF1437">
        <v>1</v>
      </c>
      <c r="AG1437">
        <v>1</v>
      </c>
      <c r="AH1437">
        <v>0</v>
      </c>
      <c r="AI1437">
        <v>1</v>
      </c>
      <c r="AJ1437">
        <v>1</v>
      </c>
      <c r="AK1437">
        <v>0</v>
      </c>
      <c r="AL1437">
        <v>1</v>
      </c>
      <c r="AM1437">
        <v>1</v>
      </c>
      <c r="AN1437">
        <v>1</v>
      </c>
      <c r="AO1437">
        <v>1</v>
      </c>
      <c r="AP1437">
        <v>0</v>
      </c>
      <c r="AQ1437">
        <v>0</v>
      </c>
      <c r="AR1437">
        <v>0</v>
      </c>
    </row>
    <row r="1438" spans="1:44" x14ac:dyDescent="0.3">
      <c r="A1438">
        <v>1434</v>
      </c>
      <c r="B1438">
        <v>2</v>
      </c>
      <c r="C1438">
        <v>60</v>
      </c>
      <c r="D1438">
        <v>1</v>
      </c>
      <c r="E1438" t="str">
        <f>"2-60-1"</f>
        <v>2-60-1</v>
      </c>
      <c r="F1438" t="s">
        <v>71</v>
      </c>
      <c r="G1438" t="s">
        <v>73</v>
      </c>
      <c r="H1438">
        <v>1</v>
      </c>
      <c r="I1438">
        <v>1</v>
      </c>
      <c r="J1438">
        <v>0</v>
      </c>
      <c r="K1438">
        <v>0</v>
      </c>
      <c r="L1438">
        <v>1</v>
      </c>
      <c r="M1438">
        <v>1</v>
      </c>
      <c r="N1438">
        <v>1</v>
      </c>
      <c r="O1438">
        <v>1</v>
      </c>
      <c r="P1438">
        <v>1</v>
      </c>
      <c r="Q1438">
        <v>1</v>
      </c>
      <c r="R1438">
        <v>1</v>
      </c>
      <c r="S1438">
        <v>1</v>
      </c>
    </row>
    <row r="1439" spans="1:44" x14ac:dyDescent="0.3">
      <c r="A1439">
        <v>1435</v>
      </c>
      <c r="B1439">
        <v>2</v>
      </c>
      <c r="C1439">
        <v>60</v>
      </c>
      <c r="D1439">
        <v>11</v>
      </c>
      <c r="E1439" t="str">
        <f>"2-60-11"</f>
        <v>2-60-11</v>
      </c>
      <c r="F1439" t="s">
        <v>71</v>
      </c>
      <c r="G1439" t="s">
        <v>73</v>
      </c>
      <c r="H1439">
        <v>1</v>
      </c>
      <c r="I1439">
        <v>1</v>
      </c>
      <c r="J1439">
        <v>0</v>
      </c>
      <c r="K1439">
        <v>0</v>
      </c>
      <c r="L1439">
        <v>1</v>
      </c>
      <c r="M1439">
        <v>1</v>
      </c>
      <c r="N1439">
        <v>1</v>
      </c>
      <c r="O1439">
        <v>1</v>
      </c>
      <c r="P1439">
        <v>1</v>
      </c>
      <c r="Q1439">
        <v>1</v>
      </c>
      <c r="R1439">
        <v>1</v>
      </c>
      <c r="S1439">
        <v>1</v>
      </c>
    </row>
    <row r="1440" spans="1:44" x14ac:dyDescent="0.3">
      <c r="A1440">
        <v>1436</v>
      </c>
      <c r="B1440">
        <v>2</v>
      </c>
      <c r="C1440">
        <v>60</v>
      </c>
      <c r="D1440">
        <v>6</v>
      </c>
      <c r="E1440" t="str">
        <f>"2-60-6"</f>
        <v>2-60-6</v>
      </c>
      <c r="F1440" t="s">
        <v>71</v>
      </c>
      <c r="G1440" t="s">
        <v>73</v>
      </c>
      <c r="H1440">
        <v>1</v>
      </c>
      <c r="I1440">
        <v>0</v>
      </c>
      <c r="J1440">
        <v>1</v>
      </c>
      <c r="K1440">
        <v>0</v>
      </c>
      <c r="L1440">
        <v>1</v>
      </c>
      <c r="M1440">
        <v>1</v>
      </c>
      <c r="N1440">
        <v>1</v>
      </c>
      <c r="O1440">
        <v>1</v>
      </c>
      <c r="P1440">
        <v>1</v>
      </c>
      <c r="Q1440">
        <v>1</v>
      </c>
      <c r="R1440">
        <v>1</v>
      </c>
      <c r="S1440">
        <v>1</v>
      </c>
    </row>
    <row r="1441" spans="1:44" x14ac:dyDescent="0.3">
      <c r="A1441">
        <v>1437</v>
      </c>
      <c r="B1441">
        <v>2</v>
      </c>
      <c r="C1441">
        <v>60</v>
      </c>
      <c r="D1441">
        <v>4</v>
      </c>
      <c r="E1441" t="str">
        <f>"2-60-4"</f>
        <v>2-60-4</v>
      </c>
      <c r="F1441" t="s">
        <v>71</v>
      </c>
      <c r="G1441" t="s">
        <v>72</v>
      </c>
      <c r="T1441">
        <v>1</v>
      </c>
      <c r="U1441">
        <v>0</v>
      </c>
      <c r="V1441">
        <v>0</v>
      </c>
      <c r="W1441">
        <v>0</v>
      </c>
      <c r="X1441">
        <v>1</v>
      </c>
      <c r="Y1441">
        <v>0</v>
      </c>
      <c r="Z1441">
        <v>1</v>
      </c>
      <c r="AA1441">
        <v>0</v>
      </c>
      <c r="AB1441">
        <v>0</v>
      </c>
      <c r="AC1441">
        <v>0</v>
      </c>
      <c r="AD1441">
        <v>1</v>
      </c>
      <c r="AE1441">
        <v>1</v>
      </c>
      <c r="AF1441">
        <v>1</v>
      </c>
      <c r="AG1441">
        <v>1</v>
      </c>
      <c r="AH1441">
        <v>0</v>
      </c>
      <c r="AI1441">
        <v>1</v>
      </c>
      <c r="AJ1441">
        <v>1</v>
      </c>
      <c r="AK1441">
        <v>0</v>
      </c>
      <c r="AL1441">
        <v>1</v>
      </c>
      <c r="AM1441">
        <v>1</v>
      </c>
      <c r="AN1441">
        <v>1</v>
      </c>
      <c r="AO1441">
        <v>1</v>
      </c>
      <c r="AP1441">
        <v>0</v>
      </c>
      <c r="AQ1441">
        <v>0</v>
      </c>
      <c r="AR1441">
        <v>0</v>
      </c>
    </row>
    <row r="1442" spans="1:44" x14ac:dyDescent="0.3">
      <c r="A1442">
        <v>1438</v>
      </c>
      <c r="B1442">
        <v>2</v>
      </c>
      <c r="C1442">
        <v>60</v>
      </c>
      <c r="D1442">
        <v>22</v>
      </c>
      <c r="E1442" t="str">
        <f>"2-60-22"</f>
        <v>2-60-22</v>
      </c>
      <c r="F1442" t="s">
        <v>71</v>
      </c>
      <c r="G1442" t="s">
        <v>72</v>
      </c>
      <c r="T1442">
        <v>0</v>
      </c>
      <c r="U1442">
        <v>1</v>
      </c>
      <c r="V1442">
        <v>0</v>
      </c>
      <c r="W1442">
        <v>0</v>
      </c>
      <c r="X1442">
        <v>1</v>
      </c>
      <c r="Y1442">
        <v>0</v>
      </c>
      <c r="Z1442">
        <v>0</v>
      </c>
      <c r="AA1442">
        <v>1</v>
      </c>
      <c r="AB1442">
        <v>0</v>
      </c>
      <c r="AC1442">
        <v>0</v>
      </c>
      <c r="AD1442">
        <v>1</v>
      </c>
      <c r="AE1442">
        <v>0</v>
      </c>
      <c r="AF1442">
        <v>0</v>
      </c>
      <c r="AG1442">
        <v>0</v>
      </c>
      <c r="AH1442">
        <v>1</v>
      </c>
      <c r="AI1442">
        <v>0</v>
      </c>
      <c r="AJ1442">
        <v>0</v>
      </c>
      <c r="AK1442">
        <v>1</v>
      </c>
      <c r="AL1442">
        <v>1</v>
      </c>
      <c r="AM1442">
        <v>1</v>
      </c>
      <c r="AN1442">
        <v>1</v>
      </c>
      <c r="AO1442">
        <v>1</v>
      </c>
      <c r="AP1442">
        <v>0</v>
      </c>
      <c r="AQ1442">
        <v>0</v>
      </c>
      <c r="AR1442">
        <v>0</v>
      </c>
    </row>
    <row r="1443" spans="1:44" x14ac:dyDescent="0.3">
      <c r="A1443">
        <v>1439</v>
      </c>
      <c r="B1443">
        <v>2</v>
      </c>
      <c r="C1443">
        <v>60</v>
      </c>
      <c r="D1443">
        <v>21</v>
      </c>
      <c r="E1443" t="str">
        <f>"2-60-21"</f>
        <v>2-60-21</v>
      </c>
      <c r="F1443" t="s">
        <v>71</v>
      </c>
      <c r="G1443" t="s">
        <v>73</v>
      </c>
      <c r="H1443">
        <v>1</v>
      </c>
      <c r="I1443">
        <v>0</v>
      </c>
      <c r="J1443">
        <v>0</v>
      </c>
      <c r="K1443">
        <v>1</v>
      </c>
      <c r="L1443">
        <v>1</v>
      </c>
      <c r="M1443">
        <v>1</v>
      </c>
      <c r="N1443">
        <v>1</v>
      </c>
      <c r="O1443">
        <v>1</v>
      </c>
      <c r="P1443">
        <v>1</v>
      </c>
      <c r="Q1443">
        <v>1</v>
      </c>
      <c r="R1443">
        <v>1</v>
      </c>
      <c r="S1443">
        <v>1</v>
      </c>
    </row>
    <row r="1444" spans="1:44" x14ac:dyDescent="0.3">
      <c r="A1444">
        <v>1440</v>
      </c>
      <c r="B1444">
        <v>2</v>
      </c>
      <c r="C1444">
        <v>60</v>
      </c>
      <c r="D1444">
        <v>14</v>
      </c>
      <c r="E1444" t="str">
        <f>"2-60-14"</f>
        <v>2-60-14</v>
      </c>
      <c r="F1444" t="s">
        <v>71</v>
      </c>
      <c r="G1444" t="s">
        <v>72</v>
      </c>
      <c r="T1444">
        <v>0</v>
      </c>
      <c r="U1444">
        <v>0</v>
      </c>
      <c r="V1444">
        <v>0</v>
      </c>
      <c r="W1444">
        <v>0</v>
      </c>
      <c r="X1444">
        <v>1</v>
      </c>
      <c r="Y1444">
        <v>0</v>
      </c>
      <c r="Z1444">
        <v>1</v>
      </c>
      <c r="AA1444">
        <v>0</v>
      </c>
      <c r="AB1444">
        <v>0</v>
      </c>
      <c r="AC1444">
        <v>1</v>
      </c>
      <c r="AD1444">
        <v>0</v>
      </c>
      <c r="AE1444">
        <v>0</v>
      </c>
      <c r="AF1444">
        <v>0</v>
      </c>
      <c r="AG1444">
        <v>0</v>
      </c>
      <c r="AH1444">
        <v>1</v>
      </c>
      <c r="AI1444">
        <v>0</v>
      </c>
      <c r="AJ1444">
        <v>1</v>
      </c>
      <c r="AK1444">
        <v>0</v>
      </c>
      <c r="AL1444">
        <v>0</v>
      </c>
      <c r="AM1444">
        <v>0</v>
      </c>
      <c r="AN1444">
        <v>1</v>
      </c>
      <c r="AO1444">
        <v>1</v>
      </c>
      <c r="AP1444">
        <v>0</v>
      </c>
      <c r="AQ1444">
        <v>0</v>
      </c>
      <c r="AR1444">
        <v>0</v>
      </c>
    </row>
    <row r="1445" spans="1:44" x14ac:dyDescent="0.3">
      <c r="A1445">
        <v>1441</v>
      </c>
      <c r="B1445">
        <v>2</v>
      </c>
      <c r="C1445">
        <v>60</v>
      </c>
      <c r="D1445">
        <v>13</v>
      </c>
      <c r="E1445" t="str">
        <f>"2-60-13"</f>
        <v>2-60-13</v>
      </c>
      <c r="F1445" t="s">
        <v>71</v>
      </c>
      <c r="G1445" t="s">
        <v>72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0</v>
      </c>
      <c r="AA1445">
        <v>0</v>
      </c>
      <c r="AB1445">
        <v>0</v>
      </c>
      <c r="AC1445">
        <v>0</v>
      </c>
      <c r="AD1445">
        <v>0</v>
      </c>
      <c r="AE1445">
        <v>0</v>
      </c>
      <c r="AF1445">
        <v>0</v>
      </c>
      <c r="AG1445">
        <v>0</v>
      </c>
      <c r="AH1445">
        <v>0</v>
      </c>
      <c r="AI1445">
        <v>1</v>
      </c>
      <c r="AJ1445">
        <v>1</v>
      </c>
      <c r="AK1445">
        <v>0</v>
      </c>
      <c r="AL1445">
        <v>0</v>
      </c>
      <c r="AM1445">
        <v>0</v>
      </c>
      <c r="AN1445">
        <v>1</v>
      </c>
      <c r="AO1445">
        <v>1</v>
      </c>
      <c r="AP1445">
        <v>0</v>
      </c>
      <c r="AQ1445">
        <v>0</v>
      </c>
      <c r="AR1445">
        <v>0</v>
      </c>
    </row>
    <row r="1446" spans="1:44" x14ac:dyDescent="0.3">
      <c r="A1446">
        <v>1442</v>
      </c>
      <c r="B1446">
        <v>2</v>
      </c>
      <c r="C1446">
        <v>60</v>
      </c>
      <c r="D1446">
        <v>9</v>
      </c>
      <c r="E1446" t="str">
        <f>"2-60-9"</f>
        <v>2-60-9</v>
      </c>
      <c r="F1446" t="s">
        <v>71</v>
      </c>
      <c r="G1446" t="s">
        <v>73</v>
      </c>
      <c r="H1446">
        <v>1</v>
      </c>
      <c r="I1446">
        <v>0</v>
      </c>
      <c r="J1446">
        <v>0</v>
      </c>
      <c r="K1446">
        <v>1</v>
      </c>
      <c r="L1446">
        <v>1</v>
      </c>
      <c r="M1446">
        <v>1</v>
      </c>
      <c r="N1446">
        <v>1</v>
      </c>
      <c r="O1446">
        <v>1</v>
      </c>
      <c r="P1446">
        <v>1</v>
      </c>
      <c r="Q1446">
        <v>1</v>
      </c>
      <c r="R1446">
        <v>1</v>
      </c>
      <c r="S1446">
        <v>0</v>
      </c>
    </row>
    <row r="1447" spans="1:44" x14ac:dyDescent="0.3">
      <c r="A1447">
        <v>1443</v>
      </c>
      <c r="B1447">
        <v>2</v>
      </c>
      <c r="C1447">
        <v>60</v>
      </c>
      <c r="D1447">
        <v>7</v>
      </c>
      <c r="E1447" t="str">
        <f>"2-60-7"</f>
        <v>2-60-7</v>
      </c>
      <c r="F1447" t="s">
        <v>71</v>
      </c>
      <c r="G1447" t="s">
        <v>73</v>
      </c>
      <c r="H1447">
        <v>1</v>
      </c>
      <c r="I1447">
        <v>1</v>
      </c>
      <c r="J1447">
        <v>0</v>
      </c>
      <c r="K1447">
        <v>0</v>
      </c>
      <c r="L1447">
        <v>1</v>
      </c>
      <c r="M1447">
        <v>1</v>
      </c>
      <c r="N1447">
        <v>1</v>
      </c>
      <c r="O1447">
        <v>1</v>
      </c>
      <c r="P1447">
        <v>1</v>
      </c>
      <c r="Q1447">
        <v>1</v>
      </c>
      <c r="R1447">
        <v>1</v>
      </c>
      <c r="S1447">
        <v>1</v>
      </c>
    </row>
    <row r="1448" spans="1:44" x14ac:dyDescent="0.3">
      <c r="A1448">
        <v>1444</v>
      </c>
      <c r="B1448">
        <v>2</v>
      </c>
      <c r="C1448">
        <v>60</v>
      </c>
      <c r="D1448">
        <v>3</v>
      </c>
      <c r="E1448" t="str">
        <f>"2-60-3"</f>
        <v>2-60-3</v>
      </c>
      <c r="F1448" t="s">
        <v>71</v>
      </c>
      <c r="G1448" t="s">
        <v>72</v>
      </c>
      <c r="T1448">
        <v>0</v>
      </c>
      <c r="U1448">
        <v>1</v>
      </c>
      <c r="V1448">
        <v>0</v>
      </c>
      <c r="W1448">
        <v>0</v>
      </c>
      <c r="X1448">
        <v>0</v>
      </c>
      <c r="Y1448">
        <v>1</v>
      </c>
      <c r="Z1448">
        <v>0</v>
      </c>
      <c r="AA1448">
        <v>1</v>
      </c>
      <c r="AB1448">
        <v>1</v>
      </c>
      <c r="AC1448">
        <v>0</v>
      </c>
      <c r="AD1448">
        <v>0</v>
      </c>
      <c r="AE1448">
        <v>1</v>
      </c>
      <c r="AF1448">
        <v>1</v>
      </c>
      <c r="AG1448">
        <v>1</v>
      </c>
      <c r="AH1448">
        <v>0</v>
      </c>
      <c r="AI1448">
        <v>1</v>
      </c>
      <c r="AJ1448">
        <v>1</v>
      </c>
      <c r="AK1448">
        <v>0</v>
      </c>
      <c r="AL1448">
        <v>1</v>
      </c>
      <c r="AM1448">
        <v>1</v>
      </c>
      <c r="AN1448">
        <v>1</v>
      </c>
      <c r="AO1448">
        <v>1</v>
      </c>
      <c r="AP1448">
        <v>0</v>
      </c>
      <c r="AQ1448">
        <v>0</v>
      </c>
      <c r="AR1448">
        <v>0</v>
      </c>
    </row>
    <row r="1449" spans="1:44" x14ac:dyDescent="0.3">
      <c r="A1449">
        <v>1445</v>
      </c>
      <c r="B1449">
        <v>2</v>
      </c>
      <c r="C1449">
        <v>60</v>
      </c>
      <c r="D1449">
        <v>24</v>
      </c>
      <c r="E1449" t="str">
        <f>"2-60-24"</f>
        <v>2-60-24</v>
      </c>
      <c r="F1449" t="s">
        <v>71</v>
      </c>
      <c r="G1449" t="s">
        <v>72</v>
      </c>
      <c r="T1449">
        <v>0</v>
      </c>
      <c r="U1449">
        <v>1</v>
      </c>
      <c r="V1449">
        <v>0</v>
      </c>
      <c r="W1449">
        <v>0</v>
      </c>
      <c r="X1449">
        <v>1</v>
      </c>
      <c r="Y1449">
        <v>0</v>
      </c>
      <c r="Z1449">
        <v>0</v>
      </c>
      <c r="AA1449">
        <v>1</v>
      </c>
      <c r="AB1449">
        <v>0</v>
      </c>
      <c r="AC1449">
        <v>0</v>
      </c>
      <c r="AD1449">
        <v>1</v>
      </c>
      <c r="AE1449">
        <v>0</v>
      </c>
      <c r="AF1449">
        <v>0</v>
      </c>
      <c r="AG1449">
        <v>0</v>
      </c>
      <c r="AH1449">
        <v>0</v>
      </c>
      <c r="AI1449">
        <v>1</v>
      </c>
      <c r="AJ1449">
        <v>1</v>
      </c>
      <c r="AK1449">
        <v>0</v>
      </c>
      <c r="AL1449">
        <v>0</v>
      </c>
      <c r="AM1449">
        <v>0</v>
      </c>
      <c r="AN1449">
        <v>0</v>
      </c>
      <c r="AO1449">
        <v>1</v>
      </c>
      <c r="AP1449">
        <v>0</v>
      </c>
      <c r="AQ1449">
        <v>0</v>
      </c>
      <c r="AR1449">
        <v>0</v>
      </c>
    </row>
    <row r="1450" spans="1:44" x14ac:dyDescent="0.3">
      <c r="A1450">
        <v>1446</v>
      </c>
      <c r="B1450">
        <v>2</v>
      </c>
      <c r="C1450">
        <v>60</v>
      </c>
      <c r="D1450">
        <v>23</v>
      </c>
      <c r="E1450" t="str">
        <f>"2-60-23"</f>
        <v>2-60-23</v>
      </c>
      <c r="F1450" t="s">
        <v>71</v>
      </c>
      <c r="G1450" t="s">
        <v>72</v>
      </c>
      <c r="T1450">
        <v>1</v>
      </c>
      <c r="U1450">
        <v>0</v>
      </c>
      <c r="V1450">
        <v>0</v>
      </c>
      <c r="W1450">
        <v>0</v>
      </c>
      <c r="X1450">
        <v>1</v>
      </c>
      <c r="Y1450">
        <v>0</v>
      </c>
      <c r="Z1450">
        <v>0</v>
      </c>
      <c r="AA1450">
        <v>1</v>
      </c>
      <c r="AB1450">
        <v>0</v>
      </c>
      <c r="AC1450">
        <v>0</v>
      </c>
      <c r="AD1450">
        <v>1</v>
      </c>
      <c r="AE1450">
        <v>0</v>
      </c>
      <c r="AF1450">
        <v>0</v>
      </c>
      <c r="AG1450">
        <v>0</v>
      </c>
      <c r="AH1450">
        <v>1</v>
      </c>
      <c r="AI1450">
        <v>0</v>
      </c>
      <c r="AJ1450">
        <v>0</v>
      </c>
      <c r="AK1450">
        <v>1</v>
      </c>
      <c r="AL1450">
        <v>0</v>
      </c>
      <c r="AM1450">
        <v>0</v>
      </c>
      <c r="AN1450">
        <v>0</v>
      </c>
      <c r="AO1450">
        <v>1</v>
      </c>
      <c r="AP1450">
        <v>0</v>
      </c>
      <c r="AQ1450">
        <v>0</v>
      </c>
      <c r="AR1450">
        <v>0</v>
      </c>
    </row>
    <row r="1451" spans="1:44" x14ac:dyDescent="0.3">
      <c r="A1451">
        <v>1447</v>
      </c>
      <c r="B1451">
        <v>2</v>
      </c>
      <c r="C1451">
        <v>60</v>
      </c>
      <c r="D1451">
        <v>20</v>
      </c>
      <c r="E1451" t="str">
        <f>"2-60-20"</f>
        <v>2-60-20</v>
      </c>
      <c r="F1451" t="s">
        <v>71</v>
      </c>
      <c r="G1451" t="s">
        <v>73</v>
      </c>
      <c r="H1451">
        <v>1</v>
      </c>
      <c r="I1451">
        <v>0</v>
      </c>
      <c r="J1451">
        <v>0</v>
      </c>
      <c r="K1451">
        <v>1</v>
      </c>
      <c r="L1451">
        <v>1</v>
      </c>
      <c r="M1451">
        <v>1</v>
      </c>
      <c r="N1451">
        <v>1</v>
      </c>
      <c r="O1451">
        <v>1</v>
      </c>
      <c r="P1451">
        <v>1</v>
      </c>
      <c r="Q1451">
        <v>1</v>
      </c>
      <c r="R1451">
        <v>1</v>
      </c>
      <c r="S1451">
        <v>1</v>
      </c>
    </row>
    <row r="1452" spans="1:44" x14ac:dyDescent="0.3">
      <c r="A1452">
        <v>1448</v>
      </c>
      <c r="B1452">
        <v>2</v>
      </c>
      <c r="C1452">
        <v>60</v>
      </c>
      <c r="D1452">
        <v>19</v>
      </c>
      <c r="E1452" t="str">
        <f>"2-60-19"</f>
        <v>2-60-19</v>
      </c>
      <c r="F1452" t="s">
        <v>71</v>
      </c>
      <c r="G1452" t="s">
        <v>73</v>
      </c>
      <c r="H1452">
        <v>0</v>
      </c>
      <c r="I1452">
        <v>0</v>
      </c>
      <c r="J1452">
        <v>0</v>
      </c>
      <c r="K1452">
        <v>1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</row>
    <row r="1453" spans="1:44" x14ac:dyDescent="0.3">
      <c r="A1453">
        <v>1449</v>
      </c>
      <c r="B1453">
        <v>2</v>
      </c>
      <c r="C1453">
        <v>60</v>
      </c>
      <c r="D1453">
        <v>12</v>
      </c>
      <c r="E1453" t="str">
        <f>"2-60-12"</f>
        <v>2-60-12</v>
      </c>
      <c r="F1453" t="s">
        <v>71</v>
      </c>
      <c r="G1453" t="s">
        <v>73</v>
      </c>
      <c r="H1453">
        <v>1</v>
      </c>
      <c r="I1453">
        <v>1</v>
      </c>
      <c r="J1453">
        <v>0</v>
      </c>
      <c r="K1453">
        <v>0</v>
      </c>
      <c r="L1453">
        <v>1</v>
      </c>
      <c r="M1453">
        <v>1</v>
      </c>
      <c r="N1453">
        <v>1</v>
      </c>
      <c r="O1453">
        <v>1</v>
      </c>
      <c r="P1453">
        <v>1</v>
      </c>
      <c r="Q1453">
        <v>1</v>
      </c>
      <c r="R1453">
        <v>1</v>
      </c>
      <c r="S1453">
        <v>1</v>
      </c>
    </row>
    <row r="1454" spans="1:44" x14ac:dyDescent="0.3">
      <c r="A1454">
        <v>1450</v>
      </c>
      <c r="B1454">
        <v>2</v>
      </c>
      <c r="C1454">
        <v>60</v>
      </c>
      <c r="D1454">
        <v>8</v>
      </c>
      <c r="E1454" t="str">
        <f>"2-60-8"</f>
        <v>2-60-8</v>
      </c>
      <c r="F1454" t="s">
        <v>71</v>
      </c>
      <c r="G1454" t="s">
        <v>73</v>
      </c>
      <c r="H1454">
        <v>1</v>
      </c>
      <c r="I1454">
        <v>0</v>
      </c>
      <c r="J1454">
        <v>0</v>
      </c>
      <c r="K1454">
        <v>1</v>
      </c>
      <c r="L1454">
        <v>1</v>
      </c>
      <c r="M1454">
        <v>1</v>
      </c>
      <c r="N1454">
        <v>1</v>
      </c>
      <c r="O1454">
        <v>1</v>
      </c>
      <c r="P1454">
        <v>1</v>
      </c>
      <c r="Q1454">
        <v>1</v>
      </c>
      <c r="R1454">
        <v>1</v>
      </c>
      <c r="S1454">
        <v>1</v>
      </c>
    </row>
    <row r="1455" spans="1:44" x14ac:dyDescent="0.3">
      <c r="A1455">
        <v>1451</v>
      </c>
      <c r="B1455">
        <v>2</v>
      </c>
      <c r="C1455">
        <v>60</v>
      </c>
      <c r="D1455">
        <v>2</v>
      </c>
      <c r="E1455" t="str">
        <f>"2-60-2"</f>
        <v>2-60-2</v>
      </c>
      <c r="F1455" t="s">
        <v>71</v>
      </c>
      <c r="G1455" t="s">
        <v>72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1</v>
      </c>
      <c r="Z1455">
        <v>0</v>
      </c>
      <c r="AA1455">
        <v>1</v>
      </c>
      <c r="AB1455">
        <v>0</v>
      </c>
      <c r="AC1455">
        <v>0</v>
      </c>
      <c r="AD1455">
        <v>0</v>
      </c>
      <c r="AE1455">
        <v>0</v>
      </c>
      <c r="AF1455">
        <v>0</v>
      </c>
      <c r="AG1455">
        <v>0</v>
      </c>
      <c r="AH1455">
        <v>0</v>
      </c>
      <c r="AI1455">
        <v>1</v>
      </c>
      <c r="AJ1455">
        <v>0</v>
      </c>
      <c r="AK1455">
        <v>1</v>
      </c>
      <c r="AL1455">
        <v>0</v>
      </c>
      <c r="AM1455">
        <v>0</v>
      </c>
      <c r="AN1455">
        <v>0</v>
      </c>
      <c r="AO1455">
        <v>0</v>
      </c>
      <c r="AP1455">
        <v>0</v>
      </c>
      <c r="AQ1455">
        <v>0</v>
      </c>
      <c r="AR1455">
        <v>0</v>
      </c>
    </row>
    <row r="1456" spans="1:44" x14ac:dyDescent="0.3">
      <c r="A1456">
        <v>1452</v>
      </c>
      <c r="B1456">
        <v>2</v>
      </c>
      <c r="C1456">
        <v>60</v>
      </c>
      <c r="D1456">
        <v>16</v>
      </c>
      <c r="E1456" t="str">
        <f>"2-60-16"</f>
        <v>2-60-16</v>
      </c>
      <c r="F1456" t="s">
        <v>71</v>
      </c>
      <c r="G1456" t="s">
        <v>72</v>
      </c>
      <c r="T1456">
        <v>1</v>
      </c>
      <c r="U1456">
        <v>0</v>
      </c>
      <c r="V1456">
        <v>0</v>
      </c>
      <c r="W1456">
        <v>0</v>
      </c>
      <c r="X1456">
        <v>1</v>
      </c>
      <c r="Y1456">
        <v>0</v>
      </c>
      <c r="Z1456">
        <v>0</v>
      </c>
      <c r="AA1456">
        <v>1</v>
      </c>
      <c r="AB1456">
        <v>0</v>
      </c>
      <c r="AC1456">
        <v>1</v>
      </c>
      <c r="AD1456">
        <v>0</v>
      </c>
      <c r="AE1456">
        <v>0</v>
      </c>
      <c r="AF1456">
        <v>0</v>
      </c>
      <c r="AG1456">
        <v>0</v>
      </c>
      <c r="AH1456">
        <v>0</v>
      </c>
      <c r="AI1456">
        <v>1</v>
      </c>
      <c r="AJ1456">
        <v>1</v>
      </c>
      <c r="AK1456">
        <v>0</v>
      </c>
      <c r="AL1456">
        <v>0</v>
      </c>
      <c r="AM1456">
        <v>1</v>
      </c>
      <c r="AN1456">
        <v>1</v>
      </c>
      <c r="AO1456">
        <v>0</v>
      </c>
      <c r="AP1456">
        <v>0</v>
      </c>
      <c r="AQ1456">
        <v>0</v>
      </c>
      <c r="AR1456">
        <v>1</v>
      </c>
    </row>
    <row r="1457" spans="1:44" x14ac:dyDescent="0.3">
      <c r="A1457">
        <v>1453</v>
      </c>
      <c r="B1457">
        <v>2</v>
      </c>
      <c r="C1457">
        <v>60</v>
      </c>
      <c r="D1457">
        <v>15</v>
      </c>
      <c r="E1457" t="str">
        <f>"2-60-15"</f>
        <v>2-60-15</v>
      </c>
      <c r="F1457" t="s">
        <v>71</v>
      </c>
      <c r="G1457" t="s">
        <v>72</v>
      </c>
      <c r="T1457">
        <v>1</v>
      </c>
      <c r="U1457">
        <v>0</v>
      </c>
      <c r="V1457">
        <v>0</v>
      </c>
      <c r="W1457">
        <v>0</v>
      </c>
      <c r="X1457">
        <v>1</v>
      </c>
      <c r="Y1457">
        <v>0</v>
      </c>
      <c r="Z1457">
        <v>0</v>
      </c>
      <c r="AA1457">
        <v>1</v>
      </c>
      <c r="AB1457">
        <v>0</v>
      </c>
      <c r="AC1457">
        <v>1</v>
      </c>
      <c r="AD1457">
        <v>0</v>
      </c>
      <c r="AE1457">
        <v>0</v>
      </c>
      <c r="AF1457">
        <v>0</v>
      </c>
      <c r="AG1457">
        <v>0</v>
      </c>
      <c r="AH1457">
        <v>0</v>
      </c>
      <c r="AI1457">
        <v>1</v>
      </c>
      <c r="AJ1457">
        <v>1</v>
      </c>
      <c r="AK1457">
        <v>0</v>
      </c>
      <c r="AL1457">
        <v>0</v>
      </c>
      <c r="AM1457">
        <v>0</v>
      </c>
      <c r="AN1457">
        <v>0</v>
      </c>
      <c r="AO1457">
        <v>0</v>
      </c>
      <c r="AP1457">
        <v>0</v>
      </c>
      <c r="AQ1457">
        <v>0</v>
      </c>
      <c r="AR1457">
        <v>1</v>
      </c>
    </row>
    <row r="1458" spans="1:44" x14ac:dyDescent="0.3">
      <c r="A1458">
        <v>1454</v>
      </c>
      <c r="B1458">
        <v>2</v>
      </c>
      <c r="C1458">
        <v>61</v>
      </c>
      <c r="D1458">
        <v>20</v>
      </c>
      <c r="E1458" t="str">
        <f>"2-61-20"</f>
        <v>2-61-20</v>
      </c>
      <c r="F1458" t="s">
        <v>71</v>
      </c>
      <c r="G1458" t="s">
        <v>72</v>
      </c>
      <c r="T1458">
        <v>1</v>
      </c>
      <c r="U1458">
        <v>0</v>
      </c>
      <c r="V1458">
        <v>0</v>
      </c>
      <c r="W1458">
        <v>0</v>
      </c>
      <c r="X1458">
        <v>0</v>
      </c>
      <c r="Y1458">
        <v>1</v>
      </c>
      <c r="Z1458">
        <v>1</v>
      </c>
      <c r="AA1458">
        <v>0</v>
      </c>
      <c r="AB1458">
        <v>0</v>
      </c>
      <c r="AC1458">
        <v>0</v>
      </c>
      <c r="AD1458">
        <v>1</v>
      </c>
      <c r="AE1458">
        <v>1</v>
      </c>
      <c r="AF1458">
        <v>1</v>
      </c>
      <c r="AG1458">
        <v>1</v>
      </c>
      <c r="AH1458">
        <v>1</v>
      </c>
      <c r="AI1458">
        <v>0</v>
      </c>
      <c r="AJ1458">
        <v>1</v>
      </c>
      <c r="AK1458">
        <v>0</v>
      </c>
      <c r="AL1458">
        <v>1</v>
      </c>
      <c r="AM1458">
        <v>1</v>
      </c>
      <c r="AN1458">
        <v>1</v>
      </c>
      <c r="AO1458">
        <v>1</v>
      </c>
      <c r="AP1458">
        <v>0</v>
      </c>
      <c r="AQ1458">
        <v>0</v>
      </c>
      <c r="AR1458">
        <v>0</v>
      </c>
    </row>
    <row r="1459" spans="1:44" x14ac:dyDescent="0.3">
      <c r="A1459">
        <v>1455</v>
      </c>
      <c r="B1459">
        <v>2</v>
      </c>
      <c r="C1459">
        <v>61</v>
      </c>
      <c r="D1459">
        <v>19</v>
      </c>
      <c r="E1459" t="str">
        <f>"2-61-19"</f>
        <v>2-61-19</v>
      </c>
      <c r="F1459" t="s">
        <v>71</v>
      </c>
      <c r="G1459" t="s">
        <v>72</v>
      </c>
      <c r="T1459">
        <v>0</v>
      </c>
      <c r="U1459">
        <v>1</v>
      </c>
      <c r="V1459">
        <v>0</v>
      </c>
      <c r="W1459">
        <v>0</v>
      </c>
      <c r="X1459">
        <v>0</v>
      </c>
      <c r="Y1459">
        <v>1</v>
      </c>
      <c r="Z1459">
        <v>1</v>
      </c>
      <c r="AA1459">
        <v>0</v>
      </c>
      <c r="AB1459">
        <v>0</v>
      </c>
      <c r="AC1459">
        <v>0</v>
      </c>
      <c r="AD1459">
        <v>1</v>
      </c>
      <c r="AE1459">
        <v>1</v>
      </c>
      <c r="AF1459">
        <v>1</v>
      </c>
      <c r="AG1459">
        <v>1</v>
      </c>
      <c r="AH1459">
        <v>1</v>
      </c>
      <c r="AI1459">
        <v>0</v>
      </c>
      <c r="AJ1459">
        <v>1</v>
      </c>
      <c r="AK1459">
        <v>0</v>
      </c>
      <c r="AL1459">
        <v>1</v>
      </c>
      <c r="AM1459">
        <v>1</v>
      </c>
      <c r="AN1459">
        <v>1</v>
      </c>
      <c r="AO1459">
        <v>1</v>
      </c>
      <c r="AP1459">
        <v>0</v>
      </c>
      <c r="AQ1459">
        <v>0</v>
      </c>
      <c r="AR1459">
        <v>0</v>
      </c>
    </row>
    <row r="1460" spans="1:44" x14ac:dyDescent="0.3">
      <c r="A1460">
        <v>1456</v>
      </c>
      <c r="B1460">
        <v>2</v>
      </c>
      <c r="C1460">
        <v>61</v>
      </c>
      <c r="D1460">
        <v>5</v>
      </c>
      <c r="E1460" t="str">
        <f>"2-61-5"</f>
        <v>2-61-5</v>
      </c>
      <c r="F1460" t="s">
        <v>71</v>
      </c>
      <c r="G1460" t="s">
        <v>73</v>
      </c>
      <c r="H1460">
        <v>1</v>
      </c>
      <c r="I1460">
        <v>1</v>
      </c>
      <c r="J1460">
        <v>0</v>
      </c>
      <c r="K1460">
        <v>0</v>
      </c>
      <c r="L1460">
        <v>1</v>
      </c>
      <c r="M1460">
        <v>1</v>
      </c>
      <c r="N1460">
        <v>1</v>
      </c>
      <c r="O1460">
        <v>1</v>
      </c>
      <c r="P1460">
        <v>1</v>
      </c>
      <c r="Q1460">
        <v>1</v>
      </c>
      <c r="R1460">
        <v>1</v>
      </c>
      <c r="S1460">
        <v>1</v>
      </c>
    </row>
    <row r="1461" spans="1:44" x14ac:dyDescent="0.3">
      <c r="A1461">
        <v>1457</v>
      </c>
      <c r="B1461">
        <v>2</v>
      </c>
      <c r="C1461">
        <v>61</v>
      </c>
      <c r="D1461">
        <v>1</v>
      </c>
      <c r="E1461" t="str">
        <f>"2-61-1"</f>
        <v>2-61-1</v>
      </c>
      <c r="F1461" t="s">
        <v>71</v>
      </c>
      <c r="G1461" t="s">
        <v>73</v>
      </c>
      <c r="H1461">
        <v>1</v>
      </c>
      <c r="I1461">
        <v>0</v>
      </c>
      <c r="J1461">
        <v>0</v>
      </c>
      <c r="K1461">
        <v>1</v>
      </c>
      <c r="L1461">
        <v>1</v>
      </c>
      <c r="M1461">
        <v>1</v>
      </c>
      <c r="N1461">
        <v>1</v>
      </c>
      <c r="O1461">
        <v>1</v>
      </c>
      <c r="P1461">
        <v>1</v>
      </c>
      <c r="Q1461">
        <v>1</v>
      </c>
      <c r="R1461">
        <v>1</v>
      </c>
      <c r="S1461">
        <v>1</v>
      </c>
    </row>
    <row r="1462" spans="1:44" x14ac:dyDescent="0.3">
      <c r="A1462">
        <v>1458</v>
      </c>
      <c r="B1462">
        <v>2</v>
      </c>
      <c r="C1462">
        <v>61</v>
      </c>
      <c r="D1462">
        <v>25</v>
      </c>
      <c r="E1462" t="str">
        <f>"2-61-25"</f>
        <v>2-61-25</v>
      </c>
      <c r="F1462" t="s">
        <v>71</v>
      </c>
      <c r="G1462" t="s">
        <v>72</v>
      </c>
      <c r="T1462">
        <v>0</v>
      </c>
      <c r="U1462">
        <v>1</v>
      </c>
      <c r="V1462">
        <v>0</v>
      </c>
      <c r="W1462">
        <v>0</v>
      </c>
      <c r="X1462">
        <v>0</v>
      </c>
      <c r="Y1462">
        <v>1</v>
      </c>
      <c r="Z1462">
        <v>1</v>
      </c>
      <c r="AA1462">
        <v>0</v>
      </c>
      <c r="AB1462">
        <v>0</v>
      </c>
      <c r="AC1462">
        <v>1</v>
      </c>
      <c r="AD1462">
        <v>0</v>
      </c>
      <c r="AE1462">
        <v>1</v>
      </c>
      <c r="AF1462">
        <v>1</v>
      </c>
      <c r="AG1462">
        <v>1</v>
      </c>
      <c r="AH1462">
        <v>1</v>
      </c>
      <c r="AI1462">
        <v>0</v>
      </c>
      <c r="AJ1462">
        <v>0</v>
      </c>
      <c r="AK1462">
        <v>1</v>
      </c>
      <c r="AL1462">
        <v>1</v>
      </c>
      <c r="AM1462">
        <v>1</v>
      </c>
      <c r="AN1462">
        <v>1</v>
      </c>
      <c r="AO1462">
        <v>1</v>
      </c>
      <c r="AP1462">
        <v>0</v>
      </c>
      <c r="AQ1462">
        <v>0</v>
      </c>
      <c r="AR1462">
        <v>0</v>
      </c>
    </row>
    <row r="1463" spans="1:44" x14ac:dyDescent="0.3">
      <c r="A1463">
        <v>1459</v>
      </c>
      <c r="B1463">
        <v>2</v>
      </c>
      <c r="C1463">
        <v>61</v>
      </c>
      <c r="D1463">
        <v>18</v>
      </c>
      <c r="E1463" t="str">
        <f>"2-61-18"</f>
        <v>2-61-18</v>
      </c>
      <c r="F1463" t="s">
        <v>71</v>
      </c>
      <c r="G1463" t="s">
        <v>73</v>
      </c>
      <c r="H1463">
        <v>1</v>
      </c>
      <c r="I1463">
        <v>1</v>
      </c>
      <c r="J1463">
        <v>0</v>
      </c>
      <c r="K1463">
        <v>0</v>
      </c>
      <c r="L1463">
        <v>1</v>
      </c>
      <c r="M1463">
        <v>1</v>
      </c>
      <c r="N1463">
        <v>1</v>
      </c>
      <c r="O1463">
        <v>1</v>
      </c>
      <c r="P1463">
        <v>1</v>
      </c>
      <c r="Q1463">
        <v>1</v>
      </c>
      <c r="R1463">
        <v>1</v>
      </c>
      <c r="S1463">
        <v>1</v>
      </c>
    </row>
    <row r="1464" spans="1:44" x14ac:dyDescent="0.3">
      <c r="A1464">
        <v>1460</v>
      </c>
      <c r="B1464">
        <v>2</v>
      </c>
      <c r="C1464">
        <v>61</v>
      </c>
      <c r="D1464">
        <v>17</v>
      </c>
      <c r="E1464" t="str">
        <f>"2-61-17"</f>
        <v>2-61-17</v>
      </c>
      <c r="F1464" t="s">
        <v>71</v>
      </c>
      <c r="G1464" t="s">
        <v>72</v>
      </c>
      <c r="T1464">
        <v>1</v>
      </c>
      <c r="U1464">
        <v>0</v>
      </c>
      <c r="V1464">
        <v>0</v>
      </c>
      <c r="W1464">
        <v>0</v>
      </c>
      <c r="X1464">
        <v>1</v>
      </c>
      <c r="Y1464">
        <v>0</v>
      </c>
      <c r="Z1464">
        <v>1</v>
      </c>
      <c r="AA1464">
        <v>0</v>
      </c>
      <c r="AB1464">
        <v>0</v>
      </c>
      <c r="AC1464">
        <v>0</v>
      </c>
      <c r="AD1464">
        <v>1</v>
      </c>
      <c r="AE1464">
        <v>1</v>
      </c>
      <c r="AF1464">
        <v>1</v>
      </c>
      <c r="AG1464">
        <v>1</v>
      </c>
      <c r="AH1464">
        <v>1</v>
      </c>
      <c r="AI1464">
        <v>0</v>
      </c>
      <c r="AJ1464">
        <v>0</v>
      </c>
      <c r="AK1464">
        <v>1</v>
      </c>
      <c r="AL1464">
        <v>1</v>
      </c>
      <c r="AM1464">
        <v>1</v>
      </c>
      <c r="AN1464">
        <v>1</v>
      </c>
      <c r="AO1464">
        <v>1</v>
      </c>
      <c r="AP1464">
        <v>0</v>
      </c>
      <c r="AQ1464">
        <v>0</v>
      </c>
      <c r="AR1464">
        <v>0</v>
      </c>
    </row>
    <row r="1465" spans="1:44" x14ac:dyDescent="0.3">
      <c r="A1465">
        <v>1461</v>
      </c>
      <c r="B1465">
        <v>2</v>
      </c>
      <c r="C1465">
        <v>61</v>
      </c>
      <c r="D1465">
        <v>12</v>
      </c>
      <c r="E1465" t="str">
        <f>"2-61-12"</f>
        <v>2-61-12</v>
      </c>
      <c r="F1465" t="s">
        <v>71</v>
      </c>
      <c r="G1465" t="s">
        <v>72</v>
      </c>
      <c r="T1465">
        <v>1</v>
      </c>
      <c r="U1465">
        <v>0</v>
      </c>
      <c r="V1465">
        <v>0</v>
      </c>
      <c r="W1465">
        <v>0</v>
      </c>
      <c r="X1465">
        <v>0</v>
      </c>
      <c r="Y1465">
        <v>1</v>
      </c>
      <c r="Z1465">
        <v>1</v>
      </c>
      <c r="AA1465">
        <v>0</v>
      </c>
      <c r="AB1465">
        <v>0</v>
      </c>
      <c r="AC1465">
        <v>0</v>
      </c>
      <c r="AD1465">
        <v>1</v>
      </c>
      <c r="AE1465">
        <v>1</v>
      </c>
      <c r="AF1465">
        <v>1</v>
      </c>
      <c r="AG1465">
        <v>1</v>
      </c>
      <c r="AH1465">
        <v>1</v>
      </c>
      <c r="AI1465">
        <v>0</v>
      </c>
      <c r="AJ1465">
        <v>1</v>
      </c>
      <c r="AK1465">
        <v>0</v>
      </c>
      <c r="AL1465">
        <v>1</v>
      </c>
      <c r="AM1465">
        <v>1</v>
      </c>
      <c r="AN1465">
        <v>1</v>
      </c>
      <c r="AO1465">
        <v>1</v>
      </c>
      <c r="AP1465">
        <v>0</v>
      </c>
      <c r="AQ1465">
        <v>0</v>
      </c>
      <c r="AR1465">
        <v>0</v>
      </c>
    </row>
    <row r="1466" spans="1:44" x14ac:dyDescent="0.3">
      <c r="A1466">
        <v>1462</v>
      </c>
      <c r="B1466">
        <v>2</v>
      </c>
      <c r="C1466">
        <v>61</v>
      </c>
      <c r="D1466">
        <v>2</v>
      </c>
      <c r="E1466" t="str">
        <f>"2-61-2"</f>
        <v>2-61-2</v>
      </c>
      <c r="F1466" t="s">
        <v>71</v>
      </c>
      <c r="G1466" t="s">
        <v>73</v>
      </c>
      <c r="H1466">
        <v>1</v>
      </c>
      <c r="I1466">
        <v>1</v>
      </c>
      <c r="J1466">
        <v>0</v>
      </c>
      <c r="K1466">
        <v>0</v>
      </c>
      <c r="L1466">
        <v>1</v>
      </c>
      <c r="M1466">
        <v>1</v>
      </c>
      <c r="N1466">
        <v>1</v>
      </c>
      <c r="O1466">
        <v>1</v>
      </c>
      <c r="P1466">
        <v>1</v>
      </c>
      <c r="Q1466">
        <v>1</v>
      </c>
      <c r="R1466">
        <v>1</v>
      </c>
      <c r="S1466">
        <v>1</v>
      </c>
    </row>
    <row r="1467" spans="1:44" x14ac:dyDescent="0.3">
      <c r="A1467">
        <v>1463</v>
      </c>
      <c r="B1467">
        <v>2</v>
      </c>
      <c r="C1467">
        <v>61</v>
      </c>
      <c r="D1467">
        <v>22</v>
      </c>
      <c r="E1467" t="str">
        <f>"2-61-22"</f>
        <v>2-61-22</v>
      </c>
      <c r="F1467" t="s">
        <v>71</v>
      </c>
      <c r="G1467" t="s">
        <v>72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1</v>
      </c>
      <c r="Z1467">
        <v>0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0</v>
      </c>
      <c r="AG1467">
        <v>0</v>
      </c>
      <c r="AH1467">
        <v>0</v>
      </c>
      <c r="AI1467">
        <v>0</v>
      </c>
      <c r="AJ1467">
        <v>0</v>
      </c>
      <c r="AK1467">
        <v>0</v>
      </c>
      <c r="AL1467">
        <v>0</v>
      </c>
      <c r="AM1467">
        <v>0</v>
      </c>
      <c r="AN1467">
        <v>0</v>
      </c>
      <c r="AO1467">
        <v>0</v>
      </c>
      <c r="AP1467">
        <v>0</v>
      </c>
      <c r="AQ1467">
        <v>0</v>
      </c>
      <c r="AR1467">
        <v>0</v>
      </c>
    </row>
    <row r="1468" spans="1:44" x14ac:dyDescent="0.3">
      <c r="A1468">
        <v>1464</v>
      </c>
      <c r="B1468">
        <v>2</v>
      </c>
      <c r="C1468">
        <v>61</v>
      </c>
      <c r="D1468">
        <v>21</v>
      </c>
      <c r="E1468" t="str">
        <f>"2-61-21"</f>
        <v>2-61-21</v>
      </c>
      <c r="F1468" t="s">
        <v>71</v>
      </c>
      <c r="G1468" t="s">
        <v>72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1</v>
      </c>
      <c r="Z1468">
        <v>0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>
        <v>0</v>
      </c>
      <c r="AG1468">
        <v>0</v>
      </c>
      <c r="AH1468">
        <v>0</v>
      </c>
      <c r="AI1468">
        <v>0</v>
      </c>
      <c r="AJ1468">
        <v>0</v>
      </c>
      <c r="AK1468">
        <v>0</v>
      </c>
      <c r="AL1468">
        <v>0</v>
      </c>
      <c r="AM1468">
        <v>0</v>
      </c>
      <c r="AN1468">
        <v>0</v>
      </c>
      <c r="AO1468">
        <v>0</v>
      </c>
      <c r="AP1468">
        <v>0</v>
      </c>
      <c r="AQ1468">
        <v>0</v>
      </c>
      <c r="AR1468">
        <v>0</v>
      </c>
    </row>
    <row r="1469" spans="1:44" x14ac:dyDescent="0.3">
      <c r="A1469">
        <v>1465</v>
      </c>
      <c r="B1469">
        <v>2</v>
      </c>
      <c r="C1469">
        <v>61</v>
      </c>
      <c r="D1469">
        <v>14</v>
      </c>
      <c r="E1469" t="str">
        <f>"2-61-14"</f>
        <v>2-61-14</v>
      </c>
      <c r="F1469" t="s">
        <v>71</v>
      </c>
      <c r="G1469" t="s">
        <v>73</v>
      </c>
      <c r="H1469">
        <v>1</v>
      </c>
      <c r="I1469">
        <v>1</v>
      </c>
      <c r="J1469">
        <v>0</v>
      </c>
      <c r="K1469">
        <v>0</v>
      </c>
      <c r="L1469">
        <v>1</v>
      </c>
      <c r="M1469">
        <v>1</v>
      </c>
      <c r="N1469">
        <v>1</v>
      </c>
      <c r="O1469">
        <v>1</v>
      </c>
      <c r="P1469">
        <v>1</v>
      </c>
      <c r="Q1469">
        <v>1</v>
      </c>
      <c r="R1469">
        <v>1</v>
      </c>
      <c r="S1469">
        <v>1</v>
      </c>
    </row>
    <row r="1470" spans="1:44" x14ac:dyDescent="0.3">
      <c r="A1470">
        <v>1466</v>
      </c>
      <c r="B1470">
        <v>2</v>
      </c>
      <c r="C1470">
        <v>61</v>
      </c>
      <c r="D1470">
        <v>13</v>
      </c>
      <c r="E1470" t="str">
        <f>"2-61-13"</f>
        <v>2-61-13</v>
      </c>
      <c r="F1470" t="s">
        <v>71</v>
      </c>
      <c r="G1470" t="s">
        <v>73</v>
      </c>
      <c r="H1470">
        <v>1</v>
      </c>
      <c r="I1470">
        <v>0</v>
      </c>
      <c r="J1470">
        <v>1</v>
      </c>
      <c r="K1470">
        <v>0</v>
      </c>
      <c r="L1470">
        <v>1</v>
      </c>
      <c r="M1470">
        <v>1</v>
      </c>
      <c r="N1470">
        <v>1</v>
      </c>
      <c r="O1470">
        <v>1</v>
      </c>
      <c r="P1470">
        <v>1</v>
      </c>
      <c r="Q1470">
        <v>0</v>
      </c>
      <c r="R1470">
        <v>0</v>
      </c>
      <c r="S1470">
        <v>1</v>
      </c>
    </row>
    <row r="1471" spans="1:44" x14ac:dyDescent="0.3">
      <c r="A1471">
        <v>1467</v>
      </c>
      <c r="B1471">
        <v>2</v>
      </c>
      <c r="C1471">
        <v>61</v>
      </c>
      <c r="D1471">
        <v>10</v>
      </c>
      <c r="E1471" t="str">
        <f>"2-61-10"</f>
        <v>2-61-10</v>
      </c>
      <c r="F1471" t="s">
        <v>71</v>
      </c>
      <c r="G1471" t="s">
        <v>73</v>
      </c>
      <c r="H1471">
        <v>1</v>
      </c>
      <c r="I1471">
        <v>1</v>
      </c>
      <c r="J1471">
        <v>0</v>
      </c>
      <c r="K1471">
        <v>0</v>
      </c>
      <c r="L1471">
        <v>1</v>
      </c>
      <c r="M1471">
        <v>1</v>
      </c>
      <c r="N1471">
        <v>1</v>
      </c>
      <c r="O1471">
        <v>1</v>
      </c>
      <c r="P1471">
        <v>1</v>
      </c>
      <c r="Q1471">
        <v>1</v>
      </c>
      <c r="R1471">
        <v>1</v>
      </c>
      <c r="S1471">
        <v>1</v>
      </c>
    </row>
    <row r="1472" spans="1:44" x14ac:dyDescent="0.3">
      <c r="A1472">
        <v>1468</v>
      </c>
      <c r="B1472">
        <v>2</v>
      </c>
      <c r="C1472">
        <v>61</v>
      </c>
      <c r="D1472">
        <v>7</v>
      </c>
      <c r="E1472" t="str">
        <f>"2-61-7"</f>
        <v>2-61-7</v>
      </c>
      <c r="F1472" t="s">
        <v>71</v>
      </c>
      <c r="G1472" t="s">
        <v>73</v>
      </c>
      <c r="H1472">
        <v>1</v>
      </c>
      <c r="I1472">
        <v>1</v>
      </c>
      <c r="J1472">
        <v>0</v>
      </c>
      <c r="K1472">
        <v>0</v>
      </c>
      <c r="L1472">
        <v>1</v>
      </c>
      <c r="M1472">
        <v>1</v>
      </c>
      <c r="N1472">
        <v>1</v>
      </c>
      <c r="O1472">
        <v>1</v>
      </c>
      <c r="P1472">
        <v>1</v>
      </c>
      <c r="Q1472">
        <v>1</v>
      </c>
      <c r="R1472">
        <v>1</v>
      </c>
      <c r="S1472">
        <v>1</v>
      </c>
    </row>
    <row r="1473" spans="1:44" x14ac:dyDescent="0.3">
      <c r="A1473">
        <v>1469</v>
      </c>
      <c r="B1473">
        <v>2</v>
      </c>
      <c r="C1473">
        <v>61</v>
      </c>
      <c r="D1473">
        <v>3</v>
      </c>
      <c r="E1473" t="str">
        <f>"2-61-3"</f>
        <v>2-61-3</v>
      </c>
      <c r="F1473" t="s">
        <v>71</v>
      </c>
      <c r="G1473" t="s">
        <v>73</v>
      </c>
      <c r="H1473">
        <v>1</v>
      </c>
      <c r="I1473">
        <v>0</v>
      </c>
      <c r="J1473">
        <v>0</v>
      </c>
      <c r="K1473">
        <v>1</v>
      </c>
      <c r="L1473">
        <v>1</v>
      </c>
      <c r="M1473">
        <v>0</v>
      </c>
      <c r="N1473">
        <v>0</v>
      </c>
      <c r="O1473">
        <v>0</v>
      </c>
      <c r="P1473">
        <v>0</v>
      </c>
      <c r="Q1473">
        <v>1</v>
      </c>
      <c r="R1473">
        <v>0</v>
      </c>
      <c r="S1473">
        <v>1</v>
      </c>
    </row>
    <row r="1474" spans="1:44" x14ac:dyDescent="0.3">
      <c r="A1474">
        <v>1470</v>
      </c>
      <c r="B1474">
        <v>2</v>
      </c>
      <c r="C1474">
        <v>61</v>
      </c>
      <c r="D1474">
        <v>24</v>
      </c>
      <c r="E1474" t="str">
        <f>"2-61-24"</f>
        <v>2-61-24</v>
      </c>
      <c r="F1474" t="s">
        <v>71</v>
      </c>
      <c r="G1474" t="s">
        <v>72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1</v>
      </c>
      <c r="Z1474">
        <v>0</v>
      </c>
      <c r="AA1474">
        <v>0</v>
      </c>
      <c r="AB1474">
        <v>0</v>
      </c>
      <c r="AC1474">
        <v>0</v>
      </c>
      <c r="AD1474">
        <v>0</v>
      </c>
      <c r="AE1474">
        <v>0</v>
      </c>
      <c r="AF1474">
        <v>0</v>
      </c>
      <c r="AG1474">
        <v>0</v>
      </c>
      <c r="AH1474">
        <v>0</v>
      </c>
      <c r="AI1474">
        <v>1</v>
      </c>
      <c r="AJ1474">
        <v>1</v>
      </c>
      <c r="AK1474">
        <v>0</v>
      </c>
      <c r="AL1474">
        <v>0</v>
      </c>
      <c r="AM1474">
        <v>0</v>
      </c>
      <c r="AN1474">
        <v>0</v>
      </c>
      <c r="AO1474">
        <v>0</v>
      </c>
      <c r="AP1474">
        <v>0</v>
      </c>
      <c r="AQ1474">
        <v>0</v>
      </c>
      <c r="AR1474">
        <v>0</v>
      </c>
    </row>
    <row r="1475" spans="1:44" x14ac:dyDescent="0.3">
      <c r="A1475">
        <v>1471</v>
      </c>
      <c r="B1475">
        <v>2</v>
      </c>
      <c r="C1475">
        <v>61</v>
      </c>
      <c r="D1475">
        <v>23</v>
      </c>
      <c r="E1475" t="str">
        <f>"2-61-23"</f>
        <v>2-61-23</v>
      </c>
      <c r="F1475" t="s">
        <v>71</v>
      </c>
      <c r="G1475" t="s">
        <v>72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1</v>
      </c>
      <c r="Z1475">
        <v>0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>
        <v>0</v>
      </c>
      <c r="AG1475">
        <v>0</v>
      </c>
      <c r="AH1475">
        <v>0</v>
      </c>
      <c r="AI1475">
        <v>1</v>
      </c>
      <c r="AJ1475">
        <v>1</v>
      </c>
      <c r="AK1475">
        <v>0</v>
      </c>
      <c r="AL1475">
        <v>0</v>
      </c>
      <c r="AM1475">
        <v>0</v>
      </c>
      <c r="AN1475">
        <v>0</v>
      </c>
      <c r="AO1475">
        <v>0</v>
      </c>
      <c r="AP1475">
        <v>0</v>
      </c>
      <c r="AQ1475">
        <v>0</v>
      </c>
      <c r="AR1475">
        <v>0</v>
      </c>
    </row>
    <row r="1476" spans="1:44" x14ac:dyDescent="0.3">
      <c r="A1476">
        <v>1472</v>
      </c>
      <c r="B1476">
        <v>2</v>
      </c>
      <c r="C1476">
        <v>61</v>
      </c>
      <c r="D1476">
        <v>16</v>
      </c>
      <c r="E1476" t="str">
        <f>"2-61-16"</f>
        <v>2-61-16</v>
      </c>
      <c r="F1476" t="s">
        <v>71</v>
      </c>
      <c r="G1476" t="s">
        <v>73</v>
      </c>
      <c r="H1476">
        <v>1</v>
      </c>
      <c r="I1476">
        <v>1</v>
      </c>
      <c r="J1476">
        <v>0</v>
      </c>
      <c r="K1476">
        <v>0</v>
      </c>
      <c r="L1476">
        <v>1</v>
      </c>
      <c r="M1476">
        <v>1</v>
      </c>
      <c r="N1476">
        <v>1</v>
      </c>
      <c r="O1476">
        <v>1</v>
      </c>
      <c r="P1476">
        <v>1</v>
      </c>
      <c r="Q1476">
        <v>1</v>
      </c>
      <c r="R1476">
        <v>1</v>
      </c>
      <c r="S1476">
        <v>1</v>
      </c>
    </row>
    <row r="1477" spans="1:44" x14ac:dyDescent="0.3">
      <c r="A1477">
        <v>1473</v>
      </c>
      <c r="B1477">
        <v>2</v>
      </c>
      <c r="C1477">
        <v>61</v>
      </c>
      <c r="D1477">
        <v>15</v>
      </c>
      <c r="E1477" t="str">
        <f>"2-61-15"</f>
        <v>2-61-15</v>
      </c>
      <c r="F1477" t="s">
        <v>71</v>
      </c>
      <c r="G1477" t="s">
        <v>73</v>
      </c>
      <c r="H1477">
        <v>1</v>
      </c>
      <c r="I1477">
        <v>1</v>
      </c>
      <c r="J1477">
        <v>0</v>
      </c>
      <c r="K1477">
        <v>0</v>
      </c>
      <c r="L1477">
        <v>1</v>
      </c>
      <c r="M1477">
        <v>1</v>
      </c>
      <c r="N1477">
        <v>1</v>
      </c>
      <c r="O1477">
        <v>1</v>
      </c>
      <c r="P1477">
        <v>1</v>
      </c>
      <c r="Q1477">
        <v>1</v>
      </c>
      <c r="R1477">
        <v>1</v>
      </c>
      <c r="S1477">
        <v>1</v>
      </c>
    </row>
    <row r="1478" spans="1:44" x14ac:dyDescent="0.3">
      <c r="A1478">
        <v>1474</v>
      </c>
      <c r="B1478">
        <v>2</v>
      </c>
      <c r="C1478">
        <v>61</v>
      </c>
      <c r="D1478">
        <v>11</v>
      </c>
      <c r="E1478" t="str">
        <f>"2-61-11"</f>
        <v>2-61-11</v>
      </c>
      <c r="F1478" t="s">
        <v>71</v>
      </c>
      <c r="G1478" t="s">
        <v>72</v>
      </c>
      <c r="T1478">
        <v>0</v>
      </c>
      <c r="U1478">
        <v>1</v>
      </c>
      <c r="V1478">
        <v>0</v>
      </c>
      <c r="W1478">
        <v>0</v>
      </c>
      <c r="X1478">
        <v>1</v>
      </c>
      <c r="Y1478">
        <v>0</v>
      </c>
      <c r="Z1478">
        <v>0</v>
      </c>
      <c r="AA1478">
        <v>1</v>
      </c>
      <c r="AB1478">
        <v>0</v>
      </c>
      <c r="AC1478">
        <v>0</v>
      </c>
      <c r="AD1478">
        <v>0</v>
      </c>
      <c r="AE1478">
        <v>0</v>
      </c>
      <c r="AF1478">
        <v>0</v>
      </c>
      <c r="AG1478">
        <v>0</v>
      </c>
      <c r="AH1478">
        <v>0</v>
      </c>
      <c r="AI1478">
        <v>1</v>
      </c>
      <c r="AJ1478">
        <v>0</v>
      </c>
      <c r="AK1478">
        <v>1</v>
      </c>
      <c r="AL1478">
        <v>0</v>
      </c>
      <c r="AM1478">
        <v>1</v>
      </c>
      <c r="AN1478">
        <v>1</v>
      </c>
      <c r="AO1478">
        <v>0</v>
      </c>
      <c r="AP1478">
        <v>0</v>
      </c>
      <c r="AQ1478">
        <v>0</v>
      </c>
      <c r="AR1478">
        <v>0</v>
      </c>
    </row>
    <row r="1479" spans="1:44" x14ac:dyDescent="0.3">
      <c r="A1479">
        <v>1475</v>
      </c>
      <c r="B1479">
        <v>2</v>
      </c>
      <c r="C1479">
        <v>61</v>
      </c>
      <c r="D1479">
        <v>8</v>
      </c>
      <c r="E1479" t="str">
        <f>"2-61-8"</f>
        <v>2-61-8</v>
      </c>
      <c r="F1479" t="s">
        <v>71</v>
      </c>
      <c r="G1479" t="s">
        <v>73</v>
      </c>
      <c r="H1479">
        <v>1</v>
      </c>
      <c r="I1479">
        <v>0</v>
      </c>
      <c r="J1479">
        <v>0</v>
      </c>
      <c r="K1479">
        <v>1</v>
      </c>
      <c r="L1479">
        <v>1</v>
      </c>
      <c r="M1479">
        <v>1</v>
      </c>
      <c r="N1479">
        <v>1</v>
      </c>
      <c r="O1479">
        <v>1</v>
      </c>
      <c r="P1479">
        <v>1</v>
      </c>
      <c r="Q1479">
        <v>1</v>
      </c>
      <c r="R1479">
        <v>1</v>
      </c>
      <c r="S1479">
        <v>1</v>
      </c>
    </row>
    <row r="1480" spans="1:44" x14ac:dyDescent="0.3">
      <c r="A1480">
        <v>1476</v>
      </c>
      <c r="B1480">
        <v>2</v>
      </c>
      <c r="C1480">
        <v>61</v>
      </c>
      <c r="D1480">
        <v>4</v>
      </c>
      <c r="E1480" t="str">
        <f>"2-61-4"</f>
        <v>2-61-4</v>
      </c>
      <c r="F1480" t="s">
        <v>71</v>
      </c>
      <c r="G1480" t="s">
        <v>72</v>
      </c>
      <c r="T1480">
        <v>1</v>
      </c>
      <c r="U1480">
        <v>0</v>
      </c>
      <c r="V1480">
        <v>0</v>
      </c>
      <c r="W1480">
        <v>0</v>
      </c>
      <c r="X1480">
        <v>1</v>
      </c>
      <c r="Y1480">
        <v>0</v>
      </c>
      <c r="Z1480">
        <v>1</v>
      </c>
      <c r="AA1480">
        <v>0</v>
      </c>
      <c r="AB1480">
        <v>0</v>
      </c>
      <c r="AC1480">
        <v>1</v>
      </c>
      <c r="AD1480">
        <v>0</v>
      </c>
      <c r="AE1480">
        <v>0</v>
      </c>
      <c r="AF1480">
        <v>0</v>
      </c>
      <c r="AG1480">
        <v>0</v>
      </c>
      <c r="AH1480">
        <v>0</v>
      </c>
      <c r="AI1480">
        <v>1</v>
      </c>
      <c r="AJ1480">
        <v>1</v>
      </c>
      <c r="AK1480">
        <v>0</v>
      </c>
      <c r="AL1480">
        <v>0</v>
      </c>
      <c r="AM1480">
        <v>1</v>
      </c>
      <c r="AN1480">
        <v>1</v>
      </c>
      <c r="AO1480">
        <v>0</v>
      </c>
      <c r="AP1480">
        <v>0</v>
      </c>
      <c r="AQ1480">
        <v>0</v>
      </c>
      <c r="AR1480">
        <v>0</v>
      </c>
    </row>
    <row r="1481" spans="1:44" x14ac:dyDescent="0.3">
      <c r="A1481">
        <v>1477</v>
      </c>
      <c r="B1481">
        <v>2</v>
      </c>
      <c r="C1481">
        <v>61</v>
      </c>
      <c r="D1481">
        <v>9</v>
      </c>
      <c r="E1481" t="str">
        <f>"2-61-9"</f>
        <v>2-61-9</v>
      </c>
      <c r="F1481" t="s">
        <v>71</v>
      </c>
      <c r="G1481" t="s">
        <v>72</v>
      </c>
      <c r="T1481">
        <v>0</v>
      </c>
      <c r="U1481">
        <v>1</v>
      </c>
      <c r="V1481">
        <v>0</v>
      </c>
      <c r="W1481">
        <v>0</v>
      </c>
      <c r="X1481">
        <v>1</v>
      </c>
      <c r="Y1481">
        <v>0</v>
      </c>
      <c r="Z1481">
        <v>0</v>
      </c>
      <c r="AA1481">
        <v>1</v>
      </c>
      <c r="AB1481">
        <v>0</v>
      </c>
      <c r="AC1481">
        <v>0</v>
      </c>
      <c r="AD1481">
        <v>1</v>
      </c>
      <c r="AE1481">
        <v>0</v>
      </c>
      <c r="AF1481">
        <v>0</v>
      </c>
      <c r="AG1481">
        <v>0</v>
      </c>
      <c r="AH1481">
        <v>0</v>
      </c>
      <c r="AI1481">
        <v>1</v>
      </c>
      <c r="AJ1481">
        <v>0</v>
      </c>
      <c r="AK1481">
        <v>1</v>
      </c>
      <c r="AL1481">
        <v>0</v>
      </c>
      <c r="AM1481">
        <v>0</v>
      </c>
      <c r="AN1481">
        <v>0</v>
      </c>
      <c r="AO1481">
        <v>1</v>
      </c>
      <c r="AP1481">
        <v>0</v>
      </c>
      <c r="AQ1481">
        <v>0</v>
      </c>
      <c r="AR1481">
        <v>0</v>
      </c>
    </row>
    <row r="1482" spans="1:44" x14ac:dyDescent="0.3">
      <c r="A1482">
        <v>1478</v>
      </c>
      <c r="B1482">
        <v>2</v>
      </c>
      <c r="C1482">
        <v>61</v>
      </c>
      <c r="D1482">
        <v>6</v>
      </c>
      <c r="E1482" t="str">
        <f>"2-61-6"</f>
        <v>2-61-6</v>
      </c>
      <c r="F1482" t="s">
        <v>71</v>
      </c>
      <c r="G1482" t="s">
        <v>72</v>
      </c>
      <c r="T1482">
        <v>0</v>
      </c>
      <c r="U1482">
        <v>1</v>
      </c>
      <c r="V1482">
        <v>0</v>
      </c>
      <c r="W1482">
        <v>0</v>
      </c>
      <c r="X1482">
        <v>1</v>
      </c>
      <c r="Y1482">
        <v>0</v>
      </c>
      <c r="Z1482">
        <v>1</v>
      </c>
      <c r="AA1482">
        <v>0</v>
      </c>
      <c r="AB1482">
        <v>1</v>
      </c>
      <c r="AC1482">
        <v>0</v>
      </c>
      <c r="AD1482">
        <v>0</v>
      </c>
      <c r="AE1482">
        <v>1</v>
      </c>
      <c r="AF1482">
        <v>1</v>
      </c>
      <c r="AG1482">
        <v>1</v>
      </c>
      <c r="AH1482">
        <v>0</v>
      </c>
      <c r="AI1482">
        <v>1</v>
      </c>
      <c r="AJ1482">
        <v>1</v>
      </c>
      <c r="AK1482">
        <v>0</v>
      </c>
      <c r="AL1482">
        <v>1</v>
      </c>
      <c r="AM1482">
        <v>1</v>
      </c>
      <c r="AN1482">
        <v>1</v>
      </c>
      <c r="AO1482">
        <v>1</v>
      </c>
      <c r="AP1482">
        <v>0</v>
      </c>
      <c r="AQ1482">
        <v>0</v>
      </c>
      <c r="AR1482">
        <v>0</v>
      </c>
    </row>
    <row r="1483" spans="1:44" x14ac:dyDescent="0.3">
      <c r="A1483">
        <v>1479</v>
      </c>
      <c r="B1483">
        <v>2</v>
      </c>
      <c r="C1483">
        <v>62</v>
      </c>
      <c r="D1483">
        <v>25</v>
      </c>
      <c r="E1483" t="str">
        <f>"2-62-25"</f>
        <v>2-62-25</v>
      </c>
      <c r="F1483" t="s">
        <v>71</v>
      </c>
      <c r="G1483" t="s">
        <v>73</v>
      </c>
      <c r="H1483">
        <v>1</v>
      </c>
      <c r="I1483">
        <v>0</v>
      </c>
      <c r="J1483">
        <v>0</v>
      </c>
      <c r="K1483">
        <v>1</v>
      </c>
      <c r="L1483">
        <v>1</v>
      </c>
      <c r="M1483">
        <v>1</v>
      </c>
      <c r="N1483">
        <v>1</v>
      </c>
      <c r="O1483">
        <v>1</v>
      </c>
      <c r="P1483">
        <v>1</v>
      </c>
      <c r="Q1483">
        <v>1</v>
      </c>
      <c r="R1483">
        <v>1</v>
      </c>
      <c r="S1483">
        <v>1</v>
      </c>
    </row>
    <row r="1484" spans="1:44" x14ac:dyDescent="0.3">
      <c r="A1484">
        <v>1480</v>
      </c>
      <c r="B1484">
        <v>2</v>
      </c>
      <c r="C1484">
        <v>62</v>
      </c>
      <c r="D1484">
        <v>14</v>
      </c>
      <c r="E1484" t="str">
        <f>"2-62-14"</f>
        <v>2-62-14</v>
      </c>
      <c r="F1484" t="s">
        <v>71</v>
      </c>
      <c r="G1484" t="s">
        <v>72</v>
      </c>
      <c r="T1484">
        <v>0</v>
      </c>
      <c r="U1484">
        <v>1</v>
      </c>
      <c r="V1484">
        <v>0</v>
      </c>
      <c r="W1484">
        <v>0</v>
      </c>
      <c r="X1484">
        <v>0</v>
      </c>
      <c r="Y1484">
        <v>0</v>
      </c>
      <c r="Z1484">
        <v>1</v>
      </c>
      <c r="AA1484">
        <v>0</v>
      </c>
      <c r="AB1484">
        <v>0</v>
      </c>
      <c r="AC1484">
        <v>0</v>
      </c>
      <c r="AD1484">
        <v>1</v>
      </c>
      <c r="AE1484">
        <v>1</v>
      </c>
      <c r="AF1484">
        <v>1</v>
      </c>
      <c r="AG1484">
        <v>1</v>
      </c>
      <c r="AH1484">
        <v>1</v>
      </c>
      <c r="AI1484">
        <v>0</v>
      </c>
      <c r="AJ1484">
        <v>1</v>
      </c>
      <c r="AK1484">
        <v>0</v>
      </c>
      <c r="AL1484">
        <v>1</v>
      </c>
      <c r="AM1484">
        <v>1</v>
      </c>
      <c r="AN1484">
        <v>1</v>
      </c>
      <c r="AO1484">
        <v>1</v>
      </c>
      <c r="AP1484">
        <v>0</v>
      </c>
      <c r="AQ1484">
        <v>0</v>
      </c>
      <c r="AR1484">
        <v>0</v>
      </c>
    </row>
    <row r="1485" spans="1:44" x14ac:dyDescent="0.3">
      <c r="A1485">
        <v>1481</v>
      </c>
      <c r="B1485">
        <v>2</v>
      </c>
      <c r="C1485">
        <v>62</v>
      </c>
      <c r="D1485">
        <v>9</v>
      </c>
      <c r="E1485" t="str">
        <f>"2-62-9"</f>
        <v>2-62-9</v>
      </c>
      <c r="F1485" t="s">
        <v>71</v>
      </c>
      <c r="G1485" t="s">
        <v>73</v>
      </c>
      <c r="H1485">
        <v>1</v>
      </c>
      <c r="I1485">
        <v>1</v>
      </c>
      <c r="J1485">
        <v>0</v>
      </c>
      <c r="K1485">
        <v>0</v>
      </c>
      <c r="L1485">
        <v>1</v>
      </c>
      <c r="M1485">
        <v>1</v>
      </c>
      <c r="N1485">
        <v>1</v>
      </c>
      <c r="O1485">
        <v>1</v>
      </c>
      <c r="P1485">
        <v>1</v>
      </c>
      <c r="Q1485">
        <v>1</v>
      </c>
      <c r="R1485">
        <v>1</v>
      </c>
      <c r="S1485">
        <v>1</v>
      </c>
    </row>
    <row r="1486" spans="1:44" x14ac:dyDescent="0.3">
      <c r="A1486">
        <v>1482</v>
      </c>
      <c r="B1486">
        <v>2</v>
      </c>
      <c r="C1486">
        <v>62</v>
      </c>
      <c r="D1486">
        <v>5</v>
      </c>
      <c r="E1486" t="str">
        <f>"2-62-5"</f>
        <v>2-62-5</v>
      </c>
      <c r="F1486" t="s">
        <v>71</v>
      </c>
      <c r="G1486" t="s">
        <v>73</v>
      </c>
      <c r="H1486">
        <v>1</v>
      </c>
      <c r="I1486">
        <v>0</v>
      </c>
      <c r="J1486">
        <v>0</v>
      </c>
      <c r="K1486">
        <v>1</v>
      </c>
      <c r="L1486">
        <v>1</v>
      </c>
      <c r="M1486">
        <v>1</v>
      </c>
      <c r="N1486">
        <v>1</v>
      </c>
      <c r="O1486">
        <v>1</v>
      </c>
      <c r="P1486">
        <v>1</v>
      </c>
      <c r="Q1486">
        <v>1</v>
      </c>
      <c r="R1486">
        <v>1</v>
      </c>
      <c r="S1486">
        <v>1</v>
      </c>
    </row>
    <row r="1487" spans="1:44" x14ac:dyDescent="0.3">
      <c r="A1487">
        <v>1483</v>
      </c>
      <c r="B1487">
        <v>2</v>
      </c>
      <c r="C1487">
        <v>62</v>
      </c>
      <c r="D1487">
        <v>4</v>
      </c>
      <c r="E1487" t="str">
        <f>"2-62-4"</f>
        <v>2-62-4</v>
      </c>
      <c r="F1487" t="s">
        <v>71</v>
      </c>
      <c r="G1487" t="s">
        <v>73</v>
      </c>
      <c r="H1487">
        <v>1</v>
      </c>
      <c r="I1487">
        <v>0</v>
      </c>
      <c r="J1487">
        <v>0</v>
      </c>
      <c r="K1487">
        <v>1</v>
      </c>
      <c r="L1487">
        <v>1</v>
      </c>
      <c r="M1487">
        <v>1</v>
      </c>
      <c r="N1487">
        <v>1</v>
      </c>
      <c r="O1487">
        <v>1</v>
      </c>
      <c r="P1487">
        <v>1</v>
      </c>
      <c r="Q1487">
        <v>1</v>
      </c>
      <c r="R1487">
        <v>1</v>
      </c>
      <c r="S1487">
        <v>1</v>
      </c>
    </row>
    <row r="1488" spans="1:44" x14ac:dyDescent="0.3">
      <c r="A1488">
        <v>1484</v>
      </c>
      <c r="B1488">
        <v>2</v>
      </c>
      <c r="C1488">
        <v>62</v>
      </c>
      <c r="D1488">
        <v>22</v>
      </c>
      <c r="E1488" t="str">
        <f>"2-62-22"</f>
        <v>2-62-22</v>
      </c>
      <c r="F1488" t="s">
        <v>71</v>
      </c>
      <c r="G1488" t="s">
        <v>72</v>
      </c>
      <c r="T1488">
        <v>1</v>
      </c>
      <c r="U1488">
        <v>0</v>
      </c>
      <c r="V1488">
        <v>0</v>
      </c>
      <c r="W1488">
        <v>0</v>
      </c>
      <c r="X1488">
        <v>1</v>
      </c>
      <c r="Y1488">
        <v>0</v>
      </c>
      <c r="Z1488">
        <v>1</v>
      </c>
      <c r="AA1488">
        <v>0</v>
      </c>
      <c r="AB1488">
        <v>0</v>
      </c>
      <c r="AC1488">
        <v>0</v>
      </c>
      <c r="AD1488">
        <v>1</v>
      </c>
      <c r="AE1488">
        <v>0</v>
      </c>
      <c r="AF1488">
        <v>0</v>
      </c>
      <c r="AG1488">
        <v>0</v>
      </c>
      <c r="AH1488">
        <v>0</v>
      </c>
      <c r="AI1488">
        <v>1</v>
      </c>
      <c r="AJ1488">
        <v>1</v>
      </c>
      <c r="AK1488">
        <v>0</v>
      </c>
      <c r="AL1488">
        <v>0</v>
      </c>
      <c r="AM1488">
        <v>0</v>
      </c>
      <c r="AN1488">
        <v>0</v>
      </c>
      <c r="AO1488">
        <v>0</v>
      </c>
      <c r="AP1488">
        <v>0</v>
      </c>
      <c r="AQ1488">
        <v>0</v>
      </c>
      <c r="AR1488">
        <v>0</v>
      </c>
    </row>
    <row r="1489" spans="1:44" x14ac:dyDescent="0.3">
      <c r="A1489">
        <v>1485</v>
      </c>
      <c r="B1489">
        <v>2</v>
      </c>
      <c r="C1489">
        <v>62</v>
      </c>
      <c r="D1489">
        <v>21</v>
      </c>
      <c r="E1489" t="str">
        <f>"2-62-21"</f>
        <v>2-62-21</v>
      </c>
      <c r="F1489" t="s">
        <v>71</v>
      </c>
      <c r="G1489" t="s">
        <v>72</v>
      </c>
      <c r="T1489">
        <v>1</v>
      </c>
      <c r="U1489">
        <v>0</v>
      </c>
      <c r="V1489">
        <v>0</v>
      </c>
      <c r="W1489">
        <v>0</v>
      </c>
      <c r="X1489">
        <v>0</v>
      </c>
      <c r="Y1489">
        <v>1</v>
      </c>
      <c r="Z1489">
        <v>1</v>
      </c>
      <c r="AA1489">
        <v>0</v>
      </c>
      <c r="AB1489">
        <v>0</v>
      </c>
      <c r="AC1489">
        <v>1</v>
      </c>
      <c r="AD1489">
        <v>0</v>
      </c>
      <c r="AE1489">
        <v>0</v>
      </c>
      <c r="AF1489">
        <v>0</v>
      </c>
      <c r="AG1489">
        <v>0</v>
      </c>
      <c r="AH1489">
        <v>0</v>
      </c>
      <c r="AI1489">
        <v>1</v>
      </c>
      <c r="AJ1489">
        <v>1</v>
      </c>
      <c r="AK1489">
        <v>0</v>
      </c>
      <c r="AL1489">
        <v>0</v>
      </c>
      <c r="AM1489">
        <v>0</v>
      </c>
      <c r="AN1489">
        <v>1</v>
      </c>
      <c r="AO1489">
        <v>1</v>
      </c>
      <c r="AP1489">
        <v>0</v>
      </c>
      <c r="AQ1489">
        <v>0</v>
      </c>
      <c r="AR1489">
        <v>0</v>
      </c>
    </row>
    <row r="1490" spans="1:44" x14ac:dyDescent="0.3">
      <c r="A1490">
        <v>1486</v>
      </c>
      <c r="B1490">
        <v>2</v>
      </c>
      <c r="C1490">
        <v>62</v>
      </c>
      <c r="D1490">
        <v>16</v>
      </c>
      <c r="E1490" t="str">
        <f>"2-62-16"</f>
        <v>2-62-16</v>
      </c>
      <c r="F1490" t="s">
        <v>71</v>
      </c>
      <c r="G1490" t="s">
        <v>73</v>
      </c>
      <c r="H1490">
        <v>1</v>
      </c>
      <c r="I1490">
        <v>0</v>
      </c>
      <c r="J1490">
        <v>0</v>
      </c>
      <c r="K1490">
        <v>1</v>
      </c>
      <c r="L1490">
        <v>1</v>
      </c>
      <c r="M1490">
        <v>1</v>
      </c>
      <c r="N1490">
        <v>1</v>
      </c>
      <c r="O1490">
        <v>1</v>
      </c>
      <c r="P1490">
        <v>1</v>
      </c>
      <c r="Q1490">
        <v>1</v>
      </c>
      <c r="R1490">
        <v>1</v>
      </c>
      <c r="S1490">
        <v>1</v>
      </c>
    </row>
    <row r="1491" spans="1:44" x14ac:dyDescent="0.3">
      <c r="A1491">
        <v>1487</v>
      </c>
      <c r="B1491">
        <v>2</v>
      </c>
      <c r="C1491">
        <v>62</v>
      </c>
      <c r="D1491">
        <v>15</v>
      </c>
      <c r="E1491" t="str">
        <f>"2-62-15"</f>
        <v>2-62-15</v>
      </c>
      <c r="F1491" t="s">
        <v>71</v>
      </c>
      <c r="G1491" t="s">
        <v>73</v>
      </c>
      <c r="H1491">
        <v>1</v>
      </c>
      <c r="I1491">
        <v>1</v>
      </c>
      <c r="J1491">
        <v>0</v>
      </c>
      <c r="K1491">
        <v>0</v>
      </c>
      <c r="L1491">
        <v>1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</row>
    <row r="1492" spans="1:44" x14ac:dyDescent="0.3">
      <c r="A1492">
        <v>1488</v>
      </c>
      <c r="B1492">
        <v>2</v>
      </c>
      <c r="C1492">
        <v>62</v>
      </c>
      <c r="D1492">
        <v>10</v>
      </c>
      <c r="E1492" t="str">
        <f>"2-62-10"</f>
        <v>2-62-10</v>
      </c>
      <c r="F1492" t="s">
        <v>71</v>
      </c>
      <c r="G1492" t="s">
        <v>73</v>
      </c>
      <c r="H1492">
        <v>1</v>
      </c>
      <c r="I1492">
        <v>1</v>
      </c>
      <c r="J1492">
        <v>0</v>
      </c>
      <c r="K1492">
        <v>0</v>
      </c>
      <c r="L1492">
        <v>1</v>
      </c>
      <c r="M1492">
        <v>1</v>
      </c>
      <c r="N1492">
        <v>1</v>
      </c>
      <c r="O1492">
        <v>1</v>
      </c>
      <c r="P1492">
        <v>1</v>
      </c>
      <c r="Q1492">
        <v>1</v>
      </c>
      <c r="R1492">
        <v>1</v>
      </c>
      <c r="S1492">
        <v>1</v>
      </c>
    </row>
    <row r="1493" spans="1:44" x14ac:dyDescent="0.3">
      <c r="A1493">
        <v>1489</v>
      </c>
      <c r="B1493">
        <v>2</v>
      </c>
      <c r="C1493">
        <v>62</v>
      </c>
      <c r="D1493">
        <v>6</v>
      </c>
      <c r="E1493" t="str">
        <f>"2-62-6"</f>
        <v>2-62-6</v>
      </c>
      <c r="F1493" t="s">
        <v>71</v>
      </c>
      <c r="G1493" t="s">
        <v>73</v>
      </c>
      <c r="H1493">
        <v>1</v>
      </c>
      <c r="I1493">
        <v>1</v>
      </c>
      <c r="J1493">
        <v>0</v>
      </c>
      <c r="K1493">
        <v>0</v>
      </c>
      <c r="L1493">
        <v>1</v>
      </c>
      <c r="M1493">
        <v>1</v>
      </c>
      <c r="N1493">
        <v>1</v>
      </c>
      <c r="O1493">
        <v>1</v>
      </c>
      <c r="P1493">
        <v>1</v>
      </c>
      <c r="Q1493">
        <v>1</v>
      </c>
      <c r="R1493">
        <v>1</v>
      </c>
      <c r="S1493">
        <v>1</v>
      </c>
    </row>
    <row r="1494" spans="1:44" x14ac:dyDescent="0.3">
      <c r="A1494">
        <v>1490</v>
      </c>
      <c r="B1494">
        <v>2</v>
      </c>
      <c r="C1494">
        <v>62</v>
      </c>
      <c r="D1494">
        <v>2</v>
      </c>
      <c r="E1494" t="str">
        <f>"2-62-2"</f>
        <v>2-62-2</v>
      </c>
      <c r="F1494" t="s">
        <v>71</v>
      </c>
      <c r="G1494" t="s">
        <v>72</v>
      </c>
      <c r="T1494">
        <v>1</v>
      </c>
      <c r="U1494">
        <v>0</v>
      </c>
      <c r="V1494">
        <v>0</v>
      </c>
      <c r="W1494">
        <v>0</v>
      </c>
      <c r="X1494">
        <v>1</v>
      </c>
      <c r="Y1494">
        <v>0</v>
      </c>
      <c r="Z1494">
        <v>1</v>
      </c>
      <c r="AA1494">
        <v>0</v>
      </c>
      <c r="AB1494">
        <v>1</v>
      </c>
      <c r="AC1494">
        <v>0</v>
      </c>
      <c r="AD1494">
        <v>0</v>
      </c>
      <c r="AE1494">
        <v>1</v>
      </c>
      <c r="AF1494">
        <v>1</v>
      </c>
      <c r="AG1494">
        <v>1</v>
      </c>
      <c r="AH1494">
        <v>0</v>
      </c>
      <c r="AI1494">
        <v>1</v>
      </c>
      <c r="AJ1494">
        <v>0</v>
      </c>
      <c r="AK1494">
        <v>1</v>
      </c>
      <c r="AL1494">
        <v>1</v>
      </c>
      <c r="AM1494">
        <v>1</v>
      </c>
      <c r="AN1494">
        <v>1</v>
      </c>
      <c r="AO1494">
        <v>1</v>
      </c>
      <c r="AP1494">
        <v>0</v>
      </c>
      <c r="AQ1494">
        <v>0</v>
      </c>
      <c r="AR1494">
        <v>0</v>
      </c>
    </row>
    <row r="1495" spans="1:44" x14ac:dyDescent="0.3">
      <c r="A1495">
        <v>1491</v>
      </c>
      <c r="B1495">
        <v>2</v>
      </c>
      <c r="C1495">
        <v>62</v>
      </c>
      <c r="D1495">
        <v>17</v>
      </c>
      <c r="E1495" t="str">
        <f>"2-62-17"</f>
        <v>2-62-17</v>
      </c>
      <c r="F1495" t="s">
        <v>71</v>
      </c>
      <c r="G1495" t="s">
        <v>73</v>
      </c>
      <c r="H1495">
        <v>1</v>
      </c>
      <c r="I1495">
        <v>0</v>
      </c>
      <c r="J1495">
        <v>0</v>
      </c>
      <c r="K1495">
        <v>1</v>
      </c>
      <c r="L1495">
        <v>1</v>
      </c>
      <c r="M1495">
        <v>1</v>
      </c>
      <c r="N1495">
        <v>1</v>
      </c>
      <c r="O1495">
        <v>1</v>
      </c>
      <c r="P1495">
        <v>1</v>
      </c>
      <c r="Q1495">
        <v>1</v>
      </c>
      <c r="R1495">
        <v>1</v>
      </c>
      <c r="S1495">
        <v>1</v>
      </c>
    </row>
    <row r="1496" spans="1:44" x14ac:dyDescent="0.3">
      <c r="A1496">
        <v>1492</v>
      </c>
      <c r="B1496">
        <v>2</v>
      </c>
      <c r="C1496">
        <v>62</v>
      </c>
      <c r="D1496">
        <v>11</v>
      </c>
      <c r="E1496" t="str">
        <f>"2-62-11"</f>
        <v>2-62-11</v>
      </c>
      <c r="F1496" t="s">
        <v>71</v>
      </c>
      <c r="G1496" t="s">
        <v>73</v>
      </c>
      <c r="H1496">
        <v>1</v>
      </c>
      <c r="I1496">
        <v>0</v>
      </c>
      <c r="J1496">
        <v>0</v>
      </c>
      <c r="K1496">
        <v>1</v>
      </c>
      <c r="L1496">
        <v>1</v>
      </c>
      <c r="M1496">
        <v>1</v>
      </c>
      <c r="N1496">
        <v>1</v>
      </c>
      <c r="O1496">
        <v>1</v>
      </c>
      <c r="P1496">
        <v>1</v>
      </c>
      <c r="Q1496">
        <v>1</v>
      </c>
      <c r="R1496">
        <v>1</v>
      </c>
      <c r="S1496">
        <v>1</v>
      </c>
    </row>
    <row r="1497" spans="1:44" x14ac:dyDescent="0.3">
      <c r="A1497">
        <v>1493</v>
      </c>
      <c r="B1497">
        <v>2</v>
      </c>
      <c r="C1497">
        <v>62</v>
      </c>
      <c r="D1497">
        <v>7</v>
      </c>
      <c r="E1497" t="str">
        <f>"2-62-7"</f>
        <v>2-62-7</v>
      </c>
      <c r="F1497" t="s">
        <v>71</v>
      </c>
      <c r="G1497" t="s">
        <v>72</v>
      </c>
      <c r="T1497">
        <v>1</v>
      </c>
      <c r="U1497">
        <v>0</v>
      </c>
      <c r="V1497">
        <v>0</v>
      </c>
      <c r="W1497">
        <v>0</v>
      </c>
      <c r="X1497">
        <v>1</v>
      </c>
      <c r="Y1497">
        <v>0</v>
      </c>
      <c r="Z1497">
        <v>1</v>
      </c>
      <c r="AA1497">
        <v>0</v>
      </c>
      <c r="AB1497">
        <v>0</v>
      </c>
      <c r="AC1497">
        <v>0</v>
      </c>
      <c r="AD1497">
        <v>1</v>
      </c>
      <c r="AE1497">
        <v>1</v>
      </c>
      <c r="AF1497">
        <v>1</v>
      </c>
      <c r="AG1497">
        <v>1</v>
      </c>
      <c r="AH1497">
        <v>0</v>
      </c>
      <c r="AI1497">
        <v>1</v>
      </c>
      <c r="AJ1497">
        <v>0</v>
      </c>
      <c r="AK1497">
        <v>1</v>
      </c>
      <c r="AL1497">
        <v>1</v>
      </c>
      <c r="AM1497">
        <v>1</v>
      </c>
      <c r="AN1497">
        <v>1</v>
      </c>
      <c r="AO1497">
        <v>1</v>
      </c>
      <c r="AP1497">
        <v>0</v>
      </c>
      <c r="AQ1497">
        <v>0</v>
      </c>
      <c r="AR1497">
        <v>0</v>
      </c>
    </row>
    <row r="1498" spans="1:44" x14ac:dyDescent="0.3">
      <c r="A1498">
        <v>1494</v>
      </c>
      <c r="B1498">
        <v>2</v>
      </c>
      <c r="C1498">
        <v>62</v>
      </c>
      <c r="D1498">
        <v>20</v>
      </c>
      <c r="E1498" t="str">
        <f>"2-62-20"</f>
        <v>2-62-20</v>
      </c>
      <c r="F1498" t="s">
        <v>71</v>
      </c>
      <c r="G1498" t="s">
        <v>72</v>
      </c>
      <c r="T1498">
        <v>1</v>
      </c>
      <c r="U1498">
        <v>0</v>
      </c>
      <c r="V1498">
        <v>0</v>
      </c>
      <c r="W1498">
        <v>0</v>
      </c>
      <c r="X1498">
        <v>1</v>
      </c>
      <c r="Y1498">
        <v>0</v>
      </c>
      <c r="Z1498">
        <v>1</v>
      </c>
      <c r="AA1498">
        <v>0</v>
      </c>
      <c r="AB1498">
        <v>0</v>
      </c>
      <c r="AC1498">
        <v>0</v>
      </c>
      <c r="AD1498">
        <v>1</v>
      </c>
      <c r="AE1498">
        <v>1</v>
      </c>
      <c r="AF1498">
        <v>1</v>
      </c>
      <c r="AG1498">
        <v>1</v>
      </c>
      <c r="AH1498">
        <v>0</v>
      </c>
      <c r="AI1498">
        <v>1</v>
      </c>
      <c r="AJ1498">
        <v>0</v>
      </c>
      <c r="AK1498">
        <v>1</v>
      </c>
      <c r="AL1498">
        <v>1</v>
      </c>
      <c r="AM1498">
        <v>1</v>
      </c>
      <c r="AN1498">
        <v>1</v>
      </c>
      <c r="AO1498">
        <v>1</v>
      </c>
      <c r="AP1498">
        <v>0</v>
      </c>
      <c r="AQ1498">
        <v>0</v>
      </c>
      <c r="AR1498">
        <v>0</v>
      </c>
    </row>
    <row r="1499" spans="1:44" x14ac:dyDescent="0.3">
      <c r="A1499">
        <v>1495</v>
      </c>
      <c r="B1499">
        <v>2</v>
      </c>
      <c r="C1499">
        <v>62</v>
      </c>
      <c r="D1499">
        <v>19</v>
      </c>
      <c r="E1499" t="str">
        <f>"2-62-19"</f>
        <v>2-62-19</v>
      </c>
      <c r="F1499" t="s">
        <v>71</v>
      </c>
      <c r="G1499" t="s">
        <v>72</v>
      </c>
      <c r="T1499">
        <v>1</v>
      </c>
      <c r="U1499">
        <v>0</v>
      </c>
      <c r="V1499">
        <v>0</v>
      </c>
      <c r="W1499">
        <v>0</v>
      </c>
      <c r="X1499">
        <v>1</v>
      </c>
      <c r="Y1499">
        <v>0</v>
      </c>
      <c r="Z1499">
        <v>1</v>
      </c>
      <c r="AA1499">
        <v>0</v>
      </c>
      <c r="AB1499">
        <v>0</v>
      </c>
      <c r="AC1499">
        <v>0</v>
      </c>
      <c r="AD1499">
        <v>1</v>
      </c>
      <c r="AE1499">
        <v>0</v>
      </c>
      <c r="AF1499">
        <v>0</v>
      </c>
      <c r="AG1499">
        <v>0</v>
      </c>
      <c r="AH1499">
        <v>0</v>
      </c>
      <c r="AI1499">
        <v>1</v>
      </c>
      <c r="AJ1499">
        <v>1</v>
      </c>
      <c r="AK1499">
        <v>0</v>
      </c>
      <c r="AL1499">
        <v>0</v>
      </c>
      <c r="AM1499">
        <v>0</v>
      </c>
      <c r="AN1499">
        <v>0</v>
      </c>
      <c r="AO1499">
        <v>0</v>
      </c>
      <c r="AP1499">
        <v>0</v>
      </c>
      <c r="AQ1499">
        <v>0</v>
      </c>
      <c r="AR1499">
        <v>0</v>
      </c>
    </row>
    <row r="1500" spans="1:44" x14ac:dyDescent="0.3">
      <c r="A1500">
        <v>1496</v>
      </c>
      <c r="B1500">
        <v>2</v>
      </c>
      <c r="C1500">
        <v>62</v>
      </c>
      <c r="D1500">
        <v>12</v>
      </c>
      <c r="E1500" t="str">
        <f>"2-62-12"</f>
        <v>2-62-12</v>
      </c>
      <c r="F1500" t="s">
        <v>71</v>
      </c>
      <c r="G1500" t="s">
        <v>72</v>
      </c>
      <c r="T1500">
        <v>0</v>
      </c>
      <c r="U1500">
        <v>1</v>
      </c>
      <c r="V1500">
        <v>0</v>
      </c>
      <c r="W1500">
        <v>0</v>
      </c>
      <c r="X1500">
        <v>1</v>
      </c>
      <c r="Y1500">
        <v>0</v>
      </c>
      <c r="Z1500">
        <v>1</v>
      </c>
      <c r="AA1500">
        <v>0</v>
      </c>
      <c r="AB1500">
        <v>0</v>
      </c>
      <c r="AC1500">
        <v>0</v>
      </c>
      <c r="AD1500">
        <v>1</v>
      </c>
      <c r="AE1500">
        <v>1</v>
      </c>
      <c r="AF1500">
        <v>1</v>
      </c>
      <c r="AG1500">
        <v>1</v>
      </c>
      <c r="AH1500">
        <v>1</v>
      </c>
      <c r="AI1500">
        <v>0</v>
      </c>
      <c r="AJ1500">
        <v>1</v>
      </c>
      <c r="AK1500">
        <v>0</v>
      </c>
      <c r="AL1500">
        <v>1</v>
      </c>
      <c r="AM1500">
        <v>1</v>
      </c>
      <c r="AN1500">
        <v>1</v>
      </c>
      <c r="AO1500">
        <v>1</v>
      </c>
      <c r="AP1500">
        <v>0</v>
      </c>
      <c r="AQ1500">
        <v>0</v>
      </c>
      <c r="AR1500">
        <v>0</v>
      </c>
    </row>
    <row r="1501" spans="1:44" x14ac:dyDescent="0.3">
      <c r="A1501">
        <v>1497</v>
      </c>
      <c r="B1501">
        <v>2</v>
      </c>
      <c r="C1501">
        <v>62</v>
      </c>
      <c r="D1501">
        <v>8</v>
      </c>
      <c r="E1501" t="str">
        <f>"2-62-8"</f>
        <v>2-62-8</v>
      </c>
      <c r="F1501" t="s">
        <v>71</v>
      </c>
      <c r="G1501" t="s">
        <v>72</v>
      </c>
      <c r="T1501">
        <v>0</v>
      </c>
      <c r="U1501">
        <v>1</v>
      </c>
      <c r="V1501">
        <v>0</v>
      </c>
      <c r="W1501">
        <v>0</v>
      </c>
      <c r="X1501">
        <v>0</v>
      </c>
      <c r="Y1501">
        <v>1</v>
      </c>
      <c r="Z1501">
        <v>0</v>
      </c>
      <c r="AA1501">
        <v>1</v>
      </c>
      <c r="AB1501">
        <v>0</v>
      </c>
      <c r="AC1501">
        <v>0</v>
      </c>
      <c r="AD1501">
        <v>1</v>
      </c>
      <c r="AE1501">
        <v>0</v>
      </c>
      <c r="AF1501">
        <v>0</v>
      </c>
      <c r="AG1501">
        <v>0</v>
      </c>
      <c r="AH1501">
        <v>1</v>
      </c>
      <c r="AI1501">
        <v>0</v>
      </c>
      <c r="AJ1501">
        <v>0</v>
      </c>
      <c r="AK1501">
        <v>1</v>
      </c>
      <c r="AL1501">
        <v>1</v>
      </c>
      <c r="AM1501">
        <v>0</v>
      </c>
      <c r="AN1501">
        <v>1</v>
      </c>
      <c r="AO1501">
        <v>1</v>
      </c>
      <c r="AP1501">
        <v>0</v>
      </c>
      <c r="AQ1501">
        <v>0</v>
      </c>
      <c r="AR1501">
        <v>0</v>
      </c>
    </row>
    <row r="1502" spans="1:44" x14ac:dyDescent="0.3">
      <c r="A1502">
        <v>1498</v>
      </c>
      <c r="B1502">
        <v>2</v>
      </c>
      <c r="C1502">
        <v>62</v>
      </c>
      <c r="D1502">
        <v>1</v>
      </c>
      <c r="E1502" t="str">
        <f>"2-62-1"</f>
        <v>2-62-1</v>
      </c>
      <c r="F1502" t="s">
        <v>71</v>
      </c>
      <c r="G1502" t="s">
        <v>72</v>
      </c>
      <c r="T1502">
        <v>1</v>
      </c>
      <c r="U1502">
        <v>0</v>
      </c>
      <c r="V1502">
        <v>0</v>
      </c>
      <c r="W1502">
        <v>0</v>
      </c>
      <c r="X1502">
        <v>1</v>
      </c>
      <c r="Y1502">
        <v>0</v>
      </c>
      <c r="Z1502">
        <v>1</v>
      </c>
      <c r="AA1502">
        <v>0</v>
      </c>
      <c r="AB1502">
        <v>0</v>
      </c>
      <c r="AC1502">
        <v>0</v>
      </c>
      <c r="AD1502">
        <v>1</v>
      </c>
      <c r="AE1502">
        <v>1</v>
      </c>
      <c r="AF1502">
        <v>1</v>
      </c>
      <c r="AG1502">
        <v>1</v>
      </c>
      <c r="AH1502">
        <v>0</v>
      </c>
      <c r="AI1502">
        <v>1</v>
      </c>
      <c r="AJ1502">
        <v>0</v>
      </c>
      <c r="AK1502">
        <v>1</v>
      </c>
      <c r="AL1502">
        <v>1</v>
      </c>
      <c r="AM1502">
        <v>1</v>
      </c>
      <c r="AN1502">
        <v>1</v>
      </c>
      <c r="AO1502">
        <v>1</v>
      </c>
      <c r="AP1502">
        <v>0</v>
      </c>
      <c r="AQ1502">
        <v>0</v>
      </c>
      <c r="AR1502">
        <v>0</v>
      </c>
    </row>
    <row r="1503" spans="1:44" x14ac:dyDescent="0.3">
      <c r="A1503">
        <v>1499</v>
      </c>
      <c r="B1503">
        <v>2</v>
      </c>
      <c r="C1503">
        <v>62</v>
      </c>
      <c r="D1503">
        <v>24</v>
      </c>
      <c r="E1503" t="str">
        <f>"2-62-24"</f>
        <v>2-62-24</v>
      </c>
      <c r="F1503" t="s">
        <v>71</v>
      </c>
      <c r="G1503" t="s">
        <v>72</v>
      </c>
      <c r="T1503">
        <v>0</v>
      </c>
      <c r="U1503">
        <v>1</v>
      </c>
      <c r="V1503">
        <v>0</v>
      </c>
      <c r="W1503">
        <v>0</v>
      </c>
      <c r="X1503">
        <v>1</v>
      </c>
      <c r="Y1503">
        <v>0</v>
      </c>
      <c r="Z1503">
        <v>0</v>
      </c>
      <c r="AA1503">
        <v>1</v>
      </c>
      <c r="AB1503">
        <v>0</v>
      </c>
      <c r="AC1503">
        <v>0</v>
      </c>
      <c r="AD1503">
        <v>1</v>
      </c>
      <c r="AE1503">
        <v>1</v>
      </c>
      <c r="AF1503">
        <v>1</v>
      </c>
      <c r="AG1503">
        <v>1</v>
      </c>
      <c r="AH1503">
        <v>1</v>
      </c>
      <c r="AI1503">
        <v>0</v>
      </c>
      <c r="AJ1503">
        <v>1</v>
      </c>
      <c r="AK1503">
        <v>0</v>
      </c>
      <c r="AL1503">
        <v>1</v>
      </c>
      <c r="AM1503">
        <v>1</v>
      </c>
      <c r="AN1503">
        <v>1</v>
      </c>
      <c r="AO1503">
        <v>1</v>
      </c>
      <c r="AP1503">
        <v>0</v>
      </c>
      <c r="AQ1503">
        <v>0</v>
      </c>
      <c r="AR1503">
        <v>0</v>
      </c>
    </row>
    <row r="1504" spans="1:44" x14ac:dyDescent="0.3">
      <c r="A1504">
        <v>1500</v>
      </c>
      <c r="B1504">
        <v>2</v>
      </c>
      <c r="C1504">
        <v>62</v>
      </c>
      <c r="D1504">
        <v>18</v>
      </c>
      <c r="E1504" t="str">
        <f>"2-62-18"</f>
        <v>2-62-18</v>
      </c>
      <c r="F1504" t="s">
        <v>71</v>
      </c>
      <c r="G1504" t="s">
        <v>72</v>
      </c>
      <c r="T1504">
        <v>1</v>
      </c>
      <c r="U1504">
        <v>0</v>
      </c>
      <c r="V1504">
        <v>0</v>
      </c>
      <c r="W1504">
        <v>0</v>
      </c>
      <c r="X1504">
        <v>1</v>
      </c>
      <c r="Y1504">
        <v>0</v>
      </c>
      <c r="Z1504">
        <v>1</v>
      </c>
      <c r="AA1504">
        <v>0</v>
      </c>
      <c r="AB1504">
        <v>0</v>
      </c>
      <c r="AC1504">
        <v>0</v>
      </c>
      <c r="AD1504">
        <v>1</v>
      </c>
      <c r="AE1504">
        <v>1</v>
      </c>
      <c r="AF1504">
        <v>1</v>
      </c>
      <c r="AG1504">
        <v>1</v>
      </c>
      <c r="AH1504">
        <v>0</v>
      </c>
      <c r="AI1504">
        <v>1</v>
      </c>
      <c r="AJ1504">
        <v>0</v>
      </c>
      <c r="AK1504">
        <v>1</v>
      </c>
      <c r="AL1504">
        <v>1</v>
      </c>
      <c r="AM1504">
        <v>1</v>
      </c>
      <c r="AN1504">
        <v>1</v>
      </c>
      <c r="AO1504">
        <v>1</v>
      </c>
      <c r="AP1504">
        <v>0</v>
      </c>
      <c r="AQ1504">
        <v>0</v>
      </c>
      <c r="AR1504">
        <v>0</v>
      </c>
    </row>
    <row r="1505" spans="1:44" x14ac:dyDescent="0.3">
      <c r="A1505">
        <v>1501</v>
      </c>
      <c r="B1505">
        <v>2</v>
      </c>
      <c r="C1505">
        <v>62</v>
      </c>
      <c r="D1505">
        <v>23</v>
      </c>
      <c r="E1505" t="str">
        <f>"2-62-23"</f>
        <v>2-62-23</v>
      </c>
      <c r="F1505" t="s">
        <v>71</v>
      </c>
      <c r="G1505" t="s">
        <v>72</v>
      </c>
      <c r="T1505">
        <v>0</v>
      </c>
      <c r="U1505">
        <v>1</v>
      </c>
      <c r="V1505">
        <v>0</v>
      </c>
      <c r="W1505">
        <v>0</v>
      </c>
      <c r="X1505">
        <v>1</v>
      </c>
      <c r="Y1505">
        <v>0</v>
      </c>
      <c r="Z1505">
        <v>0</v>
      </c>
      <c r="AA1505">
        <v>1</v>
      </c>
      <c r="AB1505">
        <v>0</v>
      </c>
      <c r="AC1505">
        <v>0</v>
      </c>
      <c r="AD1505">
        <v>1</v>
      </c>
      <c r="AE1505">
        <v>1</v>
      </c>
      <c r="AF1505">
        <v>0</v>
      </c>
      <c r="AG1505">
        <v>1</v>
      </c>
      <c r="AH1505">
        <v>1</v>
      </c>
      <c r="AI1505">
        <v>0</v>
      </c>
      <c r="AJ1505">
        <v>1</v>
      </c>
      <c r="AK1505">
        <v>0</v>
      </c>
      <c r="AL1505">
        <v>1</v>
      </c>
      <c r="AM1505">
        <v>1</v>
      </c>
      <c r="AN1505">
        <v>1</v>
      </c>
      <c r="AO1505">
        <v>1</v>
      </c>
      <c r="AP1505">
        <v>0</v>
      </c>
      <c r="AQ1505">
        <v>0</v>
      </c>
      <c r="AR1505">
        <v>0</v>
      </c>
    </row>
    <row r="1506" spans="1:44" x14ac:dyDescent="0.3">
      <c r="A1506">
        <v>1502</v>
      </c>
      <c r="B1506">
        <v>2</v>
      </c>
      <c r="C1506">
        <v>62</v>
      </c>
      <c r="D1506">
        <v>3</v>
      </c>
      <c r="E1506" t="str">
        <f>"2-62-3"</f>
        <v>2-62-3</v>
      </c>
      <c r="F1506" t="s">
        <v>71</v>
      </c>
      <c r="G1506" t="s">
        <v>72</v>
      </c>
      <c r="T1506">
        <v>1</v>
      </c>
      <c r="U1506">
        <v>0</v>
      </c>
      <c r="V1506">
        <v>0</v>
      </c>
      <c r="W1506">
        <v>0</v>
      </c>
      <c r="X1506">
        <v>1</v>
      </c>
      <c r="Y1506">
        <v>0</v>
      </c>
      <c r="Z1506">
        <v>1</v>
      </c>
      <c r="AA1506">
        <v>0</v>
      </c>
      <c r="AB1506">
        <v>0</v>
      </c>
      <c r="AC1506">
        <v>1</v>
      </c>
      <c r="AD1506">
        <v>0</v>
      </c>
      <c r="AE1506">
        <v>1</v>
      </c>
      <c r="AF1506">
        <v>1</v>
      </c>
      <c r="AG1506">
        <v>1</v>
      </c>
      <c r="AH1506">
        <v>0</v>
      </c>
      <c r="AI1506">
        <v>1</v>
      </c>
      <c r="AJ1506">
        <v>0</v>
      </c>
      <c r="AK1506">
        <v>1</v>
      </c>
      <c r="AL1506">
        <v>1</v>
      </c>
      <c r="AM1506">
        <v>1</v>
      </c>
      <c r="AN1506">
        <v>1</v>
      </c>
      <c r="AO1506">
        <v>1</v>
      </c>
      <c r="AP1506">
        <v>0</v>
      </c>
      <c r="AQ1506">
        <v>0</v>
      </c>
      <c r="AR1506">
        <v>1</v>
      </c>
    </row>
    <row r="1507" spans="1:44" x14ac:dyDescent="0.3">
      <c r="A1507">
        <v>1503</v>
      </c>
      <c r="B1507">
        <v>2</v>
      </c>
      <c r="C1507">
        <v>62</v>
      </c>
      <c r="D1507">
        <v>13</v>
      </c>
      <c r="E1507" t="str">
        <f>"2-62-13"</f>
        <v>2-62-13</v>
      </c>
      <c r="F1507" t="s">
        <v>71</v>
      </c>
      <c r="G1507" t="s">
        <v>72</v>
      </c>
      <c r="T1507">
        <v>0</v>
      </c>
      <c r="U1507">
        <v>1</v>
      </c>
      <c r="V1507">
        <v>0</v>
      </c>
      <c r="W1507">
        <v>0</v>
      </c>
      <c r="X1507">
        <v>1</v>
      </c>
      <c r="Y1507">
        <v>0</v>
      </c>
      <c r="Z1507">
        <v>1</v>
      </c>
      <c r="AA1507">
        <v>0</v>
      </c>
      <c r="AB1507">
        <v>0</v>
      </c>
      <c r="AC1507">
        <v>0</v>
      </c>
      <c r="AD1507">
        <v>1</v>
      </c>
      <c r="AE1507">
        <v>1</v>
      </c>
      <c r="AF1507">
        <v>1</v>
      </c>
      <c r="AG1507">
        <v>1</v>
      </c>
      <c r="AH1507">
        <v>1</v>
      </c>
      <c r="AI1507">
        <v>0</v>
      </c>
      <c r="AJ1507">
        <v>1</v>
      </c>
      <c r="AK1507">
        <v>0</v>
      </c>
      <c r="AL1507">
        <v>1</v>
      </c>
      <c r="AM1507">
        <v>1</v>
      </c>
      <c r="AN1507">
        <v>1</v>
      </c>
      <c r="AO1507">
        <v>1</v>
      </c>
      <c r="AP1507">
        <v>0</v>
      </c>
      <c r="AQ1507">
        <v>0</v>
      </c>
      <c r="AR1507">
        <v>0</v>
      </c>
    </row>
    <row r="1508" spans="1:44" x14ac:dyDescent="0.3">
      <c r="A1508">
        <v>1504</v>
      </c>
      <c r="B1508">
        <v>2</v>
      </c>
      <c r="C1508">
        <v>63</v>
      </c>
      <c r="D1508">
        <v>24</v>
      </c>
      <c r="E1508" t="str">
        <f>"2-63-24"</f>
        <v>2-63-24</v>
      </c>
      <c r="F1508" t="s">
        <v>71</v>
      </c>
      <c r="G1508" t="s">
        <v>73</v>
      </c>
      <c r="H1508">
        <v>1</v>
      </c>
      <c r="I1508">
        <v>0</v>
      </c>
      <c r="J1508">
        <v>0</v>
      </c>
      <c r="K1508">
        <v>1</v>
      </c>
      <c r="L1508">
        <v>1</v>
      </c>
      <c r="M1508">
        <v>1</v>
      </c>
      <c r="N1508">
        <v>1</v>
      </c>
      <c r="O1508">
        <v>1</v>
      </c>
      <c r="P1508">
        <v>1</v>
      </c>
      <c r="Q1508">
        <v>1</v>
      </c>
      <c r="R1508">
        <v>1</v>
      </c>
      <c r="S1508">
        <v>1</v>
      </c>
    </row>
    <row r="1509" spans="1:44" x14ac:dyDescent="0.3">
      <c r="A1509">
        <v>1505</v>
      </c>
      <c r="B1509">
        <v>2</v>
      </c>
      <c r="C1509">
        <v>63</v>
      </c>
      <c r="D1509">
        <v>23</v>
      </c>
      <c r="E1509" t="str">
        <f>"2-63-23"</f>
        <v>2-63-23</v>
      </c>
      <c r="F1509" t="s">
        <v>71</v>
      </c>
      <c r="G1509" t="s">
        <v>73</v>
      </c>
      <c r="H1509">
        <v>0</v>
      </c>
      <c r="I1509">
        <v>1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</v>
      </c>
    </row>
    <row r="1510" spans="1:44" x14ac:dyDescent="0.3">
      <c r="A1510">
        <v>1506</v>
      </c>
      <c r="B1510">
        <v>2</v>
      </c>
      <c r="C1510">
        <v>63</v>
      </c>
      <c r="D1510">
        <v>16</v>
      </c>
      <c r="E1510" t="str">
        <f>"2-63-16"</f>
        <v>2-63-16</v>
      </c>
      <c r="F1510" t="s">
        <v>71</v>
      </c>
      <c r="G1510" t="s">
        <v>72</v>
      </c>
      <c r="T1510">
        <v>0</v>
      </c>
      <c r="U1510">
        <v>1</v>
      </c>
      <c r="V1510">
        <v>0</v>
      </c>
      <c r="W1510">
        <v>0</v>
      </c>
      <c r="X1510">
        <v>1</v>
      </c>
      <c r="Y1510">
        <v>0</v>
      </c>
      <c r="Z1510">
        <v>0</v>
      </c>
      <c r="AA1510">
        <v>1</v>
      </c>
      <c r="AB1510">
        <v>1</v>
      </c>
      <c r="AC1510">
        <v>0</v>
      </c>
      <c r="AD1510">
        <v>0</v>
      </c>
      <c r="AE1510">
        <v>1</v>
      </c>
      <c r="AF1510">
        <v>1</v>
      </c>
      <c r="AG1510">
        <v>1</v>
      </c>
      <c r="AH1510">
        <v>0</v>
      </c>
      <c r="AI1510">
        <v>1</v>
      </c>
      <c r="AJ1510">
        <v>0</v>
      </c>
      <c r="AK1510">
        <v>1</v>
      </c>
      <c r="AL1510">
        <v>1</v>
      </c>
      <c r="AM1510">
        <v>1</v>
      </c>
      <c r="AN1510">
        <v>1</v>
      </c>
      <c r="AO1510">
        <v>1</v>
      </c>
      <c r="AP1510">
        <v>0</v>
      </c>
      <c r="AQ1510">
        <v>0</v>
      </c>
      <c r="AR1510">
        <v>0</v>
      </c>
    </row>
    <row r="1511" spans="1:44" x14ac:dyDescent="0.3">
      <c r="A1511">
        <v>1507</v>
      </c>
      <c r="B1511">
        <v>2</v>
      </c>
      <c r="C1511">
        <v>63</v>
      </c>
      <c r="D1511">
        <v>15</v>
      </c>
      <c r="E1511" t="str">
        <f>"2-63-15"</f>
        <v>2-63-15</v>
      </c>
      <c r="F1511" t="s">
        <v>71</v>
      </c>
      <c r="G1511" t="s">
        <v>72</v>
      </c>
      <c r="T1511">
        <v>1</v>
      </c>
      <c r="U1511">
        <v>0</v>
      </c>
      <c r="V1511">
        <v>0</v>
      </c>
      <c r="W1511">
        <v>0</v>
      </c>
      <c r="X1511">
        <v>1</v>
      </c>
      <c r="Y1511">
        <v>0</v>
      </c>
      <c r="Z1511">
        <v>1</v>
      </c>
      <c r="AA1511">
        <v>0</v>
      </c>
      <c r="AB1511">
        <v>0</v>
      </c>
      <c r="AC1511">
        <v>1</v>
      </c>
      <c r="AD1511">
        <v>0</v>
      </c>
      <c r="AE1511">
        <v>1</v>
      </c>
      <c r="AF1511">
        <v>1</v>
      </c>
      <c r="AG1511">
        <v>1</v>
      </c>
      <c r="AH1511">
        <v>0</v>
      </c>
      <c r="AI1511">
        <v>1</v>
      </c>
      <c r="AJ1511">
        <v>0</v>
      </c>
      <c r="AK1511">
        <v>1</v>
      </c>
      <c r="AL1511">
        <v>1</v>
      </c>
      <c r="AM1511">
        <v>1</v>
      </c>
      <c r="AN1511">
        <v>1</v>
      </c>
      <c r="AO1511">
        <v>1</v>
      </c>
      <c r="AP1511">
        <v>0</v>
      </c>
      <c r="AQ1511">
        <v>0</v>
      </c>
      <c r="AR1511">
        <v>0</v>
      </c>
    </row>
    <row r="1512" spans="1:44" x14ac:dyDescent="0.3">
      <c r="A1512">
        <v>1508</v>
      </c>
      <c r="B1512">
        <v>2</v>
      </c>
      <c r="C1512">
        <v>63</v>
      </c>
      <c r="D1512">
        <v>11</v>
      </c>
      <c r="E1512" t="str">
        <f>"2-63-11"</f>
        <v>2-63-11</v>
      </c>
      <c r="F1512" t="s">
        <v>71</v>
      </c>
      <c r="G1512" t="s">
        <v>73</v>
      </c>
      <c r="H1512">
        <v>1</v>
      </c>
      <c r="I1512">
        <v>0</v>
      </c>
      <c r="J1512">
        <v>0</v>
      </c>
      <c r="K1512">
        <v>1</v>
      </c>
      <c r="L1512">
        <v>1</v>
      </c>
      <c r="M1512">
        <v>1</v>
      </c>
      <c r="N1512">
        <v>1</v>
      </c>
      <c r="O1512">
        <v>1</v>
      </c>
      <c r="P1512">
        <v>1</v>
      </c>
      <c r="Q1512">
        <v>1</v>
      </c>
      <c r="R1512">
        <v>1</v>
      </c>
      <c r="S1512">
        <v>0</v>
      </c>
    </row>
    <row r="1513" spans="1:44" x14ac:dyDescent="0.3">
      <c r="A1513">
        <v>1509</v>
      </c>
      <c r="B1513">
        <v>2</v>
      </c>
      <c r="C1513">
        <v>63</v>
      </c>
      <c r="D1513">
        <v>3</v>
      </c>
      <c r="E1513" t="str">
        <f>"2-63-3"</f>
        <v>2-63-3</v>
      </c>
      <c r="F1513" t="s">
        <v>71</v>
      </c>
      <c r="G1513" t="s">
        <v>73</v>
      </c>
      <c r="H1513">
        <v>1</v>
      </c>
      <c r="I1513">
        <v>0</v>
      </c>
      <c r="J1513">
        <v>0</v>
      </c>
      <c r="K1513">
        <v>1</v>
      </c>
      <c r="L1513">
        <v>1</v>
      </c>
      <c r="M1513">
        <v>1</v>
      </c>
      <c r="N1513">
        <v>1</v>
      </c>
      <c r="O1513">
        <v>1</v>
      </c>
      <c r="P1513">
        <v>1</v>
      </c>
      <c r="Q1513">
        <v>1</v>
      </c>
      <c r="R1513">
        <v>1</v>
      </c>
      <c r="S1513">
        <v>1</v>
      </c>
    </row>
    <row r="1514" spans="1:44" x14ac:dyDescent="0.3">
      <c r="A1514">
        <v>1510</v>
      </c>
      <c r="B1514">
        <v>2</v>
      </c>
      <c r="C1514">
        <v>63</v>
      </c>
      <c r="D1514">
        <v>22</v>
      </c>
      <c r="E1514" t="str">
        <f>"2-63-22"</f>
        <v>2-63-22</v>
      </c>
      <c r="F1514" t="s">
        <v>71</v>
      </c>
      <c r="G1514" t="s">
        <v>73</v>
      </c>
      <c r="H1514">
        <v>1</v>
      </c>
      <c r="I1514">
        <v>0</v>
      </c>
      <c r="J1514">
        <v>0</v>
      </c>
      <c r="K1514">
        <v>1</v>
      </c>
      <c r="L1514">
        <v>1</v>
      </c>
      <c r="M1514">
        <v>1</v>
      </c>
      <c r="N1514">
        <v>1</v>
      </c>
      <c r="O1514">
        <v>1</v>
      </c>
      <c r="P1514">
        <v>1</v>
      </c>
      <c r="Q1514">
        <v>1</v>
      </c>
      <c r="R1514">
        <v>1</v>
      </c>
      <c r="S1514">
        <v>1</v>
      </c>
    </row>
    <row r="1515" spans="1:44" x14ac:dyDescent="0.3">
      <c r="A1515">
        <v>1511</v>
      </c>
      <c r="B1515">
        <v>2</v>
      </c>
      <c r="C1515">
        <v>63</v>
      </c>
      <c r="D1515">
        <v>21</v>
      </c>
      <c r="E1515" t="str">
        <f>"2-63-21"</f>
        <v>2-63-21</v>
      </c>
      <c r="F1515" t="s">
        <v>71</v>
      </c>
      <c r="G1515" t="s">
        <v>72</v>
      </c>
      <c r="T1515">
        <v>1</v>
      </c>
      <c r="U1515">
        <v>0</v>
      </c>
      <c r="V1515">
        <v>0</v>
      </c>
      <c r="W1515">
        <v>0</v>
      </c>
      <c r="X1515">
        <v>1</v>
      </c>
      <c r="Y1515">
        <v>0</v>
      </c>
      <c r="Z1515">
        <v>1</v>
      </c>
      <c r="AA1515">
        <v>0</v>
      </c>
      <c r="AB1515">
        <v>0</v>
      </c>
      <c r="AC1515">
        <v>1</v>
      </c>
      <c r="AD1515">
        <v>0</v>
      </c>
      <c r="AE1515">
        <v>1</v>
      </c>
      <c r="AF1515">
        <v>1</v>
      </c>
      <c r="AG1515">
        <v>1</v>
      </c>
      <c r="AH1515">
        <v>0</v>
      </c>
      <c r="AI1515">
        <v>1</v>
      </c>
      <c r="AJ1515">
        <v>1</v>
      </c>
      <c r="AK1515">
        <v>0</v>
      </c>
      <c r="AL1515">
        <v>1</v>
      </c>
      <c r="AM1515">
        <v>1</v>
      </c>
      <c r="AN1515">
        <v>1</v>
      </c>
      <c r="AO1515">
        <v>1</v>
      </c>
      <c r="AP1515">
        <v>0</v>
      </c>
      <c r="AQ1515">
        <v>0</v>
      </c>
      <c r="AR1515">
        <v>0</v>
      </c>
    </row>
    <row r="1516" spans="1:44" x14ac:dyDescent="0.3">
      <c r="A1516">
        <v>1512</v>
      </c>
      <c r="B1516">
        <v>2</v>
      </c>
      <c r="C1516">
        <v>63</v>
      </c>
      <c r="D1516">
        <v>18</v>
      </c>
      <c r="E1516" t="str">
        <f>"2-63-18"</f>
        <v>2-63-18</v>
      </c>
      <c r="F1516" t="s">
        <v>71</v>
      </c>
      <c r="G1516" t="s">
        <v>72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1</v>
      </c>
      <c r="Z1516">
        <v>0</v>
      </c>
      <c r="AA1516">
        <v>0</v>
      </c>
      <c r="AB1516">
        <v>0</v>
      </c>
      <c r="AC1516">
        <v>0</v>
      </c>
      <c r="AD1516">
        <v>0</v>
      </c>
      <c r="AE1516">
        <v>0</v>
      </c>
      <c r="AF1516">
        <v>0</v>
      </c>
      <c r="AG1516">
        <v>0</v>
      </c>
      <c r="AH1516">
        <v>0</v>
      </c>
      <c r="AI1516">
        <v>0</v>
      </c>
      <c r="AJ1516">
        <v>0</v>
      </c>
      <c r="AK1516">
        <v>0</v>
      </c>
      <c r="AL1516">
        <v>0</v>
      </c>
      <c r="AM1516">
        <v>0</v>
      </c>
      <c r="AN1516">
        <v>0</v>
      </c>
      <c r="AO1516">
        <v>0</v>
      </c>
      <c r="AP1516">
        <v>0</v>
      </c>
      <c r="AQ1516">
        <v>0</v>
      </c>
      <c r="AR1516">
        <v>0</v>
      </c>
    </row>
    <row r="1517" spans="1:44" x14ac:dyDescent="0.3">
      <c r="A1517">
        <v>1513</v>
      </c>
      <c r="B1517">
        <v>2</v>
      </c>
      <c r="C1517">
        <v>63</v>
      </c>
      <c r="D1517">
        <v>17</v>
      </c>
      <c r="E1517" t="str">
        <f>"2-63-17"</f>
        <v>2-63-17</v>
      </c>
      <c r="F1517" t="s">
        <v>71</v>
      </c>
      <c r="G1517" t="s">
        <v>72</v>
      </c>
      <c r="T1517">
        <v>0</v>
      </c>
      <c r="U1517">
        <v>1</v>
      </c>
      <c r="V1517">
        <v>0</v>
      </c>
      <c r="W1517">
        <v>0</v>
      </c>
      <c r="X1517">
        <v>1</v>
      </c>
      <c r="Y1517">
        <v>0</v>
      </c>
      <c r="Z1517">
        <v>0</v>
      </c>
      <c r="AA1517">
        <v>1</v>
      </c>
      <c r="AB1517">
        <v>1</v>
      </c>
      <c r="AC1517">
        <v>0</v>
      </c>
      <c r="AD1517">
        <v>0</v>
      </c>
      <c r="AE1517">
        <v>1</v>
      </c>
      <c r="AF1517">
        <v>1</v>
      </c>
      <c r="AG1517">
        <v>1</v>
      </c>
      <c r="AH1517">
        <v>0</v>
      </c>
      <c r="AI1517">
        <v>1</v>
      </c>
      <c r="AJ1517">
        <v>0</v>
      </c>
      <c r="AK1517">
        <v>1</v>
      </c>
      <c r="AL1517">
        <v>1</v>
      </c>
      <c r="AM1517">
        <v>1</v>
      </c>
      <c r="AN1517">
        <v>1</v>
      </c>
      <c r="AO1517">
        <v>1</v>
      </c>
      <c r="AP1517">
        <v>0</v>
      </c>
      <c r="AQ1517">
        <v>0</v>
      </c>
      <c r="AR1517">
        <v>0</v>
      </c>
    </row>
    <row r="1518" spans="1:44" x14ac:dyDescent="0.3">
      <c r="A1518">
        <v>1514</v>
      </c>
      <c r="B1518">
        <v>2</v>
      </c>
      <c r="C1518">
        <v>63</v>
      </c>
      <c r="D1518">
        <v>10</v>
      </c>
      <c r="E1518" t="str">
        <f>"2-63-10"</f>
        <v>2-63-10</v>
      </c>
      <c r="F1518" t="s">
        <v>71</v>
      </c>
      <c r="G1518" t="s">
        <v>73</v>
      </c>
      <c r="H1518">
        <v>1</v>
      </c>
      <c r="I1518">
        <v>0</v>
      </c>
      <c r="J1518">
        <v>0</v>
      </c>
      <c r="K1518">
        <v>1</v>
      </c>
      <c r="L1518">
        <v>1</v>
      </c>
      <c r="M1518">
        <v>1</v>
      </c>
      <c r="N1518">
        <v>1</v>
      </c>
      <c r="O1518">
        <v>1</v>
      </c>
      <c r="P1518">
        <v>1</v>
      </c>
      <c r="Q1518">
        <v>1</v>
      </c>
      <c r="R1518">
        <v>1</v>
      </c>
      <c r="S1518">
        <v>0</v>
      </c>
    </row>
    <row r="1519" spans="1:44" x14ac:dyDescent="0.3">
      <c r="A1519">
        <v>1515</v>
      </c>
      <c r="B1519">
        <v>2</v>
      </c>
      <c r="C1519">
        <v>63</v>
      </c>
      <c r="D1519">
        <v>4</v>
      </c>
      <c r="E1519" t="str">
        <f>"2-63-4"</f>
        <v>2-63-4</v>
      </c>
      <c r="F1519" t="s">
        <v>71</v>
      </c>
      <c r="G1519" t="s">
        <v>73</v>
      </c>
      <c r="H1519">
        <v>1</v>
      </c>
      <c r="I1519">
        <v>0</v>
      </c>
      <c r="J1519">
        <v>0</v>
      </c>
      <c r="K1519">
        <v>1</v>
      </c>
      <c r="L1519">
        <v>1</v>
      </c>
      <c r="M1519">
        <v>1</v>
      </c>
      <c r="N1519">
        <v>1</v>
      </c>
      <c r="O1519">
        <v>1</v>
      </c>
      <c r="P1519">
        <v>1</v>
      </c>
      <c r="Q1519">
        <v>1</v>
      </c>
      <c r="R1519">
        <v>1</v>
      </c>
      <c r="S1519">
        <v>1</v>
      </c>
    </row>
    <row r="1520" spans="1:44" x14ac:dyDescent="0.3">
      <c r="A1520">
        <v>1516</v>
      </c>
      <c r="B1520">
        <v>2</v>
      </c>
      <c r="C1520">
        <v>63</v>
      </c>
      <c r="D1520">
        <v>25</v>
      </c>
      <c r="E1520" t="str">
        <f>"2-63-25"</f>
        <v>2-63-25</v>
      </c>
      <c r="F1520" t="s">
        <v>71</v>
      </c>
      <c r="G1520" t="s">
        <v>72</v>
      </c>
      <c r="T1520">
        <v>0</v>
      </c>
      <c r="U1520">
        <v>1</v>
      </c>
      <c r="V1520">
        <v>0</v>
      </c>
      <c r="W1520">
        <v>0</v>
      </c>
      <c r="X1520">
        <v>0</v>
      </c>
      <c r="Y1520">
        <v>1</v>
      </c>
      <c r="Z1520">
        <v>1</v>
      </c>
      <c r="AA1520">
        <v>0</v>
      </c>
      <c r="AB1520">
        <v>0</v>
      </c>
      <c r="AC1520">
        <v>0</v>
      </c>
      <c r="AD1520">
        <v>1</v>
      </c>
      <c r="AE1520">
        <v>1</v>
      </c>
      <c r="AF1520">
        <v>1</v>
      </c>
      <c r="AG1520">
        <v>1</v>
      </c>
      <c r="AH1520">
        <v>0</v>
      </c>
      <c r="AI1520">
        <v>1</v>
      </c>
      <c r="AJ1520">
        <v>0</v>
      </c>
      <c r="AK1520">
        <v>1</v>
      </c>
      <c r="AL1520">
        <v>1</v>
      </c>
      <c r="AM1520">
        <v>1</v>
      </c>
      <c r="AN1520">
        <v>1</v>
      </c>
      <c r="AO1520">
        <v>1</v>
      </c>
      <c r="AP1520">
        <v>0</v>
      </c>
      <c r="AQ1520">
        <v>0</v>
      </c>
      <c r="AR1520">
        <v>0</v>
      </c>
    </row>
    <row r="1521" spans="1:44" x14ac:dyDescent="0.3">
      <c r="A1521">
        <v>1517</v>
      </c>
      <c r="B1521">
        <v>2</v>
      </c>
      <c r="C1521">
        <v>63</v>
      </c>
      <c r="D1521">
        <v>14</v>
      </c>
      <c r="E1521" t="str">
        <f>"2-63-14"</f>
        <v>2-63-14</v>
      </c>
      <c r="F1521" t="s">
        <v>71</v>
      </c>
      <c r="G1521" t="s">
        <v>72</v>
      </c>
      <c r="T1521">
        <v>1</v>
      </c>
      <c r="U1521">
        <v>0</v>
      </c>
      <c r="V1521">
        <v>0</v>
      </c>
      <c r="W1521">
        <v>0</v>
      </c>
      <c r="X1521">
        <v>1</v>
      </c>
      <c r="Y1521">
        <v>0</v>
      </c>
      <c r="Z1521">
        <v>0</v>
      </c>
      <c r="AA1521">
        <v>1</v>
      </c>
      <c r="AB1521">
        <v>1</v>
      </c>
      <c r="AC1521">
        <v>0</v>
      </c>
      <c r="AD1521">
        <v>0</v>
      </c>
      <c r="AE1521">
        <v>1</v>
      </c>
      <c r="AF1521">
        <v>1</v>
      </c>
      <c r="AG1521">
        <v>1</v>
      </c>
      <c r="AH1521">
        <v>0</v>
      </c>
      <c r="AI1521">
        <v>1</v>
      </c>
      <c r="AJ1521">
        <v>1</v>
      </c>
      <c r="AK1521">
        <v>0</v>
      </c>
      <c r="AL1521">
        <v>1</v>
      </c>
      <c r="AM1521">
        <v>1</v>
      </c>
      <c r="AN1521">
        <v>1</v>
      </c>
      <c r="AO1521">
        <v>1</v>
      </c>
      <c r="AP1521">
        <v>0</v>
      </c>
      <c r="AQ1521">
        <v>0</v>
      </c>
      <c r="AR1521">
        <v>0</v>
      </c>
    </row>
    <row r="1522" spans="1:44" x14ac:dyDescent="0.3">
      <c r="A1522">
        <v>1518</v>
      </c>
      <c r="B1522">
        <v>2</v>
      </c>
      <c r="C1522">
        <v>63</v>
      </c>
      <c r="D1522">
        <v>13</v>
      </c>
      <c r="E1522" t="str">
        <f>"2-63-13"</f>
        <v>2-63-13</v>
      </c>
      <c r="F1522" t="s">
        <v>71</v>
      </c>
      <c r="G1522" t="s">
        <v>72</v>
      </c>
      <c r="T1522">
        <v>0</v>
      </c>
      <c r="U1522">
        <v>1</v>
      </c>
      <c r="V1522">
        <v>0</v>
      </c>
      <c r="W1522">
        <v>0</v>
      </c>
      <c r="X1522">
        <v>0</v>
      </c>
      <c r="Y1522">
        <v>1</v>
      </c>
      <c r="Z1522">
        <v>0</v>
      </c>
      <c r="AA1522">
        <v>1</v>
      </c>
      <c r="AB1522">
        <v>0</v>
      </c>
      <c r="AC1522">
        <v>0</v>
      </c>
      <c r="AD1522">
        <v>1</v>
      </c>
      <c r="AE1522">
        <v>1</v>
      </c>
      <c r="AF1522">
        <v>1</v>
      </c>
      <c r="AG1522">
        <v>1</v>
      </c>
      <c r="AH1522">
        <v>0</v>
      </c>
      <c r="AI1522">
        <v>1</v>
      </c>
      <c r="AJ1522">
        <v>1</v>
      </c>
      <c r="AK1522">
        <v>0</v>
      </c>
      <c r="AL1522">
        <v>1</v>
      </c>
      <c r="AM1522">
        <v>1</v>
      </c>
      <c r="AN1522">
        <v>1</v>
      </c>
      <c r="AO1522">
        <v>1</v>
      </c>
      <c r="AP1522">
        <v>0</v>
      </c>
      <c r="AQ1522">
        <v>0</v>
      </c>
      <c r="AR1522">
        <v>0</v>
      </c>
    </row>
    <row r="1523" spans="1:44" x14ac:dyDescent="0.3">
      <c r="A1523">
        <v>1519</v>
      </c>
      <c r="B1523">
        <v>2</v>
      </c>
      <c r="C1523">
        <v>63</v>
      </c>
      <c r="D1523">
        <v>9</v>
      </c>
      <c r="E1523" t="str">
        <f>"2-63-9"</f>
        <v>2-63-9</v>
      </c>
      <c r="F1523" t="s">
        <v>71</v>
      </c>
      <c r="G1523" t="s">
        <v>73</v>
      </c>
      <c r="H1523">
        <v>1</v>
      </c>
      <c r="I1523">
        <v>0</v>
      </c>
      <c r="J1523">
        <v>0</v>
      </c>
      <c r="K1523">
        <v>1</v>
      </c>
      <c r="L1523">
        <v>0</v>
      </c>
      <c r="M1523">
        <v>1</v>
      </c>
      <c r="N1523">
        <v>1</v>
      </c>
      <c r="O1523">
        <v>1</v>
      </c>
      <c r="P1523">
        <v>1</v>
      </c>
      <c r="Q1523">
        <v>1</v>
      </c>
      <c r="R1523">
        <v>1</v>
      </c>
      <c r="S1523">
        <v>1</v>
      </c>
    </row>
    <row r="1524" spans="1:44" x14ac:dyDescent="0.3">
      <c r="A1524">
        <v>1520</v>
      </c>
      <c r="B1524">
        <v>2</v>
      </c>
      <c r="C1524">
        <v>63</v>
      </c>
      <c r="D1524">
        <v>7</v>
      </c>
      <c r="E1524" t="str">
        <f>"2-63-7"</f>
        <v>2-63-7</v>
      </c>
      <c r="F1524" t="s">
        <v>71</v>
      </c>
      <c r="G1524" t="s">
        <v>73</v>
      </c>
      <c r="H1524">
        <v>1</v>
      </c>
      <c r="I1524">
        <v>0</v>
      </c>
      <c r="J1524">
        <v>1</v>
      </c>
      <c r="K1524">
        <v>0</v>
      </c>
      <c r="L1524">
        <v>1</v>
      </c>
      <c r="M1524">
        <v>1</v>
      </c>
      <c r="N1524">
        <v>1</v>
      </c>
      <c r="O1524">
        <v>1</v>
      </c>
      <c r="P1524">
        <v>1</v>
      </c>
      <c r="Q1524">
        <v>1</v>
      </c>
      <c r="R1524">
        <v>1</v>
      </c>
      <c r="S1524">
        <v>1</v>
      </c>
    </row>
    <row r="1525" spans="1:44" x14ac:dyDescent="0.3">
      <c r="A1525">
        <v>1521</v>
      </c>
      <c r="B1525">
        <v>2</v>
      </c>
      <c r="C1525">
        <v>63</v>
      </c>
      <c r="D1525">
        <v>1</v>
      </c>
      <c r="E1525" t="str">
        <f>"2-63-1"</f>
        <v>2-63-1</v>
      </c>
      <c r="F1525" t="s">
        <v>71</v>
      </c>
      <c r="G1525" t="s">
        <v>73</v>
      </c>
      <c r="H1525">
        <v>1</v>
      </c>
      <c r="I1525">
        <v>0</v>
      </c>
      <c r="J1525">
        <v>1</v>
      </c>
      <c r="K1525">
        <v>0</v>
      </c>
      <c r="L1525">
        <v>1</v>
      </c>
      <c r="M1525">
        <v>1</v>
      </c>
      <c r="N1525">
        <v>1</v>
      </c>
      <c r="O1525">
        <v>1</v>
      </c>
      <c r="P1525">
        <v>1</v>
      </c>
      <c r="Q1525">
        <v>1</v>
      </c>
      <c r="R1525">
        <v>1</v>
      </c>
      <c r="S1525">
        <v>1</v>
      </c>
    </row>
    <row r="1526" spans="1:44" x14ac:dyDescent="0.3">
      <c r="A1526">
        <v>1522</v>
      </c>
      <c r="B1526">
        <v>2</v>
      </c>
      <c r="C1526">
        <v>63</v>
      </c>
      <c r="D1526">
        <v>20</v>
      </c>
      <c r="E1526" t="str">
        <f>"2-63-20"</f>
        <v>2-63-20</v>
      </c>
      <c r="F1526" t="s">
        <v>71</v>
      </c>
      <c r="G1526" t="s">
        <v>72</v>
      </c>
      <c r="T1526">
        <v>0</v>
      </c>
      <c r="U1526">
        <v>1</v>
      </c>
      <c r="V1526">
        <v>0</v>
      </c>
      <c r="W1526">
        <v>0</v>
      </c>
      <c r="X1526">
        <v>1</v>
      </c>
      <c r="Y1526">
        <v>0</v>
      </c>
      <c r="Z1526">
        <v>0</v>
      </c>
      <c r="AA1526">
        <v>1</v>
      </c>
      <c r="AB1526">
        <v>1</v>
      </c>
      <c r="AC1526">
        <v>0</v>
      </c>
      <c r="AD1526">
        <v>0</v>
      </c>
      <c r="AE1526">
        <v>1</v>
      </c>
      <c r="AF1526">
        <v>1</v>
      </c>
      <c r="AG1526">
        <v>1</v>
      </c>
      <c r="AH1526">
        <v>1</v>
      </c>
      <c r="AI1526">
        <v>0</v>
      </c>
      <c r="AJ1526">
        <v>0</v>
      </c>
      <c r="AK1526">
        <v>1</v>
      </c>
      <c r="AL1526">
        <v>1</v>
      </c>
      <c r="AM1526">
        <v>1</v>
      </c>
      <c r="AN1526">
        <v>1</v>
      </c>
      <c r="AO1526">
        <v>1</v>
      </c>
      <c r="AP1526">
        <v>0</v>
      </c>
      <c r="AQ1526">
        <v>0</v>
      </c>
      <c r="AR1526">
        <v>0</v>
      </c>
    </row>
    <row r="1527" spans="1:44" x14ac:dyDescent="0.3">
      <c r="A1527">
        <v>1523</v>
      </c>
      <c r="B1527">
        <v>2</v>
      </c>
      <c r="C1527">
        <v>63</v>
      </c>
      <c r="D1527">
        <v>12</v>
      </c>
      <c r="E1527" t="str">
        <f>"2-63-12"</f>
        <v>2-63-12</v>
      </c>
      <c r="F1527" t="s">
        <v>71</v>
      </c>
      <c r="G1527" t="s">
        <v>73</v>
      </c>
      <c r="H1527">
        <v>1</v>
      </c>
      <c r="I1527">
        <v>0</v>
      </c>
      <c r="J1527">
        <v>0</v>
      </c>
      <c r="K1527">
        <v>1</v>
      </c>
      <c r="L1527">
        <v>1</v>
      </c>
      <c r="M1527">
        <v>1</v>
      </c>
      <c r="N1527">
        <v>1</v>
      </c>
      <c r="O1527">
        <v>1</v>
      </c>
      <c r="P1527">
        <v>1</v>
      </c>
      <c r="Q1527">
        <v>1</v>
      </c>
      <c r="R1527">
        <v>1</v>
      </c>
      <c r="S1527">
        <v>0</v>
      </c>
    </row>
    <row r="1528" spans="1:44" x14ac:dyDescent="0.3">
      <c r="A1528">
        <v>1524</v>
      </c>
      <c r="B1528">
        <v>2</v>
      </c>
      <c r="C1528">
        <v>63</v>
      </c>
      <c r="D1528">
        <v>19</v>
      </c>
      <c r="E1528" t="str">
        <f>"2-63-19"</f>
        <v>2-63-19</v>
      </c>
      <c r="F1528" t="s">
        <v>71</v>
      </c>
      <c r="G1528" t="s">
        <v>72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1</v>
      </c>
      <c r="Z1528">
        <v>0</v>
      </c>
      <c r="AA1528">
        <v>1</v>
      </c>
      <c r="AB1528">
        <v>0</v>
      </c>
      <c r="AC1528">
        <v>0</v>
      </c>
      <c r="AD1528">
        <v>1</v>
      </c>
      <c r="AE1528">
        <v>1</v>
      </c>
      <c r="AF1528">
        <v>1</v>
      </c>
      <c r="AG1528">
        <v>1</v>
      </c>
      <c r="AH1528">
        <v>1</v>
      </c>
      <c r="AI1528">
        <v>0</v>
      </c>
      <c r="AJ1528">
        <v>0</v>
      </c>
      <c r="AK1528">
        <v>1</v>
      </c>
      <c r="AL1528">
        <v>1</v>
      </c>
      <c r="AM1528">
        <v>1</v>
      </c>
      <c r="AN1528">
        <v>1</v>
      </c>
      <c r="AO1528">
        <v>1</v>
      </c>
      <c r="AP1528">
        <v>0</v>
      </c>
      <c r="AQ1528">
        <v>0</v>
      </c>
      <c r="AR1528">
        <v>0</v>
      </c>
    </row>
    <row r="1529" spans="1:44" x14ac:dyDescent="0.3">
      <c r="A1529">
        <v>1525</v>
      </c>
      <c r="B1529">
        <v>2</v>
      </c>
      <c r="C1529">
        <v>63</v>
      </c>
      <c r="D1529">
        <v>5</v>
      </c>
      <c r="E1529" t="str">
        <f>"2-63-5"</f>
        <v>2-63-5</v>
      </c>
      <c r="F1529" t="s">
        <v>71</v>
      </c>
      <c r="G1529" t="s">
        <v>72</v>
      </c>
      <c r="T1529">
        <v>1</v>
      </c>
      <c r="U1529">
        <v>0</v>
      </c>
      <c r="V1529">
        <v>0</v>
      </c>
      <c r="W1529">
        <v>0</v>
      </c>
      <c r="X1529">
        <v>1</v>
      </c>
      <c r="Y1529">
        <v>0</v>
      </c>
      <c r="Z1529">
        <v>1</v>
      </c>
      <c r="AA1529">
        <v>0</v>
      </c>
      <c r="AB1529">
        <v>0</v>
      </c>
      <c r="AC1529">
        <v>1</v>
      </c>
      <c r="AD1529">
        <v>0</v>
      </c>
      <c r="AE1529">
        <v>1</v>
      </c>
      <c r="AF1529">
        <v>1</v>
      </c>
      <c r="AG1529">
        <v>1</v>
      </c>
      <c r="AH1529">
        <v>0</v>
      </c>
      <c r="AI1529">
        <v>1</v>
      </c>
      <c r="AJ1529">
        <v>1</v>
      </c>
      <c r="AK1529">
        <v>0</v>
      </c>
      <c r="AL1529">
        <v>1</v>
      </c>
      <c r="AM1529">
        <v>1</v>
      </c>
      <c r="AN1529">
        <v>1</v>
      </c>
      <c r="AO1529">
        <v>1</v>
      </c>
      <c r="AP1529">
        <v>0</v>
      </c>
      <c r="AQ1529">
        <v>0</v>
      </c>
      <c r="AR1529">
        <v>1</v>
      </c>
    </row>
    <row r="1530" spans="1:44" x14ac:dyDescent="0.3">
      <c r="A1530">
        <v>1526</v>
      </c>
      <c r="B1530">
        <v>2</v>
      </c>
      <c r="C1530">
        <v>63</v>
      </c>
      <c r="D1530">
        <v>8</v>
      </c>
      <c r="E1530" t="str">
        <f>"2-63-8"</f>
        <v>2-63-8</v>
      </c>
      <c r="F1530" t="s">
        <v>71</v>
      </c>
      <c r="G1530" t="s">
        <v>72</v>
      </c>
      <c r="T1530">
        <v>1</v>
      </c>
      <c r="U1530">
        <v>0</v>
      </c>
      <c r="V1530">
        <v>0</v>
      </c>
      <c r="W1530">
        <v>0</v>
      </c>
      <c r="X1530">
        <v>1</v>
      </c>
      <c r="Y1530">
        <v>0</v>
      </c>
      <c r="Z1530">
        <v>0</v>
      </c>
      <c r="AA1530">
        <v>1</v>
      </c>
      <c r="AB1530">
        <v>1</v>
      </c>
      <c r="AC1530">
        <v>0</v>
      </c>
      <c r="AD1530">
        <v>0</v>
      </c>
      <c r="AE1530">
        <v>1</v>
      </c>
      <c r="AF1530">
        <v>1</v>
      </c>
      <c r="AG1530">
        <v>1</v>
      </c>
      <c r="AH1530">
        <v>0</v>
      </c>
      <c r="AI1530">
        <v>1</v>
      </c>
      <c r="AJ1530">
        <v>1</v>
      </c>
      <c r="AK1530">
        <v>0</v>
      </c>
      <c r="AL1530">
        <v>1</v>
      </c>
      <c r="AM1530">
        <v>1</v>
      </c>
      <c r="AN1530">
        <v>1</v>
      </c>
      <c r="AO1530">
        <v>1</v>
      </c>
      <c r="AP1530">
        <v>0</v>
      </c>
      <c r="AQ1530">
        <v>0</v>
      </c>
      <c r="AR1530">
        <v>1</v>
      </c>
    </row>
    <row r="1531" spans="1:44" x14ac:dyDescent="0.3">
      <c r="A1531">
        <v>1527</v>
      </c>
      <c r="B1531">
        <v>2</v>
      </c>
      <c r="C1531">
        <v>63</v>
      </c>
      <c r="D1531">
        <v>6</v>
      </c>
      <c r="E1531" t="str">
        <f>"2-63-6"</f>
        <v>2-63-6</v>
      </c>
      <c r="F1531" t="s">
        <v>71</v>
      </c>
      <c r="G1531" t="s">
        <v>72</v>
      </c>
      <c r="T1531">
        <v>1</v>
      </c>
      <c r="U1531">
        <v>0</v>
      </c>
      <c r="V1531">
        <v>0</v>
      </c>
      <c r="W1531">
        <v>0</v>
      </c>
      <c r="X1531">
        <v>1</v>
      </c>
      <c r="Y1531">
        <v>0</v>
      </c>
      <c r="Z1531">
        <v>1</v>
      </c>
      <c r="AA1531">
        <v>0</v>
      </c>
      <c r="AB1531">
        <v>0</v>
      </c>
      <c r="AC1531">
        <v>1</v>
      </c>
      <c r="AD1531">
        <v>0</v>
      </c>
      <c r="AE1531">
        <v>1</v>
      </c>
      <c r="AF1531">
        <v>1</v>
      </c>
      <c r="AG1531">
        <v>1</v>
      </c>
      <c r="AH1531">
        <v>0</v>
      </c>
      <c r="AI1531">
        <v>1</v>
      </c>
      <c r="AJ1531">
        <v>1</v>
      </c>
      <c r="AK1531">
        <v>0</v>
      </c>
      <c r="AL1531">
        <v>1</v>
      </c>
      <c r="AM1531">
        <v>1</v>
      </c>
      <c r="AN1531">
        <v>1</v>
      </c>
      <c r="AO1531">
        <v>1</v>
      </c>
      <c r="AP1531">
        <v>0</v>
      </c>
      <c r="AQ1531">
        <v>0</v>
      </c>
      <c r="AR1531">
        <v>1</v>
      </c>
    </row>
    <row r="1532" spans="1:44" x14ac:dyDescent="0.3">
      <c r="A1532">
        <v>1528</v>
      </c>
      <c r="B1532">
        <v>2</v>
      </c>
      <c r="C1532">
        <v>63</v>
      </c>
      <c r="D1532">
        <v>2</v>
      </c>
      <c r="E1532" t="str">
        <f>"2-63-2"</f>
        <v>2-63-2</v>
      </c>
      <c r="F1532" t="s">
        <v>71</v>
      </c>
      <c r="G1532" t="s">
        <v>72</v>
      </c>
      <c r="T1532">
        <v>1</v>
      </c>
      <c r="U1532">
        <v>0</v>
      </c>
      <c r="V1532">
        <v>0</v>
      </c>
      <c r="W1532">
        <v>0</v>
      </c>
      <c r="X1532">
        <v>1</v>
      </c>
      <c r="Y1532">
        <v>0</v>
      </c>
      <c r="Z1532">
        <v>0</v>
      </c>
      <c r="AA1532">
        <v>1</v>
      </c>
      <c r="AB1532">
        <v>0</v>
      </c>
      <c r="AC1532">
        <v>0</v>
      </c>
      <c r="AD1532">
        <v>1</v>
      </c>
      <c r="AE1532">
        <v>1</v>
      </c>
      <c r="AF1532">
        <v>1</v>
      </c>
      <c r="AG1532">
        <v>1</v>
      </c>
      <c r="AH1532">
        <v>0</v>
      </c>
      <c r="AI1532">
        <v>1</v>
      </c>
      <c r="AJ1532">
        <v>1</v>
      </c>
      <c r="AK1532">
        <v>0</v>
      </c>
      <c r="AL1532">
        <v>1</v>
      </c>
      <c r="AM1532">
        <v>1</v>
      </c>
      <c r="AN1532">
        <v>1</v>
      </c>
      <c r="AO1532">
        <v>1</v>
      </c>
      <c r="AP1532">
        <v>0</v>
      </c>
      <c r="AQ1532">
        <v>0</v>
      </c>
      <c r="AR1532">
        <v>0</v>
      </c>
    </row>
    <row r="1533" spans="1:44" x14ac:dyDescent="0.3">
      <c r="A1533">
        <v>1529</v>
      </c>
      <c r="B1533">
        <v>2</v>
      </c>
      <c r="C1533">
        <v>64</v>
      </c>
      <c r="D1533">
        <v>22</v>
      </c>
      <c r="E1533" t="str">
        <f>"2-64-22"</f>
        <v>2-64-22</v>
      </c>
      <c r="F1533" t="s">
        <v>71</v>
      </c>
      <c r="G1533" t="s">
        <v>72</v>
      </c>
      <c r="T1533">
        <v>1</v>
      </c>
      <c r="U1533">
        <v>0</v>
      </c>
      <c r="V1533">
        <v>0</v>
      </c>
      <c r="W1533">
        <v>0</v>
      </c>
      <c r="X1533">
        <v>1</v>
      </c>
      <c r="Y1533">
        <v>0</v>
      </c>
      <c r="Z1533">
        <v>1</v>
      </c>
      <c r="AA1533">
        <v>0</v>
      </c>
      <c r="AB1533">
        <v>0</v>
      </c>
      <c r="AC1533">
        <v>0</v>
      </c>
      <c r="AD1533">
        <v>1</v>
      </c>
      <c r="AE1533">
        <v>1</v>
      </c>
      <c r="AF1533">
        <v>1</v>
      </c>
      <c r="AG1533">
        <v>1</v>
      </c>
      <c r="AH1533">
        <v>1</v>
      </c>
      <c r="AI1533">
        <v>0</v>
      </c>
      <c r="AJ1533">
        <v>1</v>
      </c>
      <c r="AK1533">
        <v>0</v>
      </c>
      <c r="AL1533">
        <v>1</v>
      </c>
      <c r="AM1533">
        <v>1</v>
      </c>
      <c r="AN1533">
        <v>1</v>
      </c>
      <c r="AO1533">
        <v>1</v>
      </c>
      <c r="AP1533">
        <v>0</v>
      </c>
      <c r="AQ1533">
        <v>0</v>
      </c>
      <c r="AR1533">
        <v>0</v>
      </c>
    </row>
    <row r="1534" spans="1:44" x14ac:dyDescent="0.3">
      <c r="A1534">
        <v>1530</v>
      </c>
      <c r="B1534">
        <v>2</v>
      </c>
      <c r="C1534">
        <v>64</v>
      </c>
      <c r="D1534">
        <v>21</v>
      </c>
      <c r="E1534" t="str">
        <f>"2-64-21"</f>
        <v>2-64-21</v>
      </c>
      <c r="F1534" t="s">
        <v>71</v>
      </c>
      <c r="G1534" t="s">
        <v>72</v>
      </c>
      <c r="T1534">
        <v>0</v>
      </c>
      <c r="U1534">
        <v>1</v>
      </c>
      <c r="V1534">
        <v>0</v>
      </c>
      <c r="W1534">
        <v>0</v>
      </c>
      <c r="X1534">
        <v>1</v>
      </c>
      <c r="Y1534">
        <v>0</v>
      </c>
      <c r="Z1534">
        <v>1</v>
      </c>
      <c r="AA1534">
        <v>0</v>
      </c>
      <c r="AB1534">
        <v>0</v>
      </c>
      <c r="AC1534">
        <v>1</v>
      </c>
      <c r="AD1534">
        <v>0</v>
      </c>
      <c r="AE1534">
        <v>1</v>
      </c>
      <c r="AF1534">
        <v>1</v>
      </c>
      <c r="AG1534">
        <v>1</v>
      </c>
      <c r="AH1534">
        <v>1</v>
      </c>
      <c r="AI1534">
        <v>0</v>
      </c>
      <c r="AJ1534">
        <v>0</v>
      </c>
      <c r="AK1534">
        <v>1</v>
      </c>
      <c r="AL1534">
        <v>1</v>
      </c>
      <c r="AM1534">
        <v>1</v>
      </c>
      <c r="AN1534">
        <v>1</v>
      </c>
      <c r="AO1534">
        <v>1</v>
      </c>
      <c r="AP1534">
        <v>0</v>
      </c>
      <c r="AQ1534">
        <v>0</v>
      </c>
      <c r="AR1534">
        <v>0</v>
      </c>
    </row>
    <row r="1535" spans="1:44" x14ac:dyDescent="0.3">
      <c r="A1535">
        <v>1531</v>
      </c>
      <c r="B1535">
        <v>2</v>
      </c>
      <c r="C1535">
        <v>64</v>
      </c>
      <c r="D1535">
        <v>14</v>
      </c>
      <c r="E1535" t="str">
        <f>"2-64-14"</f>
        <v>2-64-14</v>
      </c>
      <c r="F1535" t="s">
        <v>71</v>
      </c>
      <c r="G1535" t="s">
        <v>72</v>
      </c>
      <c r="T1535">
        <v>0</v>
      </c>
      <c r="U1535">
        <v>1</v>
      </c>
      <c r="V1535">
        <v>0</v>
      </c>
      <c r="W1535">
        <v>0</v>
      </c>
      <c r="X1535">
        <v>1</v>
      </c>
      <c r="Y1535">
        <v>0</v>
      </c>
      <c r="Z1535">
        <v>0</v>
      </c>
      <c r="AA1535">
        <v>1</v>
      </c>
      <c r="AB1535">
        <v>0</v>
      </c>
      <c r="AC1535">
        <v>0</v>
      </c>
      <c r="AD1535">
        <v>1</v>
      </c>
      <c r="AE1535">
        <v>0</v>
      </c>
      <c r="AF1535">
        <v>0</v>
      </c>
      <c r="AG1535">
        <v>0</v>
      </c>
      <c r="AH1535">
        <v>0</v>
      </c>
      <c r="AI1535">
        <v>1</v>
      </c>
      <c r="AJ1535">
        <v>1</v>
      </c>
      <c r="AK1535">
        <v>0</v>
      </c>
      <c r="AL1535">
        <v>1</v>
      </c>
      <c r="AM1535">
        <v>0</v>
      </c>
      <c r="AN1535">
        <v>0</v>
      </c>
      <c r="AO1535">
        <v>1</v>
      </c>
      <c r="AP1535">
        <v>0</v>
      </c>
      <c r="AQ1535">
        <v>0</v>
      </c>
      <c r="AR1535">
        <v>0</v>
      </c>
    </row>
    <row r="1536" spans="1:44" x14ac:dyDescent="0.3">
      <c r="A1536">
        <v>1532</v>
      </c>
      <c r="B1536">
        <v>2</v>
      </c>
      <c r="C1536">
        <v>64</v>
      </c>
      <c r="D1536">
        <v>13</v>
      </c>
      <c r="E1536" t="str">
        <f>"2-64-13"</f>
        <v>2-64-13</v>
      </c>
      <c r="F1536" t="s">
        <v>71</v>
      </c>
      <c r="G1536" t="s">
        <v>73</v>
      </c>
      <c r="H1536">
        <v>1</v>
      </c>
      <c r="I1536">
        <v>0</v>
      </c>
      <c r="J1536">
        <v>0</v>
      </c>
      <c r="K1536">
        <v>1</v>
      </c>
      <c r="L1536">
        <v>1</v>
      </c>
      <c r="M1536">
        <v>1</v>
      </c>
      <c r="N1536">
        <v>1</v>
      </c>
      <c r="O1536">
        <v>1</v>
      </c>
      <c r="P1536">
        <v>1</v>
      </c>
      <c r="Q1536">
        <v>1</v>
      </c>
      <c r="R1536">
        <v>1</v>
      </c>
      <c r="S1536">
        <v>1</v>
      </c>
    </row>
    <row r="1537" spans="1:44" x14ac:dyDescent="0.3">
      <c r="A1537">
        <v>1533</v>
      </c>
      <c r="B1537">
        <v>2</v>
      </c>
      <c r="C1537">
        <v>64</v>
      </c>
      <c r="D1537">
        <v>24</v>
      </c>
      <c r="E1537" t="str">
        <f>"2-64-24"</f>
        <v>2-64-24</v>
      </c>
      <c r="F1537" t="s">
        <v>71</v>
      </c>
      <c r="G1537" t="s">
        <v>72</v>
      </c>
      <c r="T1537">
        <v>1</v>
      </c>
      <c r="U1537">
        <v>0</v>
      </c>
      <c r="V1537">
        <v>0</v>
      </c>
      <c r="W1537">
        <v>0</v>
      </c>
      <c r="X1537">
        <v>0</v>
      </c>
      <c r="Y1537">
        <v>1</v>
      </c>
      <c r="Z1537">
        <v>1</v>
      </c>
      <c r="AA1537">
        <v>0</v>
      </c>
      <c r="AB1537">
        <v>1</v>
      </c>
      <c r="AC1537">
        <v>0</v>
      </c>
      <c r="AD1537">
        <v>0</v>
      </c>
      <c r="AE1537">
        <v>1</v>
      </c>
      <c r="AF1537">
        <v>1</v>
      </c>
      <c r="AG1537">
        <v>1</v>
      </c>
      <c r="AH1537">
        <v>1</v>
      </c>
      <c r="AI1537">
        <v>0</v>
      </c>
      <c r="AJ1537">
        <v>1</v>
      </c>
      <c r="AK1537">
        <v>0</v>
      </c>
      <c r="AL1537">
        <v>1</v>
      </c>
      <c r="AM1537">
        <v>1</v>
      </c>
      <c r="AN1537">
        <v>1</v>
      </c>
      <c r="AO1537">
        <v>1</v>
      </c>
      <c r="AP1537">
        <v>0</v>
      </c>
      <c r="AQ1537">
        <v>0</v>
      </c>
      <c r="AR1537">
        <v>0</v>
      </c>
    </row>
    <row r="1538" spans="1:44" x14ac:dyDescent="0.3">
      <c r="A1538">
        <v>1534</v>
      </c>
      <c r="B1538">
        <v>2</v>
      </c>
      <c r="C1538">
        <v>64</v>
      </c>
      <c r="D1538">
        <v>23</v>
      </c>
      <c r="E1538" t="str">
        <f>"2-64-23"</f>
        <v>2-64-23</v>
      </c>
      <c r="F1538" t="s">
        <v>71</v>
      </c>
      <c r="G1538" t="s">
        <v>73</v>
      </c>
      <c r="H1538">
        <v>1</v>
      </c>
      <c r="I1538">
        <v>0</v>
      </c>
      <c r="J1538">
        <v>0</v>
      </c>
      <c r="K1538">
        <v>0</v>
      </c>
      <c r="L1538">
        <v>1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1</v>
      </c>
    </row>
    <row r="1539" spans="1:44" x14ac:dyDescent="0.3">
      <c r="A1539">
        <v>1535</v>
      </c>
      <c r="B1539">
        <v>2</v>
      </c>
      <c r="C1539">
        <v>64</v>
      </c>
      <c r="D1539">
        <v>15</v>
      </c>
      <c r="E1539" t="str">
        <f>"2-64-15"</f>
        <v>2-64-15</v>
      </c>
      <c r="F1539" t="s">
        <v>71</v>
      </c>
      <c r="G1539" t="s">
        <v>72</v>
      </c>
      <c r="T1539">
        <v>0</v>
      </c>
      <c r="U1539">
        <v>1</v>
      </c>
      <c r="V1539">
        <v>0</v>
      </c>
      <c r="W1539">
        <v>0</v>
      </c>
      <c r="X1539">
        <v>1</v>
      </c>
      <c r="Y1539">
        <v>0</v>
      </c>
      <c r="Z1539">
        <v>0</v>
      </c>
      <c r="AA1539">
        <v>1</v>
      </c>
      <c r="AB1539">
        <v>0</v>
      </c>
      <c r="AC1539">
        <v>0</v>
      </c>
      <c r="AD1539">
        <v>1</v>
      </c>
      <c r="AE1539">
        <v>0</v>
      </c>
      <c r="AF1539">
        <v>0</v>
      </c>
      <c r="AG1539">
        <v>0</v>
      </c>
      <c r="AH1539">
        <v>0</v>
      </c>
      <c r="AI1539">
        <v>1</v>
      </c>
      <c r="AJ1539">
        <v>1</v>
      </c>
      <c r="AK1539">
        <v>0</v>
      </c>
      <c r="AL1539">
        <v>0</v>
      </c>
      <c r="AM1539">
        <v>0</v>
      </c>
      <c r="AN1539">
        <v>0</v>
      </c>
      <c r="AO1539">
        <v>1</v>
      </c>
      <c r="AP1539">
        <v>0</v>
      </c>
      <c r="AQ1539">
        <v>0</v>
      </c>
      <c r="AR1539">
        <v>0</v>
      </c>
    </row>
    <row r="1540" spans="1:44" x14ac:dyDescent="0.3">
      <c r="A1540">
        <v>1536</v>
      </c>
      <c r="B1540">
        <v>2</v>
      </c>
      <c r="C1540">
        <v>64</v>
      </c>
      <c r="D1540">
        <v>10</v>
      </c>
      <c r="E1540" t="str">
        <f>"2-64-10"</f>
        <v>2-64-10</v>
      </c>
      <c r="F1540" t="s">
        <v>71</v>
      </c>
      <c r="G1540" t="s">
        <v>72</v>
      </c>
      <c r="T1540">
        <v>1</v>
      </c>
      <c r="U1540">
        <v>0</v>
      </c>
      <c r="V1540">
        <v>0</v>
      </c>
      <c r="W1540">
        <v>0</v>
      </c>
      <c r="X1540">
        <v>1</v>
      </c>
      <c r="Y1540">
        <v>0</v>
      </c>
      <c r="Z1540">
        <v>0</v>
      </c>
      <c r="AA1540">
        <v>1</v>
      </c>
      <c r="AB1540">
        <v>0</v>
      </c>
      <c r="AC1540">
        <v>0</v>
      </c>
      <c r="AD1540">
        <v>1</v>
      </c>
      <c r="AE1540">
        <v>0</v>
      </c>
      <c r="AF1540">
        <v>0</v>
      </c>
      <c r="AG1540">
        <v>0</v>
      </c>
      <c r="AH1540">
        <v>0</v>
      </c>
      <c r="AI1540">
        <v>1</v>
      </c>
      <c r="AJ1540">
        <v>1</v>
      </c>
      <c r="AK1540">
        <v>0</v>
      </c>
      <c r="AL1540">
        <v>0</v>
      </c>
      <c r="AM1540">
        <v>0</v>
      </c>
      <c r="AN1540">
        <v>0</v>
      </c>
      <c r="AO1540">
        <v>0</v>
      </c>
      <c r="AP1540">
        <v>0</v>
      </c>
      <c r="AQ1540">
        <v>0</v>
      </c>
      <c r="AR1540">
        <v>0</v>
      </c>
    </row>
    <row r="1541" spans="1:44" x14ac:dyDescent="0.3">
      <c r="A1541">
        <v>1537</v>
      </c>
      <c r="B1541">
        <v>2</v>
      </c>
      <c r="C1541">
        <v>64</v>
      </c>
      <c r="D1541">
        <v>6</v>
      </c>
      <c r="E1541" t="str">
        <f>"2-64-6"</f>
        <v>2-64-6</v>
      </c>
      <c r="F1541" t="s">
        <v>71</v>
      </c>
      <c r="G1541" t="s">
        <v>72</v>
      </c>
      <c r="T1541">
        <v>1</v>
      </c>
      <c r="U1541">
        <v>0</v>
      </c>
      <c r="V1541">
        <v>0</v>
      </c>
      <c r="W1541">
        <v>0</v>
      </c>
      <c r="X1541">
        <v>1</v>
      </c>
      <c r="Y1541">
        <v>0</v>
      </c>
      <c r="Z1541">
        <v>1</v>
      </c>
      <c r="AA1541">
        <v>0</v>
      </c>
      <c r="AB1541">
        <v>0</v>
      </c>
      <c r="AC1541">
        <v>1</v>
      </c>
      <c r="AD1541">
        <v>0</v>
      </c>
      <c r="AE1541">
        <v>1</v>
      </c>
      <c r="AF1541">
        <v>1</v>
      </c>
      <c r="AG1541">
        <v>1</v>
      </c>
      <c r="AH1541">
        <v>0</v>
      </c>
      <c r="AI1541">
        <v>1</v>
      </c>
      <c r="AJ1541">
        <v>0</v>
      </c>
      <c r="AK1541">
        <v>1</v>
      </c>
      <c r="AL1541">
        <v>1</v>
      </c>
      <c r="AM1541">
        <v>1</v>
      </c>
      <c r="AN1541">
        <v>1</v>
      </c>
      <c r="AO1541">
        <v>1</v>
      </c>
      <c r="AP1541">
        <v>0</v>
      </c>
      <c r="AQ1541">
        <v>0</v>
      </c>
      <c r="AR1541">
        <v>0</v>
      </c>
    </row>
    <row r="1542" spans="1:44" x14ac:dyDescent="0.3">
      <c r="A1542">
        <v>1538</v>
      </c>
      <c r="B1542">
        <v>2</v>
      </c>
      <c r="C1542">
        <v>64</v>
      </c>
      <c r="D1542">
        <v>18</v>
      </c>
      <c r="E1542" t="str">
        <f>"2-64-18"</f>
        <v>2-64-18</v>
      </c>
      <c r="F1542" t="s">
        <v>71</v>
      </c>
      <c r="G1542" t="s">
        <v>73</v>
      </c>
      <c r="H1542">
        <v>1</v>
      </c>
      <c r="I1542">
        <v>0</v>
      </c>
      <c r="J1542">
        <v>0</v>
      </c>
      <c r="K1542">
        <v>1</v>
      </c>
      <c r="L1542">
        <v>1</v>
      </c>
      <c r="M1542">
        <v>1</v>
      </c>
      <c r="N1542">
        <v>0</v>
      </c>
      <c r="O1542">
        <v>0</v>
      </c>
      <c r="P1542">
        <v>0</v>
      </c>
      <c r="Q1542">
        <v>0</v>
      </c>
      <c r="R1542">
        <v>1</v>
      </c>
      <c r="S1542">
        <v>1</v>
      </c>
    </row>
    <row r="1543" spans="1:44" x14ac:dyDescent="0.3">
      <c r="A1543">
        <v>1539</v>
      </c>
      <c r="B1543">
        <v>2</v>
      </c>
      <c r="C1543">
        <v>64</v>
      </c>
      <c r="D1543">
        <v>12</v>
      </c>
      <c r="E1543" t="str">
        <f>"2-64-12"</f>
        <v>2-64-12</v>
      </c>
      <c r="F1543" t="s">
        <v>71</v>
      </c>
      <c r="G1543" t="s">
        <v>73</v>
      </c>
      <c r="H1543">
        <v>1</v>
      </c>
      <c r="I1543">
        <v>0</v>
      </c>
      <c r="J1543">
        <v>0</v>
      </c>
      <c r="K1543">
        <v>1</v>
      </c>
      <c r="L1543">
        <v>1</v>
      </c>
      <c r="M1543">
        <v>1</v>
      </c>
      <c r="N1543">
        <v>1</v>
      </c>
      <c r="O1543">
        <v>1</v>
      </c>
      <c r="P1543">
        <v>1</v>
      </c>
      <c r="Q1543">
        <v>1</v>
      </c>
      <c r="R1543">
        <v>0</v>
      </c>
      <c r="S1543">
        <v>0</v>
      </c>
    </row>
    <row r="1544" spans="1:44" x14ac:dyDescent="0.3">
      <c r="A1544">
        <v>1540</v>
      </c>
      <c r="B1544">
        <v>2</v>
      </c>
      <c r="C1544">
        <v>64</v>
      </c>
      <c r="D1544">
        <v>7</v>
      </c>
      <c r="E1544" t="str">
        <f>"2-64-7"</f>
        <v>2-64-7</v>
      </c>
      <c r="F1544" t="s">
        <v>71</v>
      </c>
      <c r="G1544" t="s">
        <v>72</v>
      </c>
      <c r="T1544">
        <v>1</v>
      </c>
      <c r="U1544">
        <v>0</v>
      </c>
      <c r="V1544">
        <v>0</v>
      </c>
      <c r="W1544">
        <v>0</v>
      </c>
      <c r="X1544">
        <v>1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0</v>
      </c>
      <c r="AG1544">
        <v>0</v>
      </c>
      <c r="AH1544">
        <v>0</v>
      </c>
      <c r="AI1544">
        <v>0</v>
      </c>
      <c r="AJ1544">
        <v>0</v>
      </c>
      <c r="AK1544">
        <v>0</v>
      </c>
      <c r="AL1544">
        <v>0</v>
      </c>
      <c r="AM1544">
        <v>0</v>
      </c>
      <c r="AN1544">
        <v>0</v>
      </c>
      <c r="AO1544">
        <v>0</v>
      </c>
      <c r="AP1544">
        <v>0</v>
      </c>
      <c r="AQ1544">
        <v>0</v>
      </c>
      <c r="AR1544">
        <v>0</v>
      </c>
    </row>
    <row r="1545" spans="1:44" x14ac:dyDescent="0.3">
      <c r="A1545">
        <v>1541</v>
      </c>
      <c r="B1545">
        <v>2</v>
      </c>
      <c r="C1545">
        <v>64</v>
      </c>
      <c r="D1545">
        <v>26</v>
      </c>
      <c r="E1545" t="str">
        <f>"2-64-26"</f>
        <v>2-64-26</v>
      </c>
      <c r="F1545" t="s">
        <v>71</v>
      </c>
      <c r="G1545" t="s">
        <v>72</v>
      </c>
      <c r="T1545">
        <v>1</v>
      </c>
      <c r="U1545">
        <v>0</v>
      </c>
      <c r="V1545">
        <v>0</v>
      </c>
      <c r="W1545">
        <v>0</v>
      </c>
      <c r="X1545">
        <v>1</v>
      </c>
      <c r="Y1545">
        <v>0</v>
      </c>
      <c r="Z1545">
        <v>1</v>
      </c>
      <c r="AA1545">
        <v>0</v>
      </c>
      <c r="AB1545">
        <v>0</v>
      </c>
      <c r="AC1545">
        <v>0</v>
      </c>
      <c r="AD1545">
        <v>1</v>
      </c>
      <c r="AE1545">
        <v>1</v>
      </c>
      <c r="AF1545">
        <v>1</v>
      </c>
      <c r="AG1545">
        <v>1</v>
      </c>
      <c r="AH1545">
        <v>1</v>
      </c>
      <c r="AI1545">
        <v>0</v>
      </c>
      <c r="AJ1545">
        <v>1</v>
      </c>
      <c r="AK1545">
        <v>0</v>
      </c>
      <c r="AL1545">
        <v>1</v>
      </c>
      <c r="AM1545">
        <v>1</v>
      </c>
      <c r="AN1545">
        <v>1</v>
      </c>
      <c r="AO1545">
        <v>1</v>
      </c>
      <c r="AP1545">
        <v>0</v>
      </c>
      <c r="AQ1545">
        <v>0</v>
      </c>
      <c r="AR1545">
        <v>0</v>
      </c>
    </row>
    <row r="1546" spans="1:44" x14ac:dyDescent="0.3">
      <c r="A1546">
        <v>1542</v>
      </c>
      <c r="B1546">
        <v>2</v>
      </c>
      <c r="C1546">
        <v>64</v>
      </c>
      <c r="D1546">
        <v>25</v>
      </c>
      <c r="E1546" t="str">
        <f>"2-64-25"</f>
        <v>2-64-25</v>
      </c>
      <c r="F1546" t="s">
        <v>71</v>
      </c>
      <c r="G1546" t="s">
        <v>72</v>
      </c>
      <c r="T1546">
        <v>1</v>
      </c>
      <c r="U1546">
        <v>0</v>
      </c>
      <c r="V1546">
        <v>0</v>
      </c>
      <c r="W1546">
        <v>0</v>
      </c>
      <c r="X1546">
        <v>1</v>
      </c>
      <c r="Y1546">
        <v>0</v>
      </c>
      <c r="Z1546">
        <v>1</v>
      </c>
      <c r="AA1546">
        <v>0</v>
      </c>
      <c r="AB1546">
        <v>0</v>
      </c>
      <c r="AC1546">
        <v>0</v>
      </c>
      <c r="AD1546">
        <v>1</v>
      </c>
      <c r="AE1546">
        <v>1</v>
      </c>
      <c r="AF1546">
        <v>1</v>
      </c>
      <c r="AG1546">
        <v>1</v>
      </c>
      <c r="AH1546">
        <v>1</v>
      </c>
      <c r="AI1546">
        <v>0</v>
      </c>
      <c r="AJ1546">
        <v>1</v>
      </c>
      <c r="AK1546">
        <v>0</v>
      </c>
      <c r="AL1546">
        <v>1</v>
      </c>
      <c r="AM1546">
        <v>1</v>
      </c>
      <c r="AN1546">
        <v>1</v>
      </c>
      <c r="AO1546">
        <v>1</v>
      </c>
      <c r="AP1546">
        <v>0</v>
      </c>
      <c r="AQ1546">
        <v>0</v>
      </c>
      <c r="AR1546">
        <v>0</v>
      </c>
    </row>
    <row r="1547" spans="1:44" x14ac:dyDescent="0.3">
      <c r="A1547">
        <v>1543</v>
      </c>
      <c r="B1547">
        <v>2</v>
      </c>
      <c r="C1547">
        <v>64</v>
      </c>
      <c r="D1547">
        <v>20</v>
      </c>
      <c r="E1547" t="str">
        <f>"2-64-20"</f>
        <v>2-64-20</v>
      </c>
      <c r="F1547" t="s">
        <v>71</v>
      </c>
      <c r="G1547" t="s">
        <v>72</v>
      </c>
      <c r="T1547">
        <v>0</v>
      </c>
      <c r="U1547">
        <v>1</v>
      </c>
      <c r="V1547">
        <v>0</v>
      </c>
      <c r="W1547">
        <v>0</v>
      </c>
      <c r="X1547">
        <v>1</v>
      </c>
      <c r="Y1547">
        <v>0</v>
      </c>
      <c r="Z1547">
        <v>1</v>
      </c>
      <c r="AA1547">
        <v>0</v>
      </c>
      <c r="AB1547">
        <v>0</v>
      </c>
      <c r="AC1547">
        <v>1</v>
      </c>
      <c r="AD1547">
        <v>0</v>
      </c>
      <c r="AE1547">
        <v>1</v>
      </c>
      <c r="AF1547">
        <v>1</v>
      </c>
      <c r="AG1547">
        <v>1</v>
      </c>
      <c r="AH1547">
        <v>1</v>
      </c>
      <c r="AI1547">
        <v>0</v>
      </c>
      <c r="AJ1547">
        <v>0</v>
      </c>
      <c r="AK1547">
        <v>1</v>
      </c>
      <c r="AL1547">
        <v>1</v>
      </c>
      <c r="AM1547">
        <v>1</v>
      </c>
      <c r="AN1547">
        <v>1</v>
      </c>
      <c r="AO1547">
        <v>1</v>
      </c>
      <c r="AP1547">
        <v>0</v>
      </c>
      <c r="AQ1547">
        <v>0</v>
      </c>
      <c r="AR1547">
        <v>0</v>
      </c>
    </row>
    <row r="1548" spans="1:44" x14ac:dyDescent="0.3">
      <c r="A1548">
        <v>1544</v>
      </c>
      <c r="B1548">
        <v>2</v>
      </c>
      <c r="C1548">
        <v>64</v>
      </c>
      <c r="D1548">
        <v>19</v>
      </c>
      <c r="E1548" t="str">
        <f>"2-64-19"</f>
        <v>2-64-19</v>
      </c>
      <c r="F1548" t="s">
        <v>71</v>
      </c>
      <c r="G1548" t="s">
        <v>73</v>
      </c>
      <c r="H1548">
        <v>1</v>
      </c>
      <c r="I1548">
        <v>0</v>
      </c>
      <c r="J1548">
        <v>0</v>
      </c>
      <c r="K1548">
        <v>1</v>
      </c>
      <c r="L1548">
        <v>1</v>
      </c>
      <c r="M1548">
        <v>1</v>
      </c>
      <c r="N1548">
        <v>1</v>
      </c>
      <c r="O1548">
        <v>1</v>
      </c>
      <c r="P1548">
        <v>1</v>
      </c>
      <c r="Q1548">
        <v>1</v>
      </c>
      <c r="R1548">
        <v>1</v>
      </c>
      <c r="S1548">
        <v>1</v>
      </c>
    </row>
    <row r="1549" spans="1:44" x14ac:dyDescent="0.3">
      <c r="A1549">
        <v>1545</v>
      </c>
      <c r="B1549">
        <v>2</v>
      </c>
      <c r="C1549">
        <v>64</v>
      </c>
      <c r="D1549">
        <v>11</v>
      </c>
      <c r="E1549" t="str">
        <f>"2-64-11"</f>
        <v>2-64-11</v>
      </c>
      <c r="F1549" t="s">
        <v>71</v>
      </c>
      <c r="G1549" t="s">
        <v>72</v>
      </c>
      <c r="T1549">
        <v>1</v>
      </c>
      <c r="U1549">
        <v>0</v>
      </c>
      <c r="V1549">
        <v>0</v>
      </c>
      <c r="W1549">
        <v>0</v>
      </c>
      <c r="X1549">
        <v>1</v>
      </c>
      <c r="Y1549">
        <v>0</v>
      </c>
      <c r="Z1549">
        <v>1</v>
      </c>
      <c r="AA1549">
        <v>0</v>
      </c>
      <c r="AB1549">
        <v>0</v>
      </c>
      <c r="AC1549">
        <v>1</v>
      </c>
      <c r="AD1549">
        <v>0</v>
      </c>
      <c r="AE1549">
        <v>1</v>
      </c>
      <c r="AF1549">
        <v>1</v>
      </c>
      <c r="AG1549">
        <v>1</v>
      </c>
      <c r="AH1549">
        <v>0</v>
      </c>
      <c r="AI1549">
        <v>1</v>
      </c>
      <c r="AJ1549">
        <v>0</v>
      </c>
      <c r="AK1549">
        <v>1</v>
      </c>
      <c r="AL1549">
        <v>1</v>
      </c>
      <c r="AM1549">
        <v>1</v>
      </c>
      <c r="AN1549">
        <v>1</v>
      </c>
      <c r="AO1549">
        <v>1</v>
      </c>
      <c r="AP1549">
        <v>0</v>
      </c>
      <c r="AQ1549">
        <v>0</v>
      </c>
      <c r="AR1549">
        <v>0</v>
      </c>
    </row>
    <row r="1550" spans="1:44" x14ac:dyDescent="0.3">
      <c r="A1550">
        <v>1546</v>
      </c>
      <c r="B1550">
        <v>2</v>
      </c>
      <c r="C1550">
        <v>64</v>
      </c>
      <c r="D1550">
        <v>8</v>
      </c>
      <c r="E1550" t="str">
        <f>"2-64-8"</f>
        <v>2-64-8</v>
      </c>
      <c r="F1550" t="s">
        <v>71</v>
      </c>
      <c r="G1550" t="s">
        <v>73</v>
      </c>
      <c r="H1550">
        <v>1</v>
      </c>
      <c r="I1550">
        <v>1</v>
      </c>
      <c r="J1550">
        <v>0</v>
      </c>
      <c r="K1550">
        <v>0</v>
      </c>
      <c r="L1550">
        <v>1</v>
      </c>
      <c r="M1550">
        <v>1</v>
      </c>
      <c r="N1550">
        <v>1</v>
      </c>
      <c r="O1550">
        <v>1</v>
      </c>
      <c r="P1550">
        <v>1</v>
      </c>
      <c r="Q1550">
        <v>1</v>
      </c>
      <c r="R1550">
        <v>1</v>
      </c>
      <c r="S1550">
        <v>1</v>
      </c>
    </row>
    <row r="1551" spans="1:44" x14ac:dyDescent="0.3">
      <c r="A1551">
        <v>1547</v>
      </c>
      <c r="B1551">
        <v>2</v>
      </c>
      <c r="C1551">
        <v>64</v>
      </c>
      <c r="D1551">
        <v>1</v>
      </c>
      <c r="E1551" t="str">
        <f>"2-64-1"</f>
        <v>2-64-1</v>
      </c>
      <c r="F1551" t="s">
        <v>71</v>
      </c>
      <c r="G1551" t="s">
        <v>72</v>
      </c>
      <c r="T1551">
        <v>0</v>
      </c>
      <c r="U1551">
        <v>0</v>
      </c>
      <c r="V1551">
        <v>0</v>
      </c>
      <c r="W1551">
        <v>0</v>
      </c>
      <c r="X1551">
        <v>1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v>1</v>
      </c>
      <c r="AE1551">
        <v>0</v>
      </c>
      <c r="AF1551">
        <v>1</v>
      </c>
      <c r="AG1551">
        <v>1</v>
      </c>
      <c r="AH1551">
        <v>1</v>
      </c>
      <c r="AI1551">
        <v>0</v>
      </c>
      <c r="AJ1551">
        <v>1</v>
      </c>
      <c r="AK1551">
        <v>0</v>
      </c>
      <c r="AL1551">
        <v>0</v>
      </c>
      <c r="AM1551">
        <v>1</v>
      </c>
      <c r="AN1551">
        <v>1</v>
      </c>
      <c r="AO1551">
        <v>1</v>
      </c>
      <c r="AP1551">
        <v>0</v>
      </c>
      <c r="AQ1551">
        <v>0</v>
      </c>
      <c r="AR1551">
        <v>0</v>
      </c>
    </row>
    <row r="1552" spans="1:44" x14ac:dyDescent="0.3">
      <c r="A1552">
        <v>1548</v>
      </c>
      <c r="B1552">
        <v>2</v>
      </c>
      <c r="C1552">
        <v>64</v>
      </c>
      <c r="D1552">
        <v>9</v>
      </c>
      <c r="E1552" t="str">
        <f>"2-64-9"</f>
        <v>2-64-9</v>
      </c>
      <c r="F1552" t="s">
        <v>71</v>
      </c>
      <c r="G1552" t="s">
        <v>72</v>
      </c>
      <c r="T1552">
        <v>0</v>
      </c>
      <c r="U1552">
        <v>1</v>
      </c>
      <c r="V1552">
        <v>0</v>
      </c>
      <c r="W1552">
        <v>0</v>
      </c>
      <c r="X1552">
        <v>1</v>
      </c>
      <c r="Y1552">
        <v>0</v>
      </c>
      <c r="Z1552">
        <v>1</v>
      </c>
      <c r="AA1552">
        <v>0</v>
      </c>
      <c r="AB1552">
        <v>0</v>
      </c>
      <c r="AC1552">
        <v>1</v>
      </c>
      <c r="AD1552">
        <v>0</v>
      </c>
      <c r="AE1552">
        <v>1</v>
      </c>
      <c r="AF1552">
        <v>1</v>
      </c>
      <c r="AG1552">
        <v>1</v>
      </c>
      <c r="AH1552">
        <v>0</v>
      </c>
      <c r="AI1552">
        <v>1</v>
      </c>
      <c r="AJ1552">
        <v>1</v>
      </c>
      <c r="AK1552">
        <v>0</v>
      </c>
      <c r="AL1552">
        <v>1</v>
      </c>
      <c r="AM1552">
        <v>1</v>
      </c>
      <c r="AN1552">
        <v>1</v>
      </c>
      <c r="AO1552">
        <v>1</v>
      </c>
      <c r="AP1552">
        <v>0</v>
      </c>
      <c r="AQ1552">
        <v>0</v>
      </c>
      <c r="AR1552">
        <v>1</v>
      </c>
    </row>
    <row r="1553" spans="1:44" x14ac:dyDescent="0.3">
      <c r="A1553">
        <v>1549</v>
      </c>
      <c r="B1553">
        <v>2</v>
      </c>
      <c r="C1553">
        <v>64</v>
      </c>
      <c r="D1553">
        <v>3</v>
      </c>
      <c r="E1553" t="str">
        <f>"2-64-3"</f>
        <v>2-64-3</v>
      </c>
      <c r="F1553" t="s">
        <v>71</v>
      </c>
      <c r="G1553" t="s">
        <v>73</v>
      </c>
      <c r="H1553">
        <v>1</v>
      </c>
      <c r="I1553">
        <v>0</v>
      </c>
      <c r="J1553">
        <v>0</v>
      </c>
      <c r="K1553">
        <v>0</v>
      </c>
      <c r="L1553">
        <v>1</v>
      </c>
      <c r="M1553">
        <v>1</v>
      </c>
      <c r="N1553">
        <v>0</v>
      </c>
      <c r="O1553">
        <v>1</v>
      </c>
      <c r="P1553">
        <v>0</v>
      </c>
      <c r="Q1553">
        <v>1</v>
      </c>
      <c r="R1553">
        <v>1</v>
      </c>
      <c r="S1553">
        <v>1</v>
      </c>
    </row>
    <row r="1554" spans="1:44" x14ac:dyDescent="0.3">
      <c r="A1554">
        <v>1550</v>
      </c>
      <c r="B1554">
        <v>2</v>
      </c>
      <c r="C1554">
        <v>64</v>
      </c>
      <c r="D1554">
        <v>16</v>
      </c>
      <c r="E1554" t="str">
        <f>"2-64-16"</f>
        <v>2-64-16</v>
      </c>
      <c r="F1554" t="s">
        <v>71</v>
      </c>
      <c r="G1554" t="s">
        <v>72</v>
      </c>
      <c r="T1554">
        <v>1</v>
      </c>
      <c r="U1554">
        <v>0</v>
      </c>
      <c r="V1554">
        <v>0</v>
      </c>
      <c r="W1554">
        <v>0</v>
      </c>
      <c r="X1554">
        <v>1</v>
      </c>
      <c r="Y1554">
        <v>0</v>
      </c>
      <c r="Z1554">
        <v>1</v>
      </c>
      <c r="AA1554">
        <v>0</v>
      </c>
      <c r="AB1554">
        <v>1</v>
      </c>
      <c r="AC1554">
        <v>0</v>
      </c>
      <c r="AD1554">
        <v>0</v>
      </c>
      <c r="AE1554">
        <v>1</v>
      </c>
      <c r="AF1554">
        <v>1</v>
      </c>
      <c r="AG1554">
        <v>1</v>
      </c>
      <c r="AH1554">
        <v>0</v>
      </c>
      <c r="AI1554">
        <v>1</v>
      </c>
      <c r="AJ1554">
        <v>1</v>
      </c>
      <c r="AK1554">
        <v>0</v>
      </c>
      <c r="AL1554">
        <v>1</v>
      </c>
      <c r="AM1554">
        <v>1</v>
      </c>
      <c r="AN1554">
        <v>1</v>
      </c>
      <c r="AO1554">
        <v>1</v>
      </c>
      <c r="AP1554">
        <v>0</v>
      </c>
      <c r="AQ1554">
        <v>0</v>
      </c>
      <c r="AR1554">
        <v>1</v>
      </c>
    </row>
    <row r="1555" spans="1:44" x14ac:dyDescent="0.3">
      <c r="A1555">
        <v>1551</v>
      </c>
      <c r="B1555">
        <v>2</v>
      </c>
      <c r="C1555">
        <v>64</v>
      </c>
      <c r="D1555">
        <v>5</v>
      </c>
      <c r="E1555" t="str">
        <f>"2-64-5"</f>
        <v>2-64-5</v>
      </c>
      <c r="F1555" t="s">
        <v>71</v>
      </c>
      <c r="G1555" t="s">
        <v>73</v>
      </c>
      <c r="H1555">
        <v>0</v>
      </c>
      <c r="I1555">
        <v>0</v>
      </c>
      <c r="J1555">
        <v>0</v>
      </c>
      <c r="K1555">
        <v>1</v>
      </c>
      <c r="L1555">
        <v>1</v>
      </c>
      <c r="M1555">
        <v>1</v>
      </c>
      <c r="N1555">
        <v>1</v>
      </c>
      <c r="O1555">
        <v>1</v>
      </c>
      <c r="P1555">
        <v>1</v>
      </c>
      <c r="Q1555">
        <v>1</v>
      </c>
      <c r="R1555">
        <v>1</v>
      </c>
      <c r="S1555">
        <v>1</v>
      </c>
    </row>
    <row r="1556" spans="1:44" x14ac:dyDescent="0.3">
      <c r="A1556">
        <v>1552</v>
      </c>
      <c r="B1556">
        <v>2</v>
      </c>
      <c r="C1556">
        <v>64</v>
      </c>
      <c r="D1556">
        <v>17</v>
      </c>
      <c r="E1556" t="str">
        <f>"2-64-17"</f>
        <v>2-64-17</v>
      </c>
      <c r="F1556" t="s">
        <v>71</v>
      </c>
      <c r="G1556" t="s">
        <v>72</v>
      </c>
      <c r="T1556">
        <v>1</v>
      </c>
      <c r="U1556">
        <v>0</v>
      </c>
      <c r="V1556">
        <v>0</v>
      </c>
      <c r="W1556">
        <v>0</v>
      </c>
      <c r="X1556">
        <v>1</v>
      </c>
      <c r="Y1556">
        <v>0</v>
      </c>
      <c r="Z1556">
        <v>1</v>
      </c>
      <c r="AA1556">
        <v>0</v>
      </c>
      <c r="AB1556">
        <v>1</v>
      </c>
      <c r="AC1556">
        <v>0</v>
      </c>
      <c r="AD1556">
        <v>0</v>
      </c>
      <c r="AE1556">
        <v>1</v>
      </c>
      <c r="AF1556">
        <v>1</v>
      </c>
      <c r="AG1556">
        <v>1</v>
      </c>
      <c r="AH1556">
        <v>0</v>
      </c>
      <c r="AI1556">
        <v>1</v>
      </c>
      <c r="AJ1556">
        <v>1</v>
      </c>
      <c r="AK1556">
        <v>0</v>
      </c>
      <c r="AL1556">
        <v>1</v>
      </c>
      <c r="AM1556">
        <v>1</v>
      </c>
      <c r="AN1556">
        <v>1</v>
      </c>
      <c r="AO1556">
        <v>1</v>
      </c>
      <c r="AP1556">
        <v>0</v>
      </c>
      <c r="AQ1556">
        <v>0</v>
      </c>
      <c r="AR1556">
        <v>1</v>
      </c>
    </row>
    <row r="1557" spans="1:44" x14ac:dyDescent="0.3">
      <c r="A1557">
        <v>1553</v>
      </c>
      <c r="B1557">
        <v>2</v>
      </c>
      <c r="C1557">
        <v>64</v>
      </c>
      <c r="D1557">
        <v>4</v>
      </c>
      <c r="E1557" t="str">
        <f>"2-64-4"</f>
        <v>2-64-4</v>
      </c>
      <c r="F1557" t="s">
        <v>71</v>
      </c>
      <c r="G1557" t="s">
        <v>72</v>
      </c>
      <c r="T1557">
        <v>1</v>
      </c>
      <c r="U1557">
        <v>0</v>
      </c>
      <c r="V1557">
        <v>0</v>
      </c>
      <c r="W1557">
        <v>0</v>
      </c>
      <c r="X1557">
        <v>1</v>
      </c>
      <c r="Y1557">
        <v>0</v>
      </c>
      <c r="Z1557">
        <v>1</v>
      </c>
      <c r="AA1557">
        <v>0</v>
      </c>
      <c r="AB1557">
        <v>0</v>
      </c>
      <c r="AC1557">
        <v>0</v>
      </c>
      <c r="AD1557">
        <v>1</v>
      </c>
      <c r="AE1557">
        <v>1</v>
      </c>
      <c r="AF1557">
        <v>1</v>
      </c>
      <c r="AG1557">
        <v>0</v>
      </c>
      <c r="AH1557">
        <v>0</v>
      </c>
      <c r="AI1557">
        <v>1</v>
      </c>
      <c r="AJ1557">
        <v>0</v>
      </c>
      <c r="AK1557">
        <v>1</v>
      </c>
      <c r="AL1557">
        <v>1</v>
      </c>
      <c r="AM1557">
        <v>1</v>
      </c>
      <c r="AN1557">
        <v>1</v>
      </c>
      <c r="AO1557">
        <v>1</v>
      </c>
      <c r="AP1557">
        <v>0</v>
      </c>
      <c r="AQ1557">
        <v>0</v>
      </c>
      <c r="AR1557">
        <v>0</v>
      </c>
    </row>
    <row r="1558" spans="1:44" x14ac:dyDescent="0.3">
      <c r="A1558">
        <v>1554</v>
      </c>
      <c r="B1558">
        <v>2</v>
      </c>
      <c r="C1558">
        <v>64</v>
      </c>
      <c r="D1558">
        <v>2</v>
      </c>
      <c r="E1558" t="str">
        <f>"2-64-2"</f>
        <v>2-64-2</v>
      </c>
      <c r="F1558" t="s">
        <v>71</v>
      </c>
      <c r="G1558" t="s">
        <v>72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  <c r="AA1558">
        <v>0</v>
      </c>
      <c r="AB1558">
        <v>0</v>
      </c>
      <c r="AC1558">
        <v>0</v>
      </c>
      <c r="AD1558">
        <v>0</v>
      </c>
      <c r="AE1558">
        <v>1</v>
      </c>
      <c r="AF1558">
        <v>1</v>
      </c>
      <c r="AG1558">
        <v>1</v>
      </c>
      <c r="AH1558">
        <v>1</v>
      </c>
      <c r="AI1558">
        <v>0</v>
      </c>
      <c r="AJ1558">
        <v>1</v>
      </c>
      <c r="AK1558">
        <v>0</v>
      </c>
      <c r="AL1558">
        <v>0</v>
      </c>
      <c r="AM1558">
        <v>1</v>
      </c>
      <c r="AN1558">
        <v>1</v>
      </c>
      <c r="AO1558">
        <v>1</v>
      </c>
      <c r="AP1558">
        <v>0</v>
      </c>
      <c r="AQ1558">
        <v>0</v>
      </c>
      <c r="AR1558">
        <v>0</v>
      </c>
    </row>
    <row r="1559" spans="1:44" x14ac:dyDescent="0.3">
      <c r="A1559">
        <v>1555</v>
      </c>
      <c r="B1559">
        <v>2</v>
      </c>
      <c r="C1559">
        <v>65</v>
      </c>
      <c r="D1559">
        <v>14</v>
      </c>
      <c r="E1559" t="str">
        <f>"2-65-14"</f>
        <v>2-65-14</v>
      </c>
      <c r="F1559" t="s">
        <v>71</v>
      </c>
      <c r="G1559" t="s">
        <v>72</v>
      </c>
      <c r="T1559">
        <v>1</v>
      </c>
      <c r="U1559">
        <v>0</v>
      </c>
      <c r="V1559">
        <v>0</v>
      </c>
      <c r="W1559">
        <v>0</v>
      </c>
      <c r="X1559">
        <v>1</v>
      </c>
      <c r="Y1559">
        <v>0</v>
      </c>
      <c r="Z1559">
        <v>1</v>
      </c>
      <c r="AA1559">
        <v>0</v>
      </c>
      <c r="AB1559">
        <v>1</v>
      </c>
      <c r="AC1559">
        <v>0</v>
      </c>
      <c r="AD1559">
        <v>0</v>
      </c>
      <c r="AE1559">
        <v>1</v>
      </c>
      <c r="AF1559">
        <v>1</v>
      </c>
      <c r="AG1559">
        <v>1</v>
      </c>
      <c r="AH1559">
        <v>0</v>
      </c>
      <c r="AI1559">
        <v>1</v>
      </c>
      <c r="AJ1559">
        <v>0</v>
      </c>
      <c r="AK1559">
        <v>1</v>
      </c>
      <c r="AL1559">
        <v>1</v>
      </c>
      <c r="AM1559">
        <v>1</v>
      </c>
      <c r="AN1559">
        <v>1</v>
      </c>
      <c r="AO1559">
        <v>1</v>
      </c>
      <c r="AP1559">
        <v>0</v>
      </c>
      <c r="AQ1559">
        <v>0</v>
      </c>
      <c r="AR1559">
        <v>0</v>
      </c>
    </row>
    <row r="1560" spans="1:44" x14ac:dyDescent="0.3">
      <c r="A1560">
        <v>1556</v>
      </c>
      <c r="B1560">
        <v>2</v>
      </c>
      <c r="C1560">
        <v>65</v>
      </c>
      <c r="D1560">
        <v>13</v>
      </c>
      <c r="E1560" t="str">
        <f>"2-65-13"</f>
        <v>2-65-13</v>
      </c>
      <c r="F1560" t="s">
        <v>71</v>
      </c>
      <c r="G1560" t="s">
        <v>72</v>
      </c>
      <c r="T1560">
        <v>1</v>
      </c>
      <c r="U1560">
        <v>0</v>
      </c>
      <c r="V1560">
        <v>0</v>
      </c>
      <c r="W1560">
        <v>0</v>
      </c>
      <c r="X1560">
        <v>1</v>
      </c>
      <c r="Y1560">
        <v>0</v>
      </c>
      <c r="Z1560">
        <v>1</v>
      </c>
      <c r="AA1560">
        <v>0</v>
      </c>
      <c r="AB1560">
        <v>0</v>
      </c>
      <c r="AC1560">
        <v>1</v>
      </c>
      <c r="AD1560">
        <v>0</v>
      </c>
      <c r="AE1560">
        <v>1</v>
      </c>
      <c r="AF1560">
        <v>0</v>
      </c>
      <c r="AG1560">
        <v>1</v>
      </c>
      <c r="AH1560">
        <v>1</v>
      </c>
      <c r="AI1560">
        <v>0</v>
      </c>
      <c r="AJ1560">
        <v>1</v>
      </c>
      <c r="AK1560">
        <v>0</v>
      </c>
      <c r="AL1560">
        <v>1</v>
      </c>
      <c r="AM1560">
        <v>1</v>
      </c>
      <c r="AN1560">
        <v>1</v>
      </c>
      <c r="AO1560">
        <v>1</v>
      </c>
      <c r="AP1560">
        <v>0</v>
      </c>
      <c r="AQ1560">
        <v>0</v>
      </c>
      <c r="AR1560">
        <v>0</v>
      </c>
    </row>
    <row r="1561" spans="1:44" x14ac:dyDescent="0.3">
      <c r="A1561">
        <v>1557</v>
      </c>
      <c r="B1561">
        <v>2</v>
      </c>
      <c r="C1561">
        <v>65</v>
      </c>
      <c r="D1561">
        <v>9</v>
      </c>
      <c r="E1561" t="str">
        <f>"2-65-9"</f>
        <v>2-65-9</v>
      </c>
      <c r="F1561" t="s">
        <v>71</v>
      </c>
      <c r="G1561" t="s">
        <v>72</v>
      </c>
      <c r="T1561">
        <v>1</v>
      </c>
      <c r="U1561">
        <v>0</v>
      </c>
      <c r="V1561">
        <v>0</v>
      </c>
      <c r="W1561">
        <v>0</v>
      </c>
      <c r="X1561">
        <v>1</v>
      </c>
      <c r="Y1561">
        <v>0</v>
      </c>
      <c r="Z1561">
        <v>1</v>
      </c>
      <c r="AA1561">
        <v>0</v>
      </c>
      <c r="AB1561">
        <v>1</v>
      </c>
      <c r="AC1561">
        <v>0</v>
      </c>
      <c r="AD1561">
        <v>0</v>
      </c>
      <c r="AE1561">
        <v>1</v>
      </c>
      <c r="AF1561">
        <v>0</v>
      </c>
      <c r="AG1561">
        <v>1</v>
      </c>
      <c r="AH1561">
        <v>1</v>
      </c>
      <c r="AI1561">
        <v>0</v>
      </c>
      <c r="AJ1561">
        <v>1</v>
      </c>
      <c r="AK1561">
        <v>0</v>
      </c>
      <c r="AL1561">
        <v>1</v>
      </c>
      <c r="AM1561">
        <v>1</v>
      </c>
      <c r="AN1561">
        <v>1</v>
      </c>
      <c r="AO1561">
        <v>1</v>
      </c>
      <c r="AP1561">
        <v>0</v>
      </c>
      <c r="AQ1561">
        <v>0</v>
      </c>
      <c r="AR1561">
        <v>0</v>
      </c>
    </row>
    <row r="1562" spans="1:44" x14ac:dyDescent="0.3">
      <c r="A1562">
        <v>1558</v>
      </c>
      <c r="B1562">
        <v>2</v>
      </c>
      <c r="C1562">
        <v>65</v>
      </c>
      <c r="D1562">
        <v>5</v>
      </c>
      <c r="E1562" t="str">
        <f>"2-65-5"</f>
        <v>2-65-5</v>
      </c>
      <c r="F1562" t="s">
        <v>71</v>
      </c>
      <c r="G1562" t="s">
        <v>72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>
        <v>0</v>
      </c>
      <c r="AG1562">
        <v>0</v>
      </c>
      <c r="AH1562">
        <v>0</v>
      </c>
      <c r="AI1562">
        <v>1</v>
      </c>
      <c r="AJ1562">
        <v>0</v>
      </c>
      <c r="AK1562">
        <v>0</v>
      </c>
      <c r="AL1562">
        <v>0</v>
      </c>
      <c r="AM1562">
        <v>0</v>
      </c>
      <c r="AN1562">
        <v>1</v>
      </c>
      <c r="AO1562">
        <v>0</v>
      </c>
      <c r="AP1562">
        <v>0</v>
      </c>
      <c r="AQ1562">
        <v>0</v>
      </c>
      <c r="AR1562">
        <v>0</v>
      </c>
    </row>
    <row r="1563" spans="1:44" x14ac:dyDescent="0.3">
      <c r="A1563">
        <v>1559</v>
      </c>
      <c r="B1563">
        <v>2</v>
      </c>
      <c r="C1563">
        <v>65</v>
      </c>
      <c r="D1563">
        <v>4</v>
      </c>
      <c r="E1563" t="str">
        <f>"2-65-4"</f>
        <v>2-65-4</v>
      </c>
      <c r="F1563" t="s">
        <v>71</v>
      </c>
      <c r="G1563" t="s">
        <v>73</v>
      </c>
      <c r="H1563">
        <v>1</v>
      </c>
      <c r="I1563">
        <v>1</v>
      </c>
      <c r="J1563">
        <v>0</v>
      </c>
      <c r="K1563">
        <v>0</v>
      </c>
      <c r="L1563">
        <v>1</v>
      </c>
      <c r="M1563">
        <v>1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1</v>
      </c>
    </row>
    <row r="1564" spans="1:44" x14ac:dyDescent="0.3">
      <c r="A1564">
        <v>1560</v>
      </c>
      <c r="B1564">
        <v>2</v>
      </c>
      <c r="C1564">
        <v>65</v>
      </c>
      <c r="D1564">
        <v>24</v>
      </c>
      <c r="E1564" t="str">
        <f>"2-65-24"</f>
        <v>2-65-24</v>
      </c>
      <c r="F1564" t="s">
        <v>71</v>
      </c>
      <c r="G1564" t="s">
        <v>73</v>
      </c>
      <c r="H1564">
        <v>1</v>
      </c>
      <c r="I1564">
        <v>0</v>
      </c>
      <c r="J1564">
        <v>0</v>
      </c>
      <c r="K1564">
        <v>1</v>
      </c>
      <c r="L1564">
        <v>1</v>
      </c>
      <c r="M1564">
        <v>1</v>
      </c>
      <c r="N1564">
        <v>1</v>
      </c>
      <c r="O1564">
        <v>1</v>
      </c>
      <c r="P1564">
        <v>1</v>
      </c>
      <c r="Q1564">
        <v>1</v>
      </c>
      <c r="R1564">
        <v>1</v>
      </c>
      <c r="S1564">
        <v>1</v>
      </c>
    </row>
    <row r="1565" spans="1:44" x14ac:dyDescent="0.3">
      <c r="A1565">
        <v>1561</v>
      </c>
      <c r="B1565">
        <v>2</v>
      </c>
      <c r="C1565">
        <v>65</v>
      </c>
      <c r="D1565">
        <v>23</v>
      </c>
      <c r="E1565" t="str">
        <f>"2-65-23"</f>
        <v>2-65-23</v>
      </c>
      <c r="F1565" t="s">
        <v>71</v>
      </c>
      <c r="G1565" t="s">
        <v>73</v>
      </c>
      <c r="H1565">
        <v>1</v>
      </c>
      <c r="I1565">
        <v>0</v>
      </c>
      <c r="J1565">
        <v>0</v>
      </c>
      <c r="K1565">
        <v>1</v>
      </c>
      <c r="L1565">
        <v>1</v>
      </c>
      <c r="M1565">
        <v>1</v>
      </c>
      <c r="N1565">
        <v>1</v>
      </c>
      <c r="O1565">
        <v>1</v>
      </c>
      <c r="P1565">
        <v>1</v>
      </c>
      <c r="Q1565">
        <v>1</v>
      </c>
      <c r="R1565">
        <v>1</v>
      </c>
      <c r="S1565">
        <v>1</v>
      </c>
    </row>
    <row r="1566" spans="1:44" x14ac:dyDescent="0.3">
      <c r="A1566">
        <v>1562</v>
      </c>
      <c r="B1566">
        <v>2</v>
      </c>
      <c r="C1566">
        <v>65</v>
      </c>
      <c r="D1566">
        <v>16</v>
      </c>
      <c r="E1566" t="str">
        <f>"2-65-16"</f>
        <v>2-65-16</v>
      </c>
      <c r="F1566" t="s">
        <v>71</v>
      </c>
      <c r="G1566" t="s">
        <v>73</v>
      </c>
      <c r="H1566">
        <v>1</v>
      </c>
      <c r="I1566">
        <v>0</v>
      </c>
      <c r="J1566">
        <v>0</v>
      </c>
      <c r="K1566">
        <v>1</v>
      </c>
      <c r="L1566">
        <v>1</v>
      </c>
      <c r="M1566">
        <v>1</v>
      </c>
      <c r="N1566">
        <v>1</v>
      </c>
      <c r="O1566">
        <v>1</v>
      </c>
      <c r="P1566">
        <v>1</v>
      </c>
      <c r="Q1566">
        <v>1</v>
      </c>
      <c r="R1566">
        <v>1</v>
      </c>
      <c r="S1566">
        <v>1</v>
      </c>
    </row>
    <row r="1567" spans="1:44" x14ac:dyDescent="0.3">
      <c r="A1567">
        <v>1563</v>
      </c>
      <c r="B1567">
        <v>2</v>
      </c>
      <c r="C1567">
        <v>65</v>
      </c>
      <c r="D1567">
        <v>15</v>
      </c>
      <c r="E1567" t="str">
        <f>"2-65-15"</f>
        <v>2-65-15</v>
      </c>
      <c r="F1567" t="s">
        <v>71</v>
      </c>
      <c r="G1567" t="s">
        <v>73</v>
      </c>
      <c r="H1567">
        <v>1</v>
      </c>
      <c r="I1567">
        <v>0</v>
      </c>
      <c r="J1567">
        <v>0</v>
      </c>
      <c r="K1567">
        <v>1</v>
      </c>
      <c r="L1567">
        <v>1</v>
      </c>
      <c r="M1567">
        <v>1</v>
      </c>
      <c r="N1567">
        <v>1</v>
      </c>
      <c r="O1567">
        <v>1</v>
      </c>
      <c r="P1567">
        <v>1</v>
      </c>
      <c r="Q1567">
        <v>1</v>
      </c>
      <c r="R1567">
        <v>0</v>
      </c>
      <c r="S1567">
        <v>0</v>
      </c>
    </row>
    <row r="1568" spans="1:44" x14ac:dyDescent="0.3">
      <c r="A1568">
        <v>1564</v>
      </c>
      <c r="B1568">
        <v>2</v>
      </c>
      <c r="C1568">
        <v>65</v>
      </c>
      <c r="D1568">
        <v>10</v>
      </c>
      <c r="E1568" t="str">
        <f>"2-65-10"</f>
        <v>2-65-10</v>
      </c>
      <c r="F1568" t="s">
        <v>71</v>
      </c>
      <c r="G1568" t="s">
        <v>73</v>
      </c>
      <c r="H1568">
        <v>1</v>
      </c>
      <c r="I1568">
        <v>0</v>
      </c>
      <c r="J1568">
        <v>0</v>
      </c>
      <c r="K1568">
        <v>1</v>
      </c>
      <c r="L1568">
        <v>1</v>
      </c>
      <c r="M1568">
        <v>1</v>
      </c>
      <c r="N1568">
        <v>1</v>
      </c>
      <c r="O1568">
        <v>1</v>
      </c>
      <c r="P1568">
        <v>1</v>
      </c>
      <c r="Q1568">
        <v>1</v>
      </c>
      <c r="R1568">
        <v>1</v>
      </c>
      <c r="S1568">
        <v>1</v>
      </c>
    </row>
    <row r="1569" spans="1:44" x14ac:dyDescent="0.3">
      <c r="A1569">
        <v>1565</v>
      </c>
      <c r="B1569">
        <v>2</v>
      </c>
      <c r="C1569">
        <v>65</v>
      </c>
      <c r="D1569">
        <v>6</v>
      </c>
      <c r="E1569" t="str">
        <f>"2-65-6"</f>
        <v>2-65-6</v>
      </c>
      <c r="F1569" t="s">
        <v>71</v>
      </c>
      <c r="G1569" t="s">
        <v>72</v>
      </c>
      <c r="T1569">
        <v>0</v>
      </c>
      <c r="U1569">
        <v>1</v>
      </c>
      <c r="V1569">
        <v>0</v>
      </c>
      <c r="W1569">
        <v>0</v>
      </c>
      <c r="X1569">
        <v>1</v>
      </c>
      <c r="Y1569">
        <v>0</v>
      </c>
      <c r="Z1569">
        <v>1</v>
      </c>
      <c r="AA1569">
        <v>0</v>
      </c>
      <c r="AB1569">
        <v>0</v>
      </c>
      <c r="AC1569">
        <v>1</v>
      </c>
      <c r="AD1569">
        <v>0</v>
      </c>
      <c r="AE1569">
        <v>1</v>
      </c>
      <c r="AF1569">
        <v>1</v>
      </c>
      <c r="AG1569">
        <v>1</v>
      </c>
      <c r="AH1569">
        <v>1</v>
      </c>
      <c r="AI1569">
        <v>0</v>
      </c>
      <c r="AJ1569">
        <v>0</v>
      </c>
      <c r="AK1569">
        <v>1</v>
      </c>
      <c r="AL1569">
        <v>1</v>
      </c>
      <c r="AM1569">
        <v>1</v>
      </c>
      <c r="AN1569">
        <v>1</v>
      </c>
      <c r="AO1569">
        <v>1</v>
      </c>
      <c r="AP1569">
        <v>0</v>
      </c>
      <c r="AQ1569">
        <v>0</v>
      </c>
      <c r="AR1569">
        <v>0</v>
      </c>
    </row>
    <row r="1570" spans="1:44" x14ac:dyDescent="0.3">
      <c r="A1570">
        <v>1566</v>
      </c>
      <c r="B1570">
        <v>2</v>
      </c>
      <c r="C1570">
        <v>65</v>
      </c>
      <c r="D1570">
        <v>2</v>
      </c>
      <c r="E1570" t="str">
        <f>"2-65-2"</f>
        <v>2-65-2</v>
      </c>
      <c r="F1570" t="s">
        <v>71</v>
      </c>
      <c r="G1570" t="s">
        <v>72</v>
      </c>
      <c r="T1570">
        <v>0</v>
      </c>
      <c r="U1570">
        <v>1</v>
      </c>
      <c r="V1570">
        <v>0</v>
      </c>
      <c r="W1570">
        <v>0</v>
      </c>
      <c r="X1570">
        <v>0</v>
      </c>
      <c r="Y1570">
        <v>1</v>
      </c>
      <c r="Z1570">
        <v>0</v>
      </c>
      <c r="AA1570">
        <v>1</v>
      </c>
      <c r="AB1570">
        <v>0</v>
      </c>
      <c r="AC1570">
        <v>0</v>
      </c>
      <c r="AD1570">
        <v>1</v>
      </c>
      <c r="AE1570">
        <v>0</v>
      </c>
      <c r="AF1570">
        <v>0</v>
      </c>
      <c r="AG1570">
        <v>0</v>
      </c>
      <c r="AH1570">
        <v>1</v>
      </c>
      <c r="AI1570">
        <v>0</v>
      </c>
      <c r="AJ1570">
        <v>0</v>
      </c>
      <c r="AK1570">
        <v>0</v>
      </c>
      <c r="AL1570">
        <v>0</v>
      </c>
      <c r="AM1570">
        <v>0</v>
      </c>
      <c r="AN1570">
        <v>0</v>
      </c>
      <c r="AO1570">
        <v>0</v>
      </c>
      <c r="AP1570">
        <v>0</v>
      </c>
      <c r="AQ1570">
        <v>0</v>
      </c>
      <c r="AR1570">
        <v>0</v>
      </c>
    </row>
    <row r="1571" spans="1:44" x14ac:dyDescent="0.3">
      <c r="A1571">
        <v>1567</v>
      </c>
      <c r="B1571">
        <v>2</v>
      </c>
      <c r="C1571">
        <v>65</v>
      </c>
      <c r="D1571">
        <v>22</v>
      </c>
      <c r="E1571" t="str">
        <f>"2-65-22"</f>
        <v>2-65-22</v>
      </c>
      <c r="F1571" t="s">
        <v>71</v>
      </c>
      <c r="G1571" t="s">
        <v>73</v>
      </c>
      <c r="H1571">
        <v>1</v>
      </c>
      <c r="I1571">
        <v>1</v>
      </c>
      <c r="J1571">
        <v>0</v>
      </c>
      <c r="K1571">
        <v>0</v>
      </c>
      <c r="L1571">
        <v>1</v>
      </c>
      <c r="M1571">
        <v>1</v>
      </c>
      <c r="N1571">
        <v>1</v>
      </c>
      <c r="O1571">
        <v>1</v>
      </c>
      <c r="P1571">
        <v>1</v>
      </c>
      <c r="Q1571">
        <v>1</v>
      </c>
      <c r="R1571">
        <v>1</v>
      </c>
      <c r="S1571">
        <v>1</v>
      </c>
    </row>
    <row r="1572" spans="1:44" x14ac:dyDescent="0.3">
      <c r="A1572">
        <v>1568</v>
      </c>
      <c r="B1572">
        <v>2</v>
      </c>
      <c r="C1572">
        <v>65</v>
      </c>
      <c r="D1572">
        <v>21</v>
      </c>
      <c r="E1572" t="str">
        <f>"2-65-21"</f>
        <v>2-65-21</v>
      </c>
      <c r="F1572" t="s">
        <v>71</v>
      </c>
      <c r="G1572" t="s">
        <v>73</v>
      </c>
      <c r="H1572">
        <v>1</v>
      </c>
      <c r="I1572">
        <v>0</v>
      </c>
      <c r="J1572">
        <v>0</v>
      </c>
      <c r="K1572">
        <v>1</v>
      </c>
      <c r="L1572">
        <v>1</v>
      </c>
      <c r="M1572">
        <v>1</v>
      </c>
      <c r="N1572">
        <v>1</v>
      </c>
      <c r="O1572">
        <v>1</v>
      </c>
      <c r="P1572">
        <v>1</v>
      </c>
      <c r="Q1572">
        <v>1</v>
      </c>
      <c r="R1572">
        <v>1</v>
      </c>
      <c r="S1572">
        <v>1</v>
      </c>
    </row>
    <row r="1573" spans="1:44" x14ac:dyDescent="0.3">
      <c r="A1573">
        <v>1569</v>
      </c>
      <c r="B1573">
        <v>2</v>
      </c>
      <c r="C1573">
        <v>65</v>
      </c>
      <c r="D1573">
        <v>18</v>
      </c>
      <c r="E1573" t="str">
        <f>"2-65-18"</f>
        <v>2-65-18</v>
      </c>
      <c r="F1573" t="s">
        <v>71</v>
      </c>
      <c r="G1573" t="s">
        <v>73</v>
      </c>
      <c r="H1573">
        <v>1</v>
      </c>
      <c r="I1573">
        <v>1</v>
      </c>
      <c r="J1573">
        <v>0</v>
      </c>
      <c r="K1573">
        <v>0</v>
      </c>
      <c r="L1573">
        <v>1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1</v>
      </c>
    </row>
    <row r="1574" spans="1:44" x14ac:dyDescent="0.3">
      <c r="A1574">
        <v>1570</v>
      </c>
      <c r="B1574">
        <v>2</v>
      </c>
      <c r="C1574">
        <v>65</v>
      </c>
      <c r="D1574">
        <v>17</v>
      </c>
      <c r="E1574" t="str">
        <f>"2-65-17"</f>
        <v>2-65-17</v>
      </c>
      <c r="F1574" t="s">
        <v>71</v>
      </c>
      <c r="G1574" t="s">
        <v>73</v>
      </c>
      <c r="H1574">
        <v>1</v>
      </c>
      <c r="I1574">
        <v>1</v>
      </c>
      <c r="J1574">
        <v>0</v>
      </c>
      <c r="K1574">
        <v>0</v>
      </c>
      <c r="L1574">
        <v>1</v>
      </c>
      <c r="M1574">
        <v>1</v>
      </c>
      <c r="N1574">
        <v>1</v>
      </c>
      <c r="O1574">
        <v>1</v>
      </c>
      <c r="P1574">
        <v>1</v>
      </c>
      <c r="Q1574">
        <v>1</v>
      </c>
      <c r="R1574">
        <v>1</v>
      </c>
      <c r="S1574">
        <v>1</v>
      </c>
    </row>
    <row r="1575" spans="1:44" x14ac:dyDescent="0.3">
      <c r="A1575">
        <v>1571</v>
      </c>
      <c r="B1575">
        <v>2</v>
      </c>
      <c r="C1575">
        <v>65</v>
      </c>
      <c r="D1575">
        <v>11</v>
      </c>
      <c r="E1575" t="str">
        <f>"2-65-11"</f>
        <v>2-65-11</v>
      </c>
      <c r="F1575" t="s">
        <v>71</v>
      </c>
      <c r="G1575" t="s">
        <v>72</v>
      </c>
      <c r="T1575">
        <v>1</v>
      </c>
      <c r="U1575">
        <v>0</v>
      </c>
      <c r="V1575">
        <v>0</v>
      </c>
      <c r="W1575">
        <v>0</v>
      </c>
      <c r="X1575">
        <v>1</v>
      </c>
      <c r="Y1575">
        <v>0</v>
      </c>
      <c r="Z1575">
        <v>0</v>
      </c>
      <c r="AA1575">
        <v>1</v>
      </c>
      <c r="AB1575">
        <v>0</v>
      </c>
      <c r="AC1575">
        <v>0</v>
      </c>
      <c r="AD1575">
        <v>1</v>
      </c>
      <c r="AE1575">
        <v>1</v>
      </c>
      <c r="AF1575">
        <v>1</v>
      </c>
      <c r="AG1575">
        <v>1</v>
      </c>
      <c r="AH1575">
        <v>1</v>
      </c>
      <c r="AI1575">
        <v>0</v>
      </c>
      <c r="AJ1575">
        <v>0</v>
      </c>
      <c r="AK1575">
        <v>1</v>
      </c>
      <c r="AL1575">
        <v>1</v>
      </c>
      <c r="AM1575">
        <v>1</v>
      </c>
      <c r="AN1575">
        <v>1</v>
      </c>
      <c r="AO1575">
        <v>1</v>
      </c>
      <c r="AP1575">
        <v>0</v>
      </c>
      <c r="AQ1575">
        <v>0</v>
      </c>
      <c r="AR1575">
        <v>0</v>
      </c>
    </row>
    <row r="1576" spans="1:44" x14ac:dyDescent="0.3">
      <c r="A1576">
        <v>1572</v>
      </c>
      <c r="B1576">
        <v>2</v>
      </c>
      <c r="C1576">
        <v>65</v>
      </c>
      <c r="D1576">
        <v>7</v>
      </c>
      <c r="E1576" t="str">
        <f>"2-65-7"</f>
        <v>2-65-7</v>
      </c>
      <c r="F1576" t="s">
        <v>71</v>
      </c>
      <c r="G1576" t="s">
        <v>72</v>
      </c>
      <c r="T1576">
        <v>1</v>
      </c>
      <c r="U1576">
        <v>0</v>
      </c>
      <c r="V1576">
        <v>0</v>
      </c>
      <c r="W1576">
        <v>0</v>
      </c>
      <c r="X1576">
        <v>0</v>
      </c>
      <c r="Y1576">
        <v>1</v>
      </c>
      <c r="Z1576">
        <v>0</v>
      </c>
      <c r="AA1576">
        <v>1</v>
      </c>
      <c r="AB1576">
        <v>0</v>
      </c>
      <c r="AC1576">
        <v>0</v>
      </c>
      <c r="AD1576">
        <v>1</v>
      </c>
      <c r="AE1576">
        <v>1</v>
      </c>
      <c r="AF1576">
        <v>1</v>
      </c>
      <c r="AG1576">
        <v>1</v>
      </c>
      <c r="AH1576">
        <v>1</v>
      </c>
      <c r="AI1576">
        <v>0</v>
      </c>
      <c r="AJ1576">
        <v>0</v>
      </c>
      <c r="AK1576">
        <v>1</v>
      </c>
      <c r="AL1576">
        <v>1</v>
      </c>
      <c r="AM1576">
        <v>1</v>
      </c>
      <c r="AN1576">
        <v>1</v>
      </c>
      <c r="AO1576">
        <v>1</v>
      </c>
      <c r="AP1576">
        <v>0</v>
      </c>
      <c r="AQ1576">
        <v>0</v>
      </c>
      <c r="AR1576">
        <v>0</v>
      </c>
    </row>
    <row r="1577" spans="1:44" x14ac:dyDescent="0.3">
      <c r="A1577">
        <v>1573</v>
      </c>
      <c r="B1577">
        <v>2</v>
      </c>
      <c r="C1577">
        <v>65</v>
      </c>
      <c r="D1577">
        <v>1</v>
      </c>
      <c r="E1577" t="str">
        <f>"2-65-1"</f>
        <v>2-65-1</v>
      </c>
      <c r="F1577" t="s">
        <v>71</v>
      </c>
      <c r="G1577" t="s">
        <v>73</v>
      </c>
      <c r="H1577">
        <v>1</v>
      </c>
      <c r="I1577">
        <v>1</v>
      </c>
      <c r="J1577">
        <v>0</v>
      </c>
      <c r="K1577">
        <v>0</v>
      </c>
      <c r="L1577">
        <v>1</v>
      </c>
      <c r="M1577">
        <v>1</v>
      </c>
      <c r="N1577">
        <v>1</v>
      </c>
      <c r="O1577">
        <v>1</v>
      </c>
      <c r="P1577">
        <v>1</v>
      </c>
      <c r="Q1577">
        <v>1</v>
      </c>
      <c r="R1577">
        <v>1</v>
      </c>
      <c r="S1577">
        <v>1</v>
      </c>
    </row>
    <row r="1578" spans="1:44" x14ac:dyDescent="0.3">
      <c r="A1578">
        <v>1574</v>
      </c>
      <c r="B1578">
        <v>2</v>
      </c>
      <c r="C1578">
        <v>65</v>
      </c>
      <c r="D1578">
        <v>20</v>
      </c>
      <c r="E1578" t="str">
        <f>"2-65-20"</f>
        <v>2-65-20</v>
      </c>
      <c r="F1578" t="s">
        <v>71</v>
      </c>
      <c r="G1578" t="s">
        <v>73</v>
      </c>
      <c r="H1578">
        <v>1</v>
      </c>
      <c r="I1578">
        <v>0</v>
      </c>
      <c r="J1578">
        <v>1</v>
      </c>
      <c r="K1578">
        <v>0</v>
      </c>
      <c r="L1578">
        <v>1</v>
      </c>
      <c r="M1578">
        <v>1</v>
      </c>
      <c r="N1578">
        <v>1</v>
      </c>
      <c r="O1578">
        <v>1</v>
      </c>
      <c r="P1578">
        <v>1</v>
      </c>
      <c r="Q1578">
        <v>1</v>
      </c>
      <c r="R1578">
        <v>1</v>
      </c>
      <c r="S1578">
        <v>1</v>
      </c>
    </row>
    <row r="1579" spans="1:44" x14ac:dyDescent="0.3">
      <c r="A1579">
        <v>1575</v>
      </c>
      <c r="B1579">
        <v>2</v>
      </c>
      <c r="C1579">
        <v>65</v>
      </c>
      <c r="D1579">
        <v>19</v>
      </c>
      <c r="E1579" t="str">
        <f>"2-65-19"</f>
        <v>2-65-19</v>
      </c>
      <c r="F1579" t="s">
        <v>71</v>
      </c>
      <c r="G1579" t="s">
        <v>73</v>
      </c>
      <c r="H1579">
        <v>1</v>
      </c>
      <c r="I1579">
        <v>0</v>
      </c>
      <c r="J1579">
        <v>0</v>
      </c>
      <c r="K1579">
        <v>0</v>
      </c>
      <c r="L1579">
        <v>1</v>
      </c>
      <c r="M1579">
        <v>0</v>
      </c>
      <c r="N1579">
        <v>0</v>
      </c>
      <c r="O1579">
        <v>1</v>
      </c>
      <c r="P1579">
        <v>0</v>
      </c>
      <c r="Q1579">
        <v>0</v>
      </c>
      <c r="R1579">
        <v>1</v>
      </c>
      <c r="S1579">
        <v>1</v>
      </c>
    </row>
    <row r="1580" spans="1:44" x14ac:dyDescent="0.3">
      <c r="A1580">
        <v>1576</v>
      </c>
      <c r="B1580">
        <v>2</v>
      </c>
      <c r="C1580">
        <v>65</v>
      </c>
      <c r="D1580">
        <v>12</v>
      </c>
      <c r="E1580" t="str">
        <f>"2-65-12"</f>
        <v>2-65-12</v>
      </c>
      <c r="F1580" t="s">
        <v>71</v>
      </c>
      <c r="G1580" t="s">
        <v>72</v>
      </c>
      <c r="T1580">
        <v>1</v>
      </c>
      <c r="U1580">
        <v>0</v>
      </c>
      <c r="V1580">
        <v>0</v>
      </c>
      <c r="W1580">
        <v>0</v>
      </c>
      <c r="X1580">
        <v>1</v>
      </c>
      <c r="Y1580">
        <v>0</v>
      </c>
      <c r="Z1580">
        <v>1</v>
      </c>
      <c r="AA1580">
        <v>0</v>
      </c>
      <c r="AB1580">
        <v>1</v>
      </c>
      <c r="AC1580">
        <v>0</v>
      </c>
      <c r="AD1580">
        <v>0</v>
      </c>
      <c r="AE1580">
        <v>1</v>
      </c>
      <c r="AF1580">
        <v>1</v>
      </c>
      <c r="AG1580">
        <v>1</v>
      </c>
      <c r="AH1580">
        <v>0</v>
      </c>
      <c r="AI1580">
        <v>1</v>
      </c>
      <c r="AJ1580">
        <v>0</v>
      </c>
      <c r="AK1580">
        <v>1</v>
      </c>
      <c r="AL1580">
        <v>1</v>
      </c>
      <c r="AM1580">
        <v>1</v>
      </c>
      <c r="AN1580">
        <v>1</v>
      </c>
      <c r="AO1580">
        <v>1</v>
      </c>
      <c r="AP1580">
        <v>0</v>
      </c>
      <c r="AQ1580">
        <v>0</v>
      </c>
      <c r="AR1580">
        <v>0</v>
      </c>
    </row>
    <row r="1581" spans="1:44" x14ac:dyDescent="0.3">
      <c r="A1581">
        <v>1577</v>
      </c>
      <c r="B1581">
        <v>2</v>
      </c>
      <c r="C1581">
        <v>65</v>
      </c>
      <c r="D1581">
        <v>8</v>
      </c>
      <c r="E1581" t="str">
        <f>"2-65-8"</f>
        <v>2-65-8</v>
      </c>
      <c r="F1581" t="s">
        <v>71</v>
      </c>
      <c r="G1581" t="s">
        <v>72</v>
      </c>
      <c r="T1581">
        <v>0</v>
      </c>
      <c r="U1581">
        <v>1</v>
      </c>
      <c r="V1581">
        <v>0</v>
      </c>
      <c r="W1581">
        <v>0</v>
      </c>
      <c r="X1581">
        <v>0</v>
      </c>
      <c r="Y1581">
        <v>1</v>
      </c>
      <c r="Z1581">
        <v>0</v>
      </c>
      <c r="AA1581">
        <v>1</v>
      </c>
      <c r="AB1581">
        <v>0</v>
      </c>
      <c r="AC1581">
        <v>0</v>
      </c>
      <c r="AD1581">
        <v>1</v>
      </c>
      <c r="AE1581">
        <v>1</v>
      </c>
      <c r="AF1581">
        <v>1</v>
      </c>
      <c r="AG1581">
        <v>1</v>
      </c>
      <c r="AH1581">
        <v>0</v>
      </c>
      <c r="AI1581">
        <v>1</v>
      </c>
      <c r="AJ1581">
        <v>0</v>
      </c>
      <c r="AK1581">
        <v>1</v>
      </c>
      <c r="AL1581">
        <v>1</v>
      </c>
      <c r="AM1581">
        <v>1</v>
      </c>
      <c r="AN1581">
        <v>1</v>
      </c>
      <c r="AO1581">
        <v>1</v>
      </c>
      <c r="AP1581">
        <v>0</v>
      </c>
      <c r="AQ1581">
        <v>0</v>
      </c>
      <c r="AR1581">
        <v>0</v>
      </c>
    </row>
    <row r="1582" spans="1:44" x14ac:dyDescent="0.3">
      <c r="A1582">
        <v>1578</v>
      </c>
      <c r="B1582">
        <v>2</v>
      </c>
      <c r="C1582">
        <v>65</v>
      </c>
      <c r="D1582">
        <v>3</v>
      </c>
      <c r="E1582" t="str">
        <f>"2-65-3"</f>
        <v>2-65-3</v>
      </c>
      <c r="F1582" t="s">
        <v>71</v>
      </c>
      <c r="G1582" t="s">
        <v>72</v>
      </c>
      <c r="T1582">
        <v>0</v>
      </c>
      <c r="U1582">
        <v>1</v>
      </c>
      <c r="V1582">
        <v>0</v>
      </c>
      <c r="W1582">
        <v>0</v>
      </c>
      <c r="X1582">
        <v>0</v>
      </c>
      <c r="Y1582">
        <v>1</v>
      </c>
      <c r="Z1582">
        <v>0</v>
      </c>
      <c r="AA1582">
        <v>1</v>
      </c>
      <c r="AB1582">
        <v>0</v>
      </c>
      <c r="AC1582">
        <v>0</v>
      </c>
      <c r="AD1582">
        <v>1</v>
      </c>
      <c r="AE1582">
        <v>0</v>
      </c>
      <c r="AF1582">
        <v>0</v>
      </c>
      <c r="AG1582">
        <v>0</v>
      </c>
      <c r="AH1582">
        <v>1</v>
      </c>
      <c r="AI1582">
        <v>0</v>
      </c>
      <c r="AJ1582">
        <v>0</v>
      </c>
      <c r="AK1582">
        <v>0</v>
      </c>
      <c r="AL1582">
        <v>0</v>
      </c>
      <c r="AM1582">
        <v>0</v>
      </c>
      <c r="AN1582">
        <v>0</v>
      </c>
      <c r="AO1582">
        <v>0</v>
      </c>
      <c r="AP1582">
        <v>0</v>
      </c>
      <c r="AQ1582">
        <v>0</v>
      </c>
      <c r="AR1582">
        <v>0</v>
      </c>
    </row>
    <row r="1583" spans="1:44" x14ac:dyDescent="0.3">
      <c r="A1583">
        <v>1579</v>
      </c>
      <c r="B1583">
        <v>2</v>
      </c>
      <c r="C1583">
        <v>65</v>
      </c>
      <c r="D1583">
        <v>25</v>
      </c>
      <c r="E1583" t="str">
        <f>"2-65-25"</f>
        <v>2-65-25</v>
      </c>
      <c r="F1583" t="s">
        <v>71</v>
      </c>
      <c r="G1583" t="s">
        <v>72</v>
      </c>
      <c r="T1583">
        <v>0</v>
      </c>
      <c r="U1583">
        <v>1</v>
      </c>
      <c r="V1583">
        <v>0</v>
      </c>
      <c r="W1583">
        <v>0</v>
      </c>
      <c r="X1583">
        <v>1</v>
      </c>
      <c r="Y1583">
        <v>0</v>
      </c>
      <c r="Z1583">
        <v>0</v>
      </c>
      <c r="AA1583">
        <v>1</v>
      </c>
      <c r="AB1583">
        <v>1</v>
      </c>
      <c r="AC1583">
        <v>0</v>
      </c>
      <c r="AD1583">
        <v>0</v>
      </c>
      <c r="AE1583">
        <v>1</v>
      </c>
      <c r="AF1583">
        <v>1</v>
      </c>
      <c r="AG1583">
        <v>1</v>
      </c>
      <c r="AH1583">
        <v>0</v>
      </c>
      <c r="AI1583">
        <v>1</v>
      </c>
      <c r="AJ1583">
        <v>1</v>
      </c>
      <c r="AK1583">
        <v>0</v>
      </c>
      <c r="AL1583">
        <v>1</v>
      </c>
      <c r="AM1583">
        <v>1</v>
      </c>
      <c r="AN1583">
        <v>1</v>
      </c>
      <c r="AO1583">
        <v>1</v>
      </c>
      <c r="AP1583">
        <v>0</v>
      </c>
      <c r="AQ1583">
        <v>0</v>
      </c>
      <c r="AR1583">
        <v>1</v>
      </c>
    </row>
    <row r="1584" spans="1:44" x14ac:dyDescent="0.3">
      <c r="A1584">
        <v>1580</v>
      </c>
      <c r="B1584">
        <v>2</v>
      </c>
      <c r="C1584">
        <v>66</v>
      </c>
      <c r="D1584">
        <v>20</v>
      </c>
      <c r="E1584" t="str">
        <f>"2-66-20"</f>
        <v>2-66-20</v>
      </c>
      <c r="F1584" t="s">
        <v>71</v>
      </c>
      <c r="G1584" t="s">
        <v>72</v>
      </c>
      <c r="T1584">
        <v>0</v>
      </c>
      <c r="U1584">
        <v>1</v>
      </c>
      <c r="V1584">
        <v>0</v>
      </c>
      <c r="W1584">
        <v>0</v>
      </c>
      <c r="X1584">
        <v>1</v>
      </c>
      <c r="Y1584">
        <v>0</v>
      </c>
      <c r="Z1584">
        <v>0</v>
      </c>
      <c r="AA1584">
        <v>1</v>
      </c>
      <c r="AB1584">
        <v>1</v>
      </c>
      <c r="AC1584">
        <v>0</v>
      </c>
      <c r="AD1584">
        <v>0</v>
      </c>
      <c r="AE1584">
        <v>1</v>
      </c>
      <c r="AF1584">
        <v>1</v>
      </c>
      <c r="AG1584">
        <v>1</v>
      </c>
      <c r="AH1584">
        <v>0</v>
      </c>
      <c r="AI1584">
        <v>1</v>
      </c>
      <c r="AJ1584">
        <v>0</v>
      </c>
      <c r="AK1584">
        <v>1</v>
      </c>
      <c r="AL1584">
        <v>1</v>
      </c>
      <c r="AM1584">
        <v>1</v>
      </c>
      <c r="AN1584">
        <v>1</v>
      </c>
      <c r="AO1584">
        <v>1</v>
      </c>
      <c r="AP1584">
        <v>0</v>
      </c>
      <c r="AQ1584">
        <v>0</v>
      </c>
      <c r="AR1584">
        <v>0</v>
      </c>
    </row>
    <row r="1585" spans="1:44" x14ac:dyDescent="0.3">
      <c r="A1585">
        <v>1581</v>
      </c>
      <c r="B1585">
        <v>2</v>
      </c>
      <c r="C1585">
        <v>66</v>
      </c>
      <c r="D1585">
        <v>19</v>
      </c>
      <c r="E1585" t="str">
        <f>"2-66-19"</f>
        <v>2-66-19</v>
      </c>
      <c r="F1585" t="s">
        <v>71</v>
      </c>
      <c r="G1585" t="s">
        <v>72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1</v>
      </c>
      <c r="Z1585">
        <v>0</v>
      </c>
      <c r="AA1585">
        <v>0</v>
      </c>
      <c r="AB1585">
        <v>0</v>
      </c>
      <c r="AC1585">
        <v>0</v>
      </c>
      <c r="AD1585">
        <v>0</v>
      </c>
      <c r="AE1585">
        <v>0</v>
      </c>
      <c r="AF1585">
        <v>0</v>
      </c>
      <c r="AG1585">
        <v>0</v>
      </c>
      <c r="AH1585">
        <v>0</v>
      </c>
      <c r="AI1585">
        <v>0</v>
      </c>
      <c r="AJ1585">
        <v>0</v>
      </c>
      <c r="AK1585">
        <v>0</v>
      </c>
      <c r="AL1585">
        <v>0</v>
      </c>
      <c r="AM1585">
        <v>0</v>
      </c>
      <c r="AN1585">
        <v>0</v>
      </c>
      <c r="AO1585">
        <v>1</v>
      </c>
      <c r="AP1585">
        <v>0</v>
      </c>
      <c r="AQ1585">
        <v>0</v>
      </c>
      <c r="AR1585">
        <v>0</v>
      </c>
    </row>
    <row r="1586" spans="1:44" x14ac:dyDescent="0.3">
      <c r="A1586">
        <v>1582</v>
      </c>
      <c r="B1586">
        <v>2</v>
      </c>
      <c r="C1586">
        <v>66</v>
      </c>
      <c r="D1586">
        <v>10</v>
      </c>
      <c r="E1586" t="str">
        <f>"2-66-10"</f>
        <v>2-66-10</v>
      </c>
      <c r="F1586" t="s">
        <v>71</v>
      </c>
      <c r="G1586" t="s">
        <v>72</v>
      </c>
      <c r="T1586">
        <v>0</v>
      </c>
      <c r="U1586">
        <v>1</v>
      </c>
      <c r="V1586">
        <v>0</v>
      </c>
      <c r="W1586">
        <v>0</v>
      </c>
      <c r="X1586">
        <v>1</v>
      </c>
      <c r="Y1586">
        <v>0</v>
      </c>
      <c r="Z1586">
        <v>0</v>
      </c>
      <c r="AA1586">
        <v>1</v>
      </c>
      <c r="AB1586">
        <v>0</v>
      </c>
      <c r="AC1586">
        <v>1</v>
      </c>
      <c r="AD1586">
        <v>0</v>
      </c>
      <c r="AE1586">
        <v>1</v>
      </c>
      <c r="AF1586">
        <v>1</v>
      </c>
      <c r="AG1586">
        <v>1</v>
      </c>
      <c r="AH1586">
        <v>1</v>
      </c>
      <c r="AI1586">
        <v>0</v>
      </c>
      <c r="AJ1586">
        <v>1</v>
      </c>
      <c r="AK1586">
        <v>0</v>
      </c>
      <c r="AL1586">
        <v>0</v>
      </c>
      <c r="AM1586">
        <v>1</v>
      </c>
      <c r="AN1586">
        <v>1</v>
      </c>
      <c r="AO1586">
        <v>1</v>
      </c>
      <c r="AP1586">
        <v>0</v>
      </c>
      <c r="AQ1586">
        <v>0</v>
      </c>
      <c r="AR1586">
        <v>0</v>
      </c>
    </row>
    <row r="1587" spans="1:44" x14ac:dyDescent="0.3">
      <c r="A1587">
        <v>1583</v>
      </c>
      <c r="B1587">
        <v>2</v>
      </c>
      <c r="C1587">
        <v>66</v>
      </c>
      <c r="D1587">
        <v>5</v>
      </c>
      <c r="E1587" t="str">
        <f>"2-66-5"</f>
        <v>2-66-5</v>
      </c>
      <c r="F1587" t="s">
        <v>71</v>
      </c>
      <c r="G1587" t="s">
        <v>72</v>
      </c>
      <c r="T1587">
        <v>1</v>
      </c>
      <c r="U1587">
        <v>0</v>
      </c>
      <c r="V1587">
        <v>0</v>
      </c>
      <c r="W1587">
        <v>0</v>
      </c>
      <c r="X1587">
        <v>1</v>
      </c>
      <c r="Y1587">
        <v>0</v>
      </c>
      <c r="Z1587">
        <v>0</v>
      </c>
      <c r="AA1587">
        <v>1</v>
      </c>
      <c r="AB1587">
        <v>1</v>
      </c>
      <c r="AC1587">
        <v>0</v>
      </c>
      <c r="AD1587">
        <v>0</v>
      </c>
      <c r="AE1587">
        <v>0</v>
      </c>
      <c r="AF1587">
        <v>0</v>
      </c>
      <c r="AG1587">
        <v>0</v>
      </c>
      <c r="AH1587">
        <v>0</v>
      </c>
      <c r="AI1587">
        <v>1</v>
      </c>
      <c r="AJ1587">
        <v>1</v>
      </c>
      <c r="AK1587">
        <v>0</v>
      </c>
      <c r="AL1587">
        <v>0</v>
      </c>
      <c r="AM1587">
        <v>0</v>
      </c>
      <c r="AN1587">
        <v>0</v>
      </c>
      <c r="AO1587">
        <v>0</v>
      </c>
      <c r="AP1587">
        <v>0</v>
      </c>
      <c r="AQ1587">
        <v>0</v>
      </c>
      <c r="AR1587">
        <v>0</v>
      </c>
    </row>
    <row r="1588" spans="1:44" x14ac:dyDescent="0.3">
      <c r="A1588">
        <v>1584</v>
      </c>
      <c r="B1588">
        <v>2</v>
      </c>
      <c r="C1588">
        <v>66</v>
      </c>
      <c r="D1588">
        <v>2</v>
      </c>
      <c r="E1588" t="str">
        <f>"2-66-2"</f>
        <v>2-66-2</v>
      </c>
      <c r="F1588" t="s">
        <v>71</v>
      </c>
      <c r="G1588" t="s">
        <v>73</v>
      </c>
      <c r="H1588">
        <v>1</v>
      </c>
      <c r="I1588">
        <v>1</v>
      </c>
      <c r="J1588">
        <v>0</v>
      </c>
      <c r="K1588">
        <v>0</v>
      </c>
      <c r="L1588">
        <v>1</v>
      </c>
      <c r="M1588">
        <v>1</v>
      </c>
      <c r="N1588">
        <v>1</v>
      </c>
      <c r="O1588">
        <v>1</v>
      </c>
      <c r="P1588">
        <v>1</v>
      </c>
      <c r="Q1588">
        <v>1</v>
      </c>
      <c r="R1588">
        <v>1</v>
      </c>
      <c r="S1588">
        <v>1</v>
      </c>
    </row>
    <row r="1589" spans="1:44" x14ac:dyDescent="0.3">
      <c r="A1589">
        <v>1585</v>
      </c>
      <c r="B1589">
        <v>2</v>
      </c>
      <c r="C1589">
        <v>66</v>
      </c>
      <c r="D1589">
        <v>22</v>
      </c>
      <c r="E1589" t="str">
        <f>"2-66-22"</f>
        <v>2-66-22</v>
      </c>
      <c r="F1589" t="s">
        <v>71</v>
      </c>
      <c r="G1589" t="s">
        <v>72</v>
      </c>
      <c r="T1589">
        <v>0</v>
      </c>
      <c r="U1589">
        <v>1</v>
      </c>
      <c r="V1589">
        <v>0</v>
      </c>
      <c r="W1589">
        <v>0</v>
      </c>
      <c r="X1589">
        <v>1</v>
      </c>
      <c r="Y1589">
        <v>0</v>
      </c>
      <c r="Z1589">
        <v>0</v>
      </c>
      <c r="AA1589">
        <v>1</v>
      </c>
      <c r="AB1589">
        <v>0</v>
      </c>
      <c r="AC1589">
        <v>1</v>
      </c>
      <c r="AD1589">
        <v>0</v>
      </c>
      <c r="AE1589">
        <v>1</v>
      </c>
      <c r="AF1589">
        <v>1</v>
      </c>
      <c r="AG1589">
        <v>1</v>
      </c>
      <c r="AH1589">
        <v>1</v>
      </c>
      <c r="AI1589">
        <v>0</v>
      </c>
      <c r="AJ1589">
        <v>0</v>
      </c>
      <c r="AK1589">
        <v>1</v>
      </c>
      <c r="AL1589">
        <v>1</v>
      </c>
      <c r="AM1589">
        <v>1</v>
      </c>
      <c r="AN1589">
        <v>1</v>
      </c>
      <c r="AO1589">
        <v>1</v>
      </c>
      <c r="AP1589">
        <v>0</v>
      </c>
      <c r="AQ1589">
        <v>0</v>
      </c>
      <c r="AR1589">
        <v>0</v>
      </c>
    </row>
    <row r="1590" spans="1:44" x14ac:dyDescent="0.3">
      <c r="A1590">
        <v>1586</v>
      </c>
      <c r="B1590">
        <v>2</v>
      </c>
      <c r="C1590">
        <v>66</v>
      </c>
      <c r="D1590">
        <v>21</v>
      </c>
      <c r="E1590" t="str">
        <f>"2-66-21"</f>
        <v>2-66-21</v>
      </c>
      <c r="F1590" t="s">
        <v>71</v>
      </c>
      <c r="G1590" t="s">
        <v>72</v>
      </c>
      <c r="T1590">
        <v>0</v>
      </c>
      <c r="U1590">
        <v>1</v>
      </c>
      <c r="V1590">
        <v>0</v>
      </c>
      <c r="W1590">
        <v>0</v>
      </c>
      <c r="X1590">
        <v>1</v>
      </c>
      <c r="Y1590">
        <v>0</v>
      </c>
      <c r="Z1590">
        <v>0</v>
      </c>
      <c r="AA1590">
        <v>1</v>
      </c>
      <c r="AB1590">
        <v>1</v>
      </c>
      <c r="AC1590">
        <v>0</v>
      </c>
      <c r="AD1590">
        <v>0</v>
      </c>
      <c r="AE1590">
        <v>1</v>
      </c>
      <c r="AF1590">
        <v>1</v>
      </c>
      <c r="AG1590">
        <v>1</v>
      </c>
      <c r="AH1590">
        <v>0</v>
      </c>
      <c r="AI1590">
        <v>1</v>
      </c>
      <c r="AJ1590">
        <v>0</v>
      </c>
      <c r="AK1590">
        <v>1</v>
      </c>
      <c r="AL1590">
        <v>1</v>
      </c>
      <c r="AM1590">
        <v>1</v>
      </c>
      <c r="AN1590">
        <v>1</v>
      </c>
      <c r="AO1590">
        <v>1</v>
      </c>
      <c r="AP1590">
        <v>0</v>
      </c>
      <c r="AQ1590">
        <v>0</v>
      </c>
      <c r="AR1590">
        <v>0</v>
      </c>
    </row>
    <row r="1591" spans="1:44" x14ac:dyDescent="0.3">
      <c r="A1591">
        <v>1587</v>
      </c>
      <c r="B1591">
        <v>2</v>
      </c>
      <c r="C1591">
        <v>66</v>
      </c>
      <c r="D1591">
        <v>14</v>
      </c>
      <c r="E1591" t="str">
        <f>"2-66-14"</f>
        <v>2-66-14</v>
      </c>
      <c r="F1591" t="s">
        <v>71</v>
      </c>
      <c r="G1591" t="s">
        <v>73</v>
      </c>
      <c r="H1591">
        <v>1</v>
      </c>
      <c r="I1591">
        <v>1</v>
      </c>
      <c r="J1591">
        <v>0</v>
      </c>
      <c r="K1591">
        <v>0</v>
      </c>
      <c r="L1591">
        <v>1</v>
      </c>
      <c r="M1591">
        <v>1</v>
      </c>
      <c r="N1591">
        <v>1</v>
      </c>
      <c r="O1591">
        <v>1</v>
      </c>
      <c r="P1591">
        <v>1</v>
      </c>
      <c r="Q1591">
        <v>1</v>
      </c>
      <c r="R1591">
        <v>1</v>
      </c>
      <c r="S1591">
        <v>1</v>
      </c>
    </row>
    <row r="1592" spans="1:44" x14ac:dyDescent="0.3">
      <c r="A1592">
        <v>1588</v>
      </c>
      <c r="B1592">
        <v>2</v>
      </c>
      <c r="C1592">
        <v>66</v>
      </c>
      <c r="D1592">
        <v>13</v>
      </c>
      <c r="E1592" t="str">
        <f>"2-66-13"</f>
        <v>2-66-13</v>
      </c>
      <c r="F1592" t="s">
        <v>71</v>
      </c>
      <c r="G1592" t="s">
        <v>73</v>
      </c>
      <c r="H1592">
        <v>1</v>
      </c>
      <c r="I1592">
        <v>1</v>
      </c>
      <c r="J1592">
        <v>0</v>
      </c>
      <c r="K1592">
        <v>0</v>
      </c>
      <c r="L1592">
        <v>1</v>
      </c>
      <c r="M1592">
        <v>1</v>
      </c>
      <c r="N1592">
        <v>1</v>
      </c>
      <c r="O1592">
        <v>1</v>
      </c>
      <c r="P1592">
        <v>1</v>
      </c>
      <c r="Q1592">
        <v>1</v>
      </c>
      <c r="R1592">
        <v>1</v>
      </c>
      <c r="S1592">
        <v>1</v>
      </c>
    </row>
    <row r="1593" spans="1:44" x14ac:dyDescent="0.3">
      <c r="A1593">
        <v>1589</v>
      </c>
      <c r="B1593">
        <v>2</v>
      </c>
      <c r="C1593">
        <v>66</v>
      </c>
      <c r="D1593">
        <v>9</v>
      </c>
      <c r="E1593" t="str">
        <f>"2-66-9"</f>
        <v>2-66-9</v>
      </c>
      <c r="F1593" t="s">
        <v>71</v>
      </c>
      <c r="G1593" t="s">
        <v>73</v>
      </c>
      <c r="H1593">
        <v>1</v>
      </c>
      <c r="I1593">
        <v>1</v>
      </c>
      <c r="J1593">
        <v>0</v>
      </c>
      <c r="K1593">
        <v>0</v>
      </c>
      <c r="L1593">
        <v>1</v>
      </c>
      <c r="M1593">
        <v>0</v>
      </c>
      <c r="N1593">
        <v>1</v>
      </c>
      <c r="O1593">
        <v>1</v>
      </c>
      <c r="P1593">
        <v>0</v>
      </c>
      <c r="Q1593">
        <v>1</v>
      </c>
      <c r="R1593">
        <v>1</v>
      </c>
      <c r="S1593">
        <v>1</v>
      </c>
    </row>
    <row r="1594" spans="1:44" x14ac:dyDescent="0.3">
      <c r="A1594">
        <v>1590</v>
      </c>
      <c r="B1594">
        <v>2</v>
      </c>
      <c r="C1594">
        <v>66</v>
      </c>
      <c r="D1594">
        <v>6</v>
      </c>
      <c r="E1594" t="str">
        <f>"2-66-6"</f>
        <v>2-66-6</v>
      </c>
      <c r="F1594" t="s">
        <v>71</v>
      </c>
      <c r="G1594" t="s">
        <v>73</v>
      </c>
      <c r="H1594">
        <v>1</v>
      </c>
      <c r="I1594">
        <v>1</v>
      </c>
      <c r="J1594">
        <v>0</v>
      </c>
      <c r="K1594">
        <v>0</v>
      </c>
      <c r="L1594">
        <v>1</v>
      </c>
      <c r="M1594">
        <v>0</v>
      </c>
      <c r="N1594">
        <v>1</v>
      </c>
      <c r="O1594">
        <v>0</v>
      </c>
      <c r="P1594">
        <v>0</v>
      </c>
      <c r="Q1594">
        <v>1</v>
      </c>
      <c r="R1594">
        <v>1</v>
      </c>
      <c r="S1594">
        <v>1</v>
      </c>
    </row>
    <row r="1595" spans="1:44" x14ac:dyDescent="0.3">
      <c r="A1595">
        <v>1591</v>
      </c>
      <c r="B1595">
        <v>2</v>
      </c>
      <c r="C1595">
        <v>66</v>
      </c>
      <c r="D1595">
        <v>3</v>
      </c>
      <c r="E1595" t="str">
        <f>"2-66-3"</f>
        <v>2-66-3</v>
      </c>
      <c r="F1595" t="s">
        <v>71</v>
      </c>
      <c r="G1595" t="s">
        <v>73</v>
      </c>
      <c r="H1595">
        <v>1</v>
      </c>
      <c r="I1595">
        <v>0</v>
      </c>
      <c r="J1595">
        <v>0</v>
      </c>
      <c r="K1595">
        <v>1</v>
      </c>
      <c r="L1595">
        <v>1</v>
      </c>
      <c r="M1595">
        <v>0</v>
      </c>
      <c r="N1595">
        <v>1</v>
      </c>
      <c r="O1595">
        <v>1</v>
      </c>
      <c r="P1595">
        <v>1</v>
      </c>
      <c r="Q1595">
        <v>1</v>
      </c>
      <c r="R1595">
        <v>1</v>
      </c>
      <c r="S1595">
        <v>1</v>
      </c>
    </row>
    <row r="1596" spans="1:44" x14ac:dyDescent="0.3">
      <c r="A1596">
        <v>1592</v>
      </c>
      <c r="B1596">
        <v>2</v>
      </c>
      <c r="C1596">
        <v>66</v>
      </c>
      <c r="D1596">
        <v>16</v>
      </c>
      <c r="E1596" t="str">
        <f>"2-66-16"</f>
        <v>2-66-16</v>
      </c>
      <c r="F1596" t="s">
        <v>71</v>
      </c>
      <c r="G1596" t="s">
        <v>72</v>
      </c>
      <c r="T1596">
        <v>0</v>
      </c>
      <c r="U1596">
        <v>0</v>
      </c>
      <c r="V1596">
        <v>0</v>
      </c>
      <c r="W1596">
        <v>0</v>
      </c>
      <c r="X1596">
        <v>1</v>
      </c>
      <c r="Y1596">
        <v>0</v>
      </c>
      <c r="Z1596">
        <v>1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0</v>
      </c>
      <c r="AG1596">
        <v>0</v>
      </c>
      <c r="AH1596">
        <v>0</v>
      </c>
      <c r="AI1596">
        <v>0</v>
      </c>
      <c r="AJ1596">
        <v>0</v>
      </c>
      <c r="AK1596">
        <v>1</v>
      </c>
      <c r="AL1596">
        <v>0</v>
      </c>
      <c r="AM1596">
        <v>0</v>
      </c>
      <c r="AN1596">
        <v>1</v>
      </c>
      <c r="AO1596">
        <v>0</v>
      </c>
      <c r="AP1596">
        <v>0</v>
      </c>
      <c r="AQ1596">
        <v>0</v>
      </c>
      <c r="AR1596">
        <v>0</v>
      </c>
    </row>
    <row r="1597" spans="1:44" x14ac:dyDescent="0.3">
      <c r="A1597">
        <v>1593</v>
      </c>
      <c r="B1597">
        <v>2</v>
      </c>
      <c r="C1597">
        <v>66</v>
      </c>
      <c r="D1597">
        <v>15</v>
      </c>
      <c r="E1597" t="str">
        <f>"2-66-15"</f>
        <v>2-66-15</v>
      </c>
      <c r="F1597" t="s">
        <v>71</v>
      </c>
      <c r="G1597" t="s">
        <v>73</v>
      </c>
      <c r="H1597">
        <v>1</v>
      </c>
      <c r="I1597">
        <v>1</v>
      </c>
      <c r="J1597">
        <v>0</v>
      </c>
      <c r="K1597">
        <v>0</v>
      </c>
      <c r="L1597">
        <v>1</v>
      </c>
      <c r="M1597">
        <v>1</v>
      </c>
      <c r="N1597">
        <v>1</v>
      </c>
      <c r="O1597">
        <v>1</v>
      </c>
      <c r="P1597">
        <v>1</v>
      </c>
      <c r="Q1597">
        <v>1</v>
      </c>
      <c r="R1597">
        <v>1</v>
      </c>
      <c r="S1597">
        <v>1</v>
      </c>
    </row>
    <row r="1598" spans="1:44" x14ac:dyDescent="0.3">
      <c r="A1598">
        <v>1594</v>
      </c>
      <c r="B1598">
        <v>2</v>
      </c>
      <c r="C1598">
        <v>66</v>
      </c>
      <c r="D1598">
        <v>11</v>
      </c>
      <c r="E1598" t="str">
        <f>"2-66-11"</f>
        <v>2-66-11</v>
      </c>
      <c r="F1598" t="s">
        <v>71</v>
      </c>
      <c r="G1598" t="s">
        <v>72</v>
      </c>
      <c r="T1598">
        <v>0</v>
      </c>
      <c r="U1598">
        <v>1</v>
      </c>
      <c r="V1598">
        <v>0</v>
      </c>
      <c r="W1598">
        <v>0</v>
      </c>
      <c r="X1598">
        <v>0</v>
      </c>
      <c r="Y1598">
        <v>1</v>
      </c>
      <c r="Z1598">
        <v>0</v>
      </c>
      <c r="AA1598">
        <v>1</v>
      </c>
      <c r="AB1598">
        <v>0</v>
      </c>
      <c r="AC1598">
        <v>0</v>
      </c>
      <c r="AD1598">
        <v>0</v>
      </c>
      <c r="AE1598">
        <v>1</v>
      </c>
      <c r="AF1598">
        <v>1</v>
      </c>
      <c r="AG1598">
        <v>1</v>
      </c>
      <c r="AH1598">
        <v>1</v>
      </c>
      <c r="AI1598">
        <v>0</v>
      </c>
      <c r="AJ1598">
        <v>0</v>
      </c>
      <c r="AK1598">
        <v>1</v>
      </c>
      <c r="AL1598">
        <v>0</v>
      </c>
      <c r="AM1598">
        <v>0</v>
      </c>
      <c r="AN1598">
        <v>1</v>
      </c>
      <c r="AO1598">
        <v>1</v>
      </c>
      <c r="AP1598">
        <v>0</v>
      </c>
      <c r="AQ1598">
        <v>0</v>
      </c>
      <c r="AR1598">
        <v>0</v>
      </c>
    </row>
    <row r="1599" spans="1:44" x14ac:dyDescent="0.3">
      <c r="A1599">
        <v>1595</v>
      </c>
      <c r="B1599">
        <v>2</v>
      </c>
      <c r="C1599">
        <v>66</v>
      </c>
      <c r="D1599">
        <v>7</v>
      </c>
      <c r="E1599" t="str">
        <f>"2-66-7"</f>
        <v>2-66-7</v>
      </c>
      <c r="F1599" t="s">
        <v>71</v>
      </c>
      <c r="G1599" t="s">
        <v>72</v>
      </c>
      <c r="T1599">
        <v>0</v>
      </c>
      <c r="U1599">
        <v>1</v>
      </c>
      <c r="V1599">
        <v>0</v>
      </c>
      <c r="W1599">
        <v>0</v>
      </c>
      <c r="X1599">
        <v>1</v>
      </c>
      <c r="Y1599">
        <v>0</v>
      </c>
      <c r="Z1599">
        <v>1</v>
      </c>
      <c r="AA1599">
        <v>0</v>
      </c>
      <c r="AB1599">
        <v>1</v>
      </c>
      <c r="AC1599">
        <v>0</v>
      </c>
      <c r="AD1599">
        <v>0</v>
      </c>
      <c r="AE1599">
        <v>1</v>
      </c>
      <c r="AF1599">
        <v>1</v>
      </c>
      <c r="AG1599">
        <v>1</v>
      </c>
      <c r="AH1599">
        <v>0</v>
      </c>
      <c r="AI1599">
        <v>0</v>
      </c>
      <c r="AJ1599">
        <v>1</v>
      </c>
      <c r="AK1599">
        <v>0</v>
      </c>
      <c r="AL1599">
        <v>1</v>
      </c>
      <c r="AM1599">
        <v>1</v>
      </c>
      <c r="AN1599">
        <v>1</v>
      </c>
      <c r="AO1599">
        <v>1</v>
      </c>
      <c r="AP1599">
        <v>0</v>
      </c>
      <c r="AQ1599">
        <v>0</v>
      </c>
      <c r="AR1599">
        <v>0</v>
      </c>
    </row>
    <row r="1600" spans="1:44" x14ac:dyDescent="0.3">
      <c r="A1600">
        <v>1596</v>
      </c>
      <c r="B1600">
        <v>2</v>
      </c>
      <c r="C1600">
        <v>66</v>
      </c>
      <c r="D1600">
        <v>23</v>
      </c>
      <c r="E1600" t="str">
        <f>"2-66-23"</f>
        <v>2-66-23</v>
      </c>
      <c r="F1600" t="s">
        <v>71</v>
      </c>
      <c r="G1600" t="s">
        <v>73</v>
      </c>
      <c r="H1600">
        <v>1</v>
      </c>
      <c r="I1600">
        <v>1</v>
      </c>
      <c r="J1600">
        <v>0</v>
      </c>
      <c r="K1600">
        <v>0</v>
      </c>
      <c r="L1600">
        <v>1</v>
      </c>
      <c r="M1600">
        <v>0</v>
      </c>
      <c r="N1600">
        <v>0</v>
      </c>
      <c r="O1600">
        <v>1</v>
      </c>
      <c r="P1600">
        <v>0</v>
      </c>
      <c r="Q1600">
        <v>1</v>
      </c>
      <c r="R1600">
        <v>1</v>
      </c>
      <c r="S1600">
        <v>1</v>
      </c>
    </row>
    <row r="1601" spans="1:44" x14ac:dyDescent="0.3">
      <c r="A1601">
        <v>1597</v>
      </c>
      <c r="B1601">
        <v>2</v>
      </c>
      <c r="C1601">
        <v>66</v>
      </c>
      <c r="D1601">
        <v>18</v>
      </c>
      <c r="E1601" t="str">
        <f>"2-66-18"</f>
        <v>2-66-18</v>
      </c>
      <c r="F1601" t="s">
        <v>71</v>
      </c>
      <c r="G1601" t="s">
        <v>73</v>
      </c>
      <c r="H1601">
        <v>1</v>
      </c>
      <c r="I1601">
        <v>1</v>
      </c>
      <c r="J1601">
        <v>0</v>
      </c>
      <c r="K1601">
        <v>0</v>
      </c>
      <c r="L1601">
        <v>1</v>
      </c>
      <c r="M1601">
        <v>1</v>
      </c>
      <c r="N1601">
        <v>1</v>
      </c>
      <c r="O1601">
        <v>1</v>
      </c>
      <c r="P1601">
        <v>1</v>
      </c>
      <c r="Q1601">
        <v>1</v>
      </c>
      <c r="R1601">
        <v>1</v>
      </c>
      <c r="S1601">
        <v>1</v>
      </c>
    </row>
    <row r="1602" spans="1:44" x14ac:dyDescent="0.3">
      <c r="A1602">
        <v>1598</v>
      </c>
      <c r="B1602">
        <v>2</v>
      </c>
      <c r="C1602">
        <v>66</v>
      </c>
      <c r="D1602">
        <v>17</v>
      </c>
      <c r="E1602" t="str">
        <f>"2-66-17"</f>
        <v>2-66-17</v>
      </c>
      <c r="F1602" t="s">
        <v>71</v>
      </c>
      <c r="G1602" t="s">
        <v>73</v>
      </c>
      <c r="H1602">
        <v>1</v>
      </c>
      <c r="I1602">
        <v>0</v>
      </c>
      <c r="J1602">
        <v>0</v>
      </c>
      <c r="K1602">
        <v>0</v>
      </c>
      <c r="L1602">
        <v>1</v>
      </c>
      <c r="M1602">
        <v>1</v>
      </c>
      <c r="N1602">
        <v>1</v>
      </c>
      <c r="O1602">
        <v>1</v>
      </c>
      <c r="P1602">
        <v>0</v>
      </c>
      <c r="Q1602">
        <v>0</v>
      </c>
      <c r="R1602">
        <v>1</v>
      </c>
      <c r="S1602">
        <v>1</v>
      </c>
    </row>
    <row r="1603" spans="1:44" x14ac:dyDescent="0.3">
      <c r="A1603">
        <v>1599</v>
      </c>
      <c r="B1603">
        <v>2</v>
      </c>
      <c r="C1603">
        <v>66</v>
      </c>
      <c r="D1603">
        <v>12</v>
      </c>
      <c r="E1603" t="str">
        <f>"2-66-12"</f>
        <v>2-66-12</v>
      </c>
      <c r="F1603" t="s">
        <v>71</v>
      </c>
      <c r="G1603" t="s">
        <v>73</v>
      </c>
      <c r="H1603">
        <v>1</v>
      </c>
      <c r="I1603">
        <v>1</v>
      </c>
      <c r="J1603">
        <v>0</v>
      </c>
      <c r="K1603">
        <v>0</v>
      </c>
      <c r="L1603">
        <v>1</v>
      </c>
      <c r="M1603">
        <v>1</v>
      </c>
      <c r="N1603">
        <v>1</v>
      </c>
      <c r="O1603">
        <v>1</v>
      </c>
      <c r="P1603">
        <v>1</v>
      </c>
      <c r="Q1603">
        <v>1</v>
      </c>
      <c r="R1603">
        <v>1</v>
      </c>
      <c r="S1603">
        <v>1</v>
      </c>
    </row>
    <row r="1604" spans="1:44" x14ac:dyDescent="0.3">
      <c r="A1604">
        <v>1600</v>
      </c>
      <c r="B1604">
        <v>2</v>
      </c>
      <c r="C1604">
        <v>66</v>
      </c>
      <c r="D1604">
        <v>8</v>
      </c>
      <c r="E1604" t="str">
        <f>"2-66-8"</f>
        <v>2-66-8</v>
      </c>
      <c r="F1604" t="s">
        <v>71</v>
      </c>
      <c r="G1604" t="s">
        <v>73</v>
      </c>
      <c r="H1604">
        <v>1</v>
      </c>
      <c r="I1604">
        <v>0</v>
      </c>
      <c r="J1604">
        <v>0</v>
      </c>
      <c r="K1604">
        <v>1</v>
      </c>
      <c r="L1604">
        <v>0</v>
      </c>
      <c r="M1604">
        <v>0</v>
      </c>
      <c r="N1604">
        <v>1</v>
      </c>
      <c r="O1604">
        <v>0</v>
      </c>
      <c r="P1604">
        <v>0</v>
      </c>
      <c r="Q1604">
        <v>1</v>
      </c>
      <c r="R1604">
        <v>0</v>
      </c>
      <c r="S1604">
        <v>1</v>
      </c>
    </row>
    <row r="1605" spans="1:44" x14ac:dyDescent="0.3">
      <c r="A1605">
        <v>1601</v>
      </c>
      <c r="B1605">
        <v>2</v>
      </c>
      <c r="C1605">
        <v>66</v>
      </c>
      <c r="D1605">
        <v>4</v>
      </c>
      <c r="E1605" t="str">
        <f>"2-66-4"</f>
        <v>2-66-4</v>
      </c>
      <c r="F1605" t="s">
        <v>71</v>
      </c>
      <c r="G1605" t="s">
        <v>73</v>
      </c>
      <c r="H1605">
        <v>1</v>
      </c>
      <c r="I1605">
        <v>0</v>
      </c>
      <c r="J1605">
        <v>0</v>
      </c>
      <c r="K1605">
        <v>1</v>
      </c>
      <c r="L1605">
        <v>1</v>
      </c>
      <c r="M1605">
        <v>1</v>
      </c>
      <c r="N1605">
        <v>1</v>
      </c>
      <c r="O1605">
        <v>1</v>
      </c>
      <c r="P1605">
        <v>1</v>
      </c>
      <c r="Q1605">
        <v>1</v>
      </c>
      <c r="R1605">
        <v>1</v>
      </c>
      <c r="S1605">
        <v>1</v>
      </c>
    </row>
    <row r="1606" spans="1:44" x14ac:dyDescent="0.3">
      <c r="A1606">
        <v>1602</v>
      </c>
      <c r="B1606">
        <v>2</v>
      </c>
      <c r="C1606">
        <v>66</v>
      </c>
      <c r="D1606">
        <v>24</v>
      </c>
      <c r="E1606" t="str">
        <f>"2-66-24"</f>
        <v>2-66-24</v>
      </c>
      <c r="F1606" t="s">
        <v>71</v>
      </c>
      <c r="G1606" t="s">
        <v>72</v>
      </c>
      <c r="T1606">
        <v>0</v>
      </c>
      <c r="U1606">
        <v>1</v>
      </c>
      <c r="V1606">
        <v>0</v>
      </c>
      <c r="W1606">
        <v>0</v>
      </c>
      <c r="X1606">
        <v>1</v>
      </c>
      <c r="Y1606">
        <v>0</v>
      </c>
      <c r="Z1606">
        <v>0</v>
      </c>
      <c r="AA1606">
        <v>1</v>
      </c>
      <c r="AB1606">
        <v>0</v>
      </c>
      <c r="AC1606">
        <v>0</v>
      </c>
      <c r="AD1606">
        <v>0</v>
      </c>
      <c r="AE1606">
        <v>1</v>
      </c>
      <c r="AF1606">
        <v>1</v>
      </c>
      <c r="AG1606">
        <v>1</v>
      </c>
      <c r="AH1606">
        <v>0</v>
      </c>
      <c r="AI1606">
        <v>1</v>
      </c>
      <c r="AJ1606">
        <v>1</v>
      </c>
      <c r="AK1606">
        <v>0</v>
      </c>
      <c r="AL1606">
        <v>1</v>
      </c>
      <c r="AM1606">
        <v>1</v>
      </c>
      <c r="AN1606">
        <v>1</v>
      </c>
      <c r="AO1606">
        <v>1</v>
      </c>
      <c r="AP1606">
        <v>0</v>
      </c>
      <c r="AQ1606">
        <v>0</v>
      </c>
      <c r="AR1606">
        <v>0</v>
      </c>
    </row>
    <row r="1607" spans="1:44" x14ac:dyDescent="0.3">
      <c r="A1607">
        <v>1603</v>
      </c>
      <c r="B1607">
        <v>2</v>
      </c>
      <c r="C1607">
        <v>66</v>
      </c>
      <c r="D1607">
        <v>1</v>
      </c>
      <c r="E1607" t="str">
        <f>"2-66-1"</f>
        <v>2-66-1</v>
      </c>
      <c r="F1607" t="s">
        <v>71</v>
      </c>
      <c r="G1607" t="s">
        <v>72</v>
      </c>
      <c r="T1607">
        <v>1</v>
      </c>
      <c r="U1607">
        <v>0</v>
      </c>
      <c r="V1607">
        <v>0</v>
      </c>
      <c r="W1607">
        <v>0</v>
      </c>
      <c r="X1607">
        <v>1</v>
      </c>
      <c r="Y1607">
        <v>0</v>
      </c>
      <c r="Z1607">
        <v>1</v>
      </c>
      <c r="AA1607">
        <v>0</v>
      </c>
      <c r="AB1607">
        <v>0</v>
      </c>
      <c r="AC1607">
        <v>1</v>
      </c>
      <c r="AD1607">
        <v>0</v>
      </c>
      <c r="AE1607">
        <v>0</v>
      </c>
      <c r="AF1607">
        <v>0</v>
      </c>
      <c r="AG1607">
        <v>0</v>
      </c>
      <c r="AH1607">
        <v>0</v>
      </c>
      <c r="AI1607">
        <v>1</v>
      </c>
      <c r="AJ1607">
        <v>1</v>
      </c>
      <c r="AK1607">
        <v>0</v>
      </c>
      <c r="AL1607">
        <v>0</v>
      </c>
      <c r="AM1607">
        <v>0</v>
      </c>
      <c r="AN1607">
        <v>0</v>
      </c>
      <c r="AO1607">
        <v>0</v>
      </c>
      <c r="AP1607">
        <v>0</v>
      </c>
      <c r="AQ1607">
        <v>0</v>
      </c>
      <c r="AR1607">
        <v>0</v>
      </c>
    </row>
    <row r="1608" spans="1:44" x14ac:dyDescent="0.3">
      <c r="A1608">
        <v>1604</v>
      </c>
      <c r="B1608">
        <v>2</v>
      </c>
      <c r="C1608">
        <v>66</v>
      </c>
      <c r="D1608">
        <v>25</v>
      </c>
      <c r="E1608" t="str">
        <f>"2-66-25"</f>
        <v>2-66-25</v>
      </c>
      <c r="F1608" t="s">
        <v>71</v>
      </c>
      <c r="G1608" t="s">
        <v>72</v>
      </c>
      <c r="T1608">
        <v>0</v>
      </c>
      <c r="U1608">
        <v>1</v>
      </c>
      <c r="V1608">
        <v>0</v>
      </c>
      <c r="W1608">
        <v>0</v>
      </c>
      <c r="X1608">
        <v>1</v>
      </c>
      <c r="Y1608">
        <v>0</v>
      </c>
      <c r="Z1608">
        <v>0</v>
      </c>
      <c r="AA1608">
        <v>1</v>
      </c>
      <c r="AB1608">
        <v>1</v>
      </c>
      <c r="AC1608">
        <v>0</v>
      </c>
      <c r="AD1608">
        <v>0</v>
      </c>
      <c r="AE1608">
        <v>1</v>
      </c>
      <c r="AF1608">
        <v>1</v>
      </c>
      <c r="AG1608">
        <v>1</v>
      </c>
      <c r="AH1608">
        <v>1</v>
      </c>
      <c r="AI1608">
        <v>0</v>
      </c>
      <c r="AJ1608">
        <v>1</v>
      </c>
      <c r="AK1608">
        <v>0</v>
      </c>
      <c r="AL1608">
        <v>1</v>
      </c>
      <c r="AM1608">
        <v>1</v>
      </c>
      <c r="AN1608">
        <v>1</v>
      </c>
      <c r="AO1608">
        <v>1</v>
      </c>
      <c r="AP1608">
        <v>0</v>
      </c>
      <c r="AQ1608">
        <v>0</v>
      </c>
      <c r="AR1608">
        <v>1</v>
      </c>
    </row>
    <row r="1609" spans="1:44" x14ac:dyDescent="0.3">
      <c r="A1609">
        <v>1605</v>
      </c>
      <c r="B1609">
        <v>2</v>
      </c>
      <c r="C1609">
        <v>67</v>
      </c>
      <c r="D1609">
        <v>14</v>
      </c>
      <c r="E1609" t="str">
        <f>"2-67-14"</f>
        <v>2-67-14</v>
      </c>
      <c r="F1609" t="s">
        <v>71</v>
      </c>
      <c r="G1609" t="s">
        <v>72</v>
      </c>
      <c r="T1609">
        <v>0</v>
      </c>
      <c r="U1609">
        <v>0</v>
      </c>
      <c r="V1609">
        <v>0</v>
      </c>
      <c r="W1609">
        <v>0</v>
      </c>
      <c r="X1609">
        <v>1</v>
      </c>
      <c r="Y1609">
        <v>0</v>
      </c>
      <c r="Z1609">
        <v>1</v>
      </c>
      <c r="AA1609">
        <v>0</v>
      </c>
      <c r="AB1609">
        <v>0</v>
      </c>
      <c r="AC1609">
        <v>0</v>
      </c>
      <c r="AD1609">
        <v>1</v>
      </c>
      <c r="AE1609">
        <v>1</v>
      </c>
      <c r="AF1609">
        <v>1</v>
      </c>
      <c r="AG1609">
        <v>1</v>
      </c>
      <c r="AH1609">
        <v>0</v>
      </c>
      <c r="AI1609">
        <v>1</v>
      </c>
      <c r="AJ1609">
        <v>1</v>
      </c>
      <c r="AK1609">
        <v>0</v>
      </c>
      <c r="AL1609">
        <v>1</v>
      </c>
      <c r="AM1609">
        <v>1</v>
      </c>
      <c r="AN1609">
        <v>1</v>
      </c>
      <c r="AO1609">
        <v>1</v>
      </c>
      <c r="AP1609">
        <v>0</v>
      </c>
      <c r="AQ1609">
        <v>0</v>
      </c>
      <c r="AR1609">
        <v>0</v>
      </c>
    </row>
    <row r="1610" spans="1:44" x14ac:dyDescent="0.3">
      <c r="A1610">
        <v>1606</v>
      </c>
      <c r="B1610">
        <v>2</v>
      </c>
      <c r="C1610">
        <v>67</v>
      </c>
      <c r="D1610">
        <v>13</v>
      </c>
      <c r="E1610" t="str">
        <f>"2-67-13"</f>
        <v>2-67-13</v>
      </c>
      <c r="F1610" t="s">
        <v>71</v>
      </c>
      <c r="G1610" t="s">
        <v>72</v>
      </c>
      <c r="T1610">
        <v>1</v>
      </c>
      <c r="U1610">
        <v>0</v>
      </c>
      <c r="V1610">
        <v>0</v>
      </c>
      <c r="W1610">
        <v>0</v>
      </c>
      <c r="X1610">
        <v>0</v>
      </c>
      <c r="Y1610">
        <v>1</v>
      </c>
      <c r="Z1610">
        <v>1</v>
      </c>
      <c r="AA1610">
        <v>0</v>
      </c>
      <c r="AB1610">
        <v>1</v>
      </c>
      <c r="AC1610">
        <v>0</v>
      </c>
      <c r="AD1610">
        <v>0</v>
      </c>
      <c r="AE1610">
        <v>1</v>
      </c>
      <c r="AF1610">
        <v>1</v>
      </c>
      <c r="AG1610">
        <v>1</v>
      </c>
      <c r="AH1610">
        <v>0</v>
      </c>
      <c r="AI1610">
        <v>1</v>
      </c>
      <c r="AJ1610">
        <v>0</v>
      </c>
      <c r="AK1610">
        <v>1</v>
      </c>
      <c r="AL1610">
        <v>1</v>
      </c>
      <c r="AM1610">
        <v>1</v>
      </c>
      <c r="AN1610">
        <v>1</v>
      </c>
      <c r="AO1610">
        <v>1</v>
      </c>
      <c r="AP1610">
        <v>0</v>
      </c>
      <c r="AQ1610">
        <v>0</v>
      </c>
      <c r="AR1610">
        <v>0</v>
      </c>
    </row>
    <row r="1611" spans="1:44" x14ac:dyDescent="0.3">
      <c r="A1611">
        <v>1607</v>
      </c>
      <c r="B1611">
        <v>2</v>
      </c>
      <c r="C1611">
        <v>67</v>
      </c>
      <c r="D1611">
        <v>9</v>
      </c>
      <c r="E1611" t="str">
        <f>"2-67-9"</f>
        <v>2-67-9</v>
      </c>
      <c r="F1611" t="s">
        <v>71</v>
      </c>
      <c r="G1611" t="s">
        <v>73</v>
      </c>
      <c r="H1611">
        <v>1</v>
      </c>
      <c r="I1611">
        <v>0</v>
      </c>
      <c r="J1611">
        <v>0</v>
      </c>
      <c r="K1611">
        <v>1</v>
      </c>
      <c r="L1611">
        <v>1</v>
      </c>
      <c r="M1611">
        <v>1</v>
      </c>
      <c r="N1611">
        <v>1</v>
      </c>
      <c r="O1611">
        <v>1</v>
      </c>
      <c r="P1611">
        <v>0</v>
      </c>
      <c r="Q1611">
        <v>1</v>
      </c>
      <c r="R1611">
        <v>1</v>
      </c>
      <c r="S1611">
        <v>1</v>
      </c>
    </row>
    <row r="1612" spans="1:44" x14ac:dyDescent="0.3">
      <c r="A1612">
        <v>1608</v>
      </c>
      <c r="B1612">
        <v>2</v>
      </c>
      <c r="C1612">
        <v>67</v>
      </c>
      <c r="D1612">
        <v>2</v>
      </c>
      <c r="E1612" t="str">
        <f>"2-67-2"</f>
        <v>2-67-2</v>
      </c>
      <c r="F1612" t="s">
        <v>71</v>
      </c>
      <c r="G1612" t="s">
        <v>73</v>
      </c>
      <c r="H1612">
        <v>1</v>
      </c>
      <c r="I1612">
        <v>0</v>
      </c>
      <c r="J1612">
        <v>0</v>
      </c>
      <c r="K1612">
        <v>0</v>
      </c>
      <c r="L1612">
        <v>1</v>
      </c>
      <c r="M1612">
        <v>1</v>
      </c>
      <c r="N1612">
        <v>0</v>
      </c>
      <c r="O1612">
        <v>1</v>
      </c>
      <c r="P1612">
        <v>1</v>
      </c>
      <c r="Q1612">
        <v>0</v>
      </c>
      <c r="R1612">
        <v>1</v>
      </c>
      <c r="S1612">
        <v>1</v>
      </c>
    </row>
    <row r="1613" spans="1:44" x14ac:dyDescent="0.3">
      <c r="A1613">
        <v>1609</v>
      </c>
      <c r="B1613">
        <v>2</v>
      </c>
      <c r="C1613">
        <v>67</v>
      </c>
      <c r="D1613">
        <v>22</v>
      </c>
      <c r="E1613" t="str">
        <f>"2-67-22"</f>
        <v>2-67-22</v>
      </c>
      <c r="F1613" t="s">
        <v>71</v>
      </c>
      <c r="G1613" t="s">
        <v>72</v>
      </c>
      <c r="T1613">
        <v>1</v>
      </c>
      <c r="U1613">
        <v>0</v>
      </c>
      <c r="V1613">
        <v>0</v>
      </c>
      <c r="W1613">
        <v>0</v>
      </c>
      <c r="X1613">
        <v>1</v>
      </c>
      <c r="Y1613">
        <v>0</v>
      </c>
      <c r="Z1613">
        <v>1</v>
      </c>
      <c r="AA1613">
        <v>0</v>
      </c>
      <c r="AB1613">
        <v>0</v>
      </c>
      <c r="AC1613">
        <v>0</v>
      </c>
      <c r="AD1613">
        <v>0</v>
      </c>
      <c r="AE1613">
        <v>0</v>
      </c>
      <c r="AF1613">
        <v>0</v>
      </c>
      <c r="AG1613">
        <v>0</v>
      </c>
      <c r="AH1613">
        <v>0</v>
      </c>
      <c r="AI1613">
        <v>1</v>
      </c>
      <c r="AJ1613">
        <v>0</v>
      </c>
      <c r="AK1613">
        <v>1</v>
      </c>
      <c r="AL1613">
        <v>0</v>
      </c>
      <c r="AM1613">
        <v>0</v>
      </c>
      <c r="AN1613">
        <v>0</v>
      </c>
      <c r="AO1613">
        <v>0</v>
      </c>
      <c r="AP1613">
        <v>0</v>
      </c>
      <c r="AQ1613">
        <v>0</v>
      </c>
      <c r="AR1613">
        <v>0</v>
      </c>
    </row>
    <row r="1614" spans="1:44" x14ac:dyDescent="0.3">
      <c r="A1614">
        <v>1610</v>
      </c>
      <c r="B1614">
        <v>2</v>
      </c>
      <c r="C1614">
        <v>67</v>
      </c>
      <c r="D1614">
        <v>21</v>
      </c>
      <c r="E1614" t="str">
        <f>"2-67-21"</f>
        <v>2-67-21</v>
      </c>
      <c r="F1614" t="s">
        <v>71</v>
      </c>
      <c r="G1614" t="s">
        <v>73</v>
      </c>
      <c r="H1614">
        <v>1</v>
      </c>
      <c r="I1614">
        <v>1</v>
      </c>
      <c r="J1614">
        <v>0</v>
      </c>
      <c r="K1614">
        <v>0</v>
      </c>
      <c r="L1614">
        <v>1</v>
      </c>
      <c r="M1614">
        <v>1</v>
      </c>
      <c r="N1614">
        <v>1</v>
      </c>
      <c r="O1614">
        <v>1</v>
      </c>
      <c r="P1614">
        <v>1</v>
      </c>
      <c r="Q1614">
        <v>1</v>
      </c>
      <c r="R1614">
        <v>1</v>
      </c>
      <c r="S1614">
        <v>1</v>
      </c>
    </row>
    <row r="1615" spans="1:44" x14ac:dyDescent="0.3">
      <c r="A1615">
        <v>1611</v>
      </c>
      <c r="B1615">
        <v>2</v>
      </c>
      <c r="C1615">
        <v>67</v>
      </c>
      <c r="D1615">
        <v>16</v>
      </c>
      <c r="E1615" t="str">
        <f>"2-67-16"</f>
        <v>2-67-16</v>
      </c>
      <c r="F1615" t="s">
        <v>71</v>
      </c>
      <c r="G1615" t="s">
        <v>73</v>
      </c>
      <c r="H1615">
        <v>1</v>
      </c>
      <c r="I1615">
        <v>0</v>
      </c>
      <c r="J1615">
        <v>1</v>
      </c>
      <c r="K1615">
        <v>0</v>
      </c>
      <c r="L1615">
        <v>1</v>
      </c>
      <c r="M1615">
        <v>1</v>
      </c>
      <c r="N1615">
        <v>1</v>
      </c>
      <c r="O1615">
        <v>1</v>
      </c>
      <c r="P1615">
        <v>1</v>
      </c>
      <c r="Q1615">
        <v>1</v>
      </c>
      <c r="R1615">
        <v>1</v>
      </c>
      <c r="S1615">
        <v>1</v>
      </c>
    </row>
    <row r="1616" spans="1:44" x14ac:dyDescent="0.3">
      <c r="A1616">
        <v>1612</v>
      </c>
      <c r="B1616">
        <v>2</v>
      </c>
      <c r="C1616">
        <v>67</v>
      </c>
      <c r="D1616">
        <v>15</v>
      </c>
      <c r="E1616" t="str">
        <f>"2-67-15"</f>
        <v>2-67-15</v>
      </c>
      <c r="F1616" t="s">
        <v>71</v>
      </c>
      <c r="G1616" t="s">
        <v>73</v>
      </c>
      <c r="H1616">
        <v>1</v>
      </c>
      <c r="I1616">
        <v>0</v>
      </c>
      <c r="J1616">
        <v>0</v>
      </c>
      <c r="K1616">
        <v>1</v>
      </c>
      <c r="L1616">
        <v>1</v>
      </c>
      <c r="M1616">
        <v>1</v>
      </c>
      <c r="N1616">
        <v>0</v>
      </c>
      <c r="O1616">
        <v>1</v>
      </c>
      <c r="P1616">
        <v>1</v>
      </c>
      <c r="Q1616">
        <v>1</v>
      </c>
      <c r="R1616">
        <v>1</v>
      </c>
      <c r="S1616">
        <v>1</v>
      </c>
    </row>
    <row r="1617" spans="1:44" x14ac:dyDescent="0.3">
      <c r="A1617">
        <v>1613</v>
      </c>
      <c r="B1617">
        <v>2</v>
      </c>
      <c r="C1617">
        <v>67</v>
      </c>
      <c r="D1617">
        <v>11</v>
      </c>
      <c r="E1617" t="str">
        <f>"2-67-11"</f>
        <v>2-67-11</v>
      </c>
      <c r="F1617" t="s">
        <v>71</v>
      </c>
      <c r="G1617" t="s">
        <v>73</v>
      </c>
      <c r="H1617">
        <v>1</v>
      </c>
      <c r="I1617">
        <v>0</v>
      </c>
      <c r="J1617">
        <v>0</v>
      </c>
      <c r="K1617">
        <v>1</v>
      </c>
      <c r="L1617">
        <v>1</v>
      </c>
      <c r="M1617">
        <v>1</v>
      </c>
      <c r="N1617">
        <v>1</v>
      </c>
      <c r="O1617">
        <v>1</v>
      </c>
      <c r="P1617">
        <v>1</v>
      </c>
      <c r="Q1617">
        <v>1</v>
      </c>
      <c r="R1617">
        <v>1</v>
      </c>
      <c r="S1617">
        <v>1</v>
      </c>
    </row>
    <row r="1618" spans="1:44" x14ac:dyDescent="0.3">
      <c r="A1618">
        <v>1614</v>
      </c>
      <c r="B1618">
        <v>2</v>
      </c>
      <c r="C1618">
        <v>67</v>
      </c>
      <c r="D1618">
        <v>24</v>
      </c>
      <c r="E1618" t="str">
        <f>"2-67-24"</f>
        <v>2-67-24</v>
      </c>
      <c r="F1618" t="s">
        <v>71</v>
      </c>
      <c r="G1618" t="s">
        <v>73</v>
      </c>
      <c r="H1618">
        <v>1</v>
      </c>
      <c r="I1618">
        <v>1</v>
      </c>
      <c r="J1618">
        <v>0</v>
      </c>
      <c r="K1618">
        <v>0</v>
      </c>
      <c r="L1618">
        <v>1</v>
      </c>
      <c r="M1618">
        <v>1</v>
      </c>
      <c r="N1618">
        <v>1</v>
      </c>
      <c r="O1618">
        <v>1</v>
      </c>
      <c r="P1618">
        <v>1</v>
      </c>
      <c r="Q1618">
        <v>1</v>
      </c>
      <c r="R1618">
        <v>1</v>
      </c>
      <c r="S1618">
        <v>1</v>
      </c>
    </row>
    <row r="1619" spans="1:44" x14ac:dyDescent="0.3">
      <c r="A1619">
        <v>1615</v>
      </c>
      <c r="B1619">
        <v>2</v>
      </c>
      <c r="C1619">
        <v>67</v>
      </c>
      <c r="D1619">
        <v>23</v>
      </c>
      <c r="E1619" t="str">
        <f>"2-67-23"</f>
        <v>2-67-23</v>
      </c>
      <c r="F1619" t="s">
        <v>71</v>
      </c>
      <c r="G1619" t="s">
        <v>72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1</v>
      </c>
      <c r="Z1619">
        <v>0</v>
      </c>
      <c r="AA1619">
        <v>0</v>
      </c>
      <c r="AB1619">
        <v>0</v>
      </c>
      <c r="AC1619">
        <v>0</v>
      </c>
      <c r="AD1619">
        <v>0</v>
      </c>
      <c r="AE1619">
        <v>1</v>
      </c>
      <c r="AF1619">
        <v>1</v>
      </c>
      <c r="AG1619">
        <v>1</v>
      </c>
      <c r="AH1619">
        <v>0</v>
      </c>
      <c r="AI1619">
        <v>1</v>
      </c>
      <c r="AJ1619">
        <v>1</v>
      </c>
      <c r="AK1619">
        <v>0</v>
      </c>
      <c r="AL1619">
        <v>1</v>
      </c>
      <c r="AM1619">
        <v>1</v>
      </c>
      <c r="AN1619">
        <v>1</v>
      </c>
      <c r="AO1619">
        <v>1</v>
      </c>
      <c r="AP1619">
        <v>0</v>
      </c>
      <c r="AQ1619">
        <v>0</v>
      </c>
      <c r="AR1619">
        <v>0</v>
      </c>
    </row>
    <row r="1620" spans="1:44" x14ac:dyDescent="0.3">
      <c r="A1620">
        <v>1616</v>
      </c>
      <c r="B1620">
        <v>2</v>
      </c>
      <c r="C1620">
        <v>67</v>
      </c>
      <c r="D1620">
        <v>18</v>
      </c>
      <c r="E1620" t="str">
        <f>"2-67-18"</f>
        <v>2-67-18</v>
      </c>
      <c r="F1620" t="s">
        <v>71</v>
      </c>
      <c r="G1620" t="s">
        <v>73</v>
      </c>
      <c r="H1620">
        <v>1</v>
      </c>
      <c r="I1620">
        <v>0</v>
      </c>
      <c r="J1620">
        <v>1</v>
      </c>
      <c r="K1620">
        <v>0</v>
      </c>
      <c r="L1620">
        <v>1</v>
      </c>
      <c r="M1620">
        <v>1</v>
      </c>
      <c r="N1620">
        <v>1</v>
      </c>
      <c r="O1620">
        <v>1</v>
      </c>
      <c r="P1620">
        <v>1</v>
      </c>
      <c r="Q1620">
        <v>1</v>
      </c>
      <c r="R1620">
        <v>1</v>
      </c>
      <c r="S1620">
        <v>1</v>
      </c>
    </row>
    <row r="1621" spans="1:44" x14ac:dyDescent="0.3">
      <c r="A1621">
        <v>1617</v>
      </c>
      <c r="B1621">
        <v>2</v>
      </c>
      <c r="C1621">
        <v>67</v>
      </c>
      <c r="D1621">
        <v>17</v>
      </c>
      <c r="E1621" t="str">
        <f>"2-67-17"</f>
        <v>2-67-17</v>
      </c>
      <c r="F1621" t="s">
        <v>71</v>
      </c>
      <c r="G1621" t="s">
        <v>73</v>
      </c>
      <c r="H1621">
        <v>1</v>
      </c>
      <c r="I1621">
        <v>0</v>
      </c>
      <c r="J1621">
        <v>1</v>
      </c>
      <c r="K1621">
        <v>0</v>
      </c>
      <c r="L1621">
        <v>1</v>
      </c>
      <c r="M1621">
        <v>1</v>
      </c>
      <c r="N1621">
        <v>1</v>
      </c>
      <c r="O1621">
        <v>1</v>
      </c>
      <c r="P1621">
        <v>1</v>
      </c>
      <c r="Q1621">
        <v>1</v>
      </c>
      <c r="R1621">
        <v>1</v>
      </c>
      <c r="S1621">
        <v>1</v>
      </c>
    </row>
    <row r="1622" spans="1:44" x14ac:dyDescent="0.3">
      <c r="A1622">
        <v>1618</v>
      </c>
      <c r="B1622">
        <v>2</v>
      </c>
      <c r="C1622">
        <v>67</v>
      </c>
      <c r="D1622">
        <v>12</v>
      </c>
      <c r="E1622" t="str">
        <f>"2-67-12"</f>
        <v>2-67-12</v>
      </c>
      <c r="F1622" t="s">
        <v>71</v>
      </c>
      <c r="G1622" t="s">
        <v>73</v>
      </c>
      <c r="H1622">
        <v>1</v>
      </c>
      <c r="I1622">
        <v>0</v>
      </c>
      <c r="J1622">
        <v>0</v>
      </c>
      <c r="K1622">
        <v>1</v>
      </c>
      <c r="L1622">
        <v>1</v>
      </c>
      <c r="M1622">
        <v>1</v>
      </c>
      <c r="N1622">
        <v>1</v>
      </c>
      <c r="O1622">
        <v>1</v>
      </c>
      <c r="P1622">
        <v>1</v>
      </c>
      <c r="Q1622">
        <v>1</v>
      </c>
      <c r="R1622">
        <v>1</v>
      </c>
      <c r="S1622">
        <v>1</v>
      </c>
    </row>
    <row r="1623" spans="1:44" x14ac:dyDescent="0.3">
      <c r="A1623">
        <v>1619</v>
      </c>
      <c r="B1623">
        <v>2</v>
      </c>
      <c r="C1623">
        <v>67</v>
      </c>
      <c r="D1623">
        <v>7</v>
      </c>
      <c r="E1623" t="str">
        <f>"2-67-7"</f>
        <v>2-67-7</v>
      </c>
      <c r="F1623" t="s">
        <v>71</v>
      </c>
      <c r="G1623" t="s">
        <v>72</v>
      </c>
      <c r="T1623">
        <v>0</v>
      </c>
      <c r="U1623">
        <v>0</v>
      </c>
      <c r="V1623">
        <v>0</v>
      </c>
      <c r="W1623">
        <v>0</v>
      </c>
      <c r="X1623">
        <v>1</v>
      </c>
      <c r="Y1623">
        <v>0</v>
      </c>
      <c r="Z1623">
        <v>0</v>
      </c>
      <c r="AA1623">
        <v>1</v>
      </c>
      <c r="AB1623">
        <v>0</v>
      </c>
      <c r="AC1623">
        <v>0</v>
      </c>
      <c r="AD1623">
        <v>1</v>
      </c>
      <c r="AE1623">
        <v>0</v>
      </c>
      <c r="AF1623">
        <v>1</v>
      </c>
      <c r="AG1623">
        <v>0</v>
      </c>
      <c r="AH1623">
        <v>0</v>
      </c>
      <c r="AI1623">
        <v>1</v>
      </c>
      <c r="AJ1623">
        <v>1</v>
      </c>
      <c r="AK1623">
        <v>0</v>
      </c>
      <c r="AL1623">
        <v>1</v>
      </c>
      <c r="AM1623">
        <v>1</v>
      </c>
      <c r="AN1623">
        <v>1</v>
      </c>
      <c r="AO1623">
        <v>1</v>
      </c>
      <c r="AP1623">
        <v>0</v>
      </c>
      <c r="AQ1623">
        <v>0</v>
      </c>
      <c r="AR1623">
        <v>0</v>
      </c>
    </row>
    <row r="1624" spans="1:44" x14ac:dyDescent="0.3">
      <c r="A1624">
        <v>1620</v>
      </c>
      <c r="B1624">
        <v>2</v>
      </c>
      <c r="C1624">
        <v>67</v>
      </c>
      <c r="D1624">
        <v>25</v>
      </c>
      <c r="E1624" t="str">
        <f>"2-67-25"</f>
        <v>2-67-25</v>
      </c>
      <c r="F1624" t="s">
        <v>71</v>
      </c>
      <c r="G1624" t="s">
        <v>73</v>
      </c>
      <c r="H1624">
        <v>0</v>
      </c>
      <c r="I1624">
        <v>1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</row>
    <row r="1625" spans="1:44" x14ac:dyDescent="0.3">
      <c r="A1625">
        <v>1621</v>
      </c>
      <c r="B1625">
        <v>2</v>
      </c>
      <c r="C1625">
        <v>67</v>
      </c>
      <c r="D1625">
        <v>20</v>
      </c>
      <c r="E1625" t="str">
        <f>"2-67-20"</f>
        <v>2-67-20</v>
      </c>
      <c r="F1625" t="s">
        <v>71</v>
      </c>
      <c r="G1625" t="s">
        <v>73</v>
      </c>
      <c r="H1625">
        <v>1</v>
      </c>
      <c r="I1625">
        <v>0</v>
      </c>
      <c r="J1625">
        <v>0</v>
      </c>
      <c r="K1625">
        <v>1</v>
      </c>
      <c r="L1625">
        <v>1</v>
      </c>
      <c r="M1625">
        <v>1</v>
      </c>
      <c r="N1625">
        <v>1</v>
      </c>
      <c r="O1625">
        <v>1</v>
      </c>
      <c r="P1625">
        <v>1</v>
      </c>
      <c r="Q1625">
        <v>1</v>
      </c>
      <c r="R1625">
        <v>1</v>
      </c>
      <c r="S1625">
        <v>1</v>
      </c>
    </row>
    <row r="1626" spans="1:44" x14ac:dyDescent="0.3">
      <c r="A1626">
        <v>1622</v>
      </c>
      <c r="B1626">
        <v>2</v>
      </c>
      <c r="C1626">
        <v>67</v>
      </c>
      <c r="D1626">
        <v>19</v>
      </c>
      <c r="E1626" t="str">
        <f>"2-67-19"</f>
        <v>2-67-19</v>
      </c>
      <c r="F1626" t="s">
        <v>71</v>
      </c>
      <c r="G1626" t="s">
        <v>73</v>
      </c>
      <c r="H1626">
        <v>1</v>
      </c>
      <c r="I1626">
        <v>0</v>
      </c>
      <c r="J1626">
        <v>0</v>
      </c>
      <c r="K1626">
        <v>1</v>
      </c>
      <c r="L1626">
        <v>1</v>
      </c>
      <c r="M1626">
        <v>1</v>
      </c>
      <c r="N1626">
        <v>1</v>
      </c>
      <c r="O1626">
        <v>1</v>
      </c>
      <c r="P1626">
        <v>1</v>
      </c>
      <c r="Q1626">
        <v>1</v>
      </c>
      <c r="R1626">
        <v>1</v>
      </c>
      <c r="S1626">
        <v>1</v>
      </c>
    </row>
    <row r="1627" spans="1:44" x14ac:dyDescent="0.3">
      <c r="A1627">
        <v>1623</v>
      </c>
      <c r="B1627">
        <v>2</v>
      </c>
      <c r="C1627">
        <v>67</v>
      </c>
      <c r="D1627">
        <v>10</v>
      </c>
      <c r="E1627" t="str">
        <f>"2-67-10"</f>
        <v>2-67-10</v>
      </c>
      <c r="F1627" t="s">
        <v>71</v>
      </c>
      <c r="G1627" t="s">
        <v>72</v>
      </c>
      <c r="T1627">
        <v>1</v>
      </c>
      <c r="U1627">
        <v>0</v>
      </c>
      <c r="V1627">
        <v>0</v>
      </c>
      <c r="W1627">
        <v>0</v>
      </c>
      <c r="X1627">
        <v>0</v>
      </c>
      <c r="Y1627">
        <v>1</v>
      </c>
      <c r="Z1627">
        <v>1</v>
      </c>
      <c r="AA1627">
        <v>0</v>
      </c>
      <c r="AB1627">
        <v>0</v>
      </c>
      <c r="AC1627">
        <v>0</v>
      </c>
      <c r="AD1627">
        <v>1</v>
      </c>
      <c r="AE1627">
        <v>0</v>
      </c>
      <c r="AF1627">
        <v>0</v>
      </c>
      <c r="AG1627">
        <v>0</v>
      </c>
      <c r="AH1627">
        <v>1</v>
      </c>
      <c r="AI1627">
        <v>0</v>
      </c>
      <c r="AJ1627">
        <v>0</v>
      </c>
      <c r="AK1627">
        <v>1</v>
      </c>
      <c r="AL1627">
        <v>0</v>
      </c>
      <c r="AM1627">
        <v>0</v>
      </c>
      <c r="AN1627">
        <v>0</v>
      </c>
      <c r="AO1627">
        <v>0</v>
      </c>
      <c r="AP1627">
        <v>0</v>
      </c>
      <c r="AQ1627">
        <v>0</v>
      </c>
      <c r="AR1627">
        <v>0</v>
      </c>
    </row>
    <row r="1628" spans="1:44" x14ac:dyDescent="0.3">
      <c r="A1628">
        <v>1624</v>
      </c>
      <c r="B1628">
        <v>2</v>
      </c>
      <c r="C1628">
        <v>67</v>
      </c>
      <c r="D1628">
        <v>8</v>
      </c>
      <c r="E1628" t="str">
        <f>"2-67-8"</f>
        <v>2-67-8</v>
      </c>
      <c r="F1628" t="s">
        <v>71</v>
      </c>
      <c r="G1628" t="s">
        <v>73</v>
      </c>
      <c r="H1628">
        <v>1</v>
      </c>
      <c r="I1628">
        <v>1</v>
      </c>
      <c r="J1628">
        <v>0</v>
      </c>
      <c r="K1628">
        <v>0</v>
      </c>
      <c r="L1628">
        <v>1</v>
      </c>
      <c r="M1628">
        <v>1</v>
      </c>
      <c r="N1628">
        <v>1</v>
      </c>
      <c r="O1628">
        <v>1</v>
      </c>
      <c r="P1628">
        <v>1</v>
      </c>
      <c r="Q1628">
        <v>1</v>
      </c>
      <c r="R1628">
        <v>1</v>
      </c>
      <c r="S1628">
        <v>1</v>
      </c>
    </row>
    <row r="1629" spans="1:44" x14ac:dyDescent="0.3">
      <c r="A1629">
        <v>1625</v>
      </c>
      <c r="B1629">
        <v>2</v>
      </c>
      <c r="C1629">
        <v>67</v>
      </c>
      <c r="D1629">
        <v>1</v>
      </c>
      <c r="E1629" t="str">
        <f>"2-67-1"</f>
        <v>2-67-1</v>
      </c>
      <c r="F1629" t="s">
        <v>71</v>
      </c>
      <c r="G1629" t="s">
        <v>72</v>
      </c>
      <c r="T1629">
        <v>0</v>
      </c>
      <c r="U1629">
        <v>1</v>
      </c>
      <c r="V1629">
        <v>0</v>
      </c>
      <c r="W1629">
        <v>0</v>
      </c>
      <c r="X1629">
        <v>0</v>
      </c>
      <c r="Y1629">
        <v>1</v>
      </c>
      <c r="Z1629">
        <v>0</v>
      </c>
      <c r="AA1629">
        <v>1</v>
      </c>
      <c r="AB1629">
        <v>0</v>
      </c>
      <c r="AC1629">
        <v>0</v>
      </c>
      <c r="AD1629">
        <v>1</v>
      </c>
      <c r="AE1629">
        <v>0</v>
      </c>
      <c r="AF1629">
        <v>0</v>
      </c>
      <c r="AG1629">
        <v>0</v>
      </c>
      <c r="AH1629">
        <v>0</v>
      </c>
      <c r="AI1629">
        <v>0</v>
      </c>
      <c r="AJ1629">
        <v>0</v>
      </c>
      <c r="AK1629">
        <v>0</v>
      </c>
      <c r="AL1629">
        <v>0</v>
      </c>
      <c r="AM1629">
        <v>0</v>
      </c>
      <c r="AN1629">
        <v>0</v>
      </c>
      <c r="AO1629">
        <v>0</v>
      </c>
      <c r="AP1629">
        <v>0</v>
      </c>
      <c r="AQ1629">
        <v>0</v>
      </c>
      <c r="AR1629">
        <v>0</v>
      </c>
    </row>
    <row r="1630" spans="1:44" x14ac:dyDescent="0.3">
      <c r="A1630">
        <v>1626</v>
      </c>
      <c r="B1630">
        <v>2</v>
      </c>
      <c r="C1630">
        <v>67</v>
      </c>
      <c r="D1630">
        <v>4</v>
      </c>
      <c r="E1630" t="str">
        <f>"2-67-4"</f>
        <v>2-67-4</v>
      </c>
      <c r="F1630" t="s">
        <v>71</v>
      </c>
      <c r="G1630" t="s">
        <v>72</v>
      </c>
      <c r="T1630">
        <v>0</v>
      </c>
      <c r="U1630">
        <v>1</v>
      </c>
      <c r="V1630">
        <v>0</v>
      </c>
      <c r="W1630">
        <v>0</v>
      </c>
      <c r="X1630">
        <v>1</v>
      </c>
      <c r="Y1630">
        <v>0</v>
      </c>
      <c r="Z1630">
        <v>0</v>
      </c>
      <c r="AA1630">
        <v>1</v>
      </c>
      <c r="AB1630">
        <v>1</v>
      </c>
      <c r="AC1630">
        <v>0</v>
      </c>
      <c r="AD1630">
        <v>0</v>
      </c>
      <c r="AE1630">
        <v>1</v>
      </c>
      <c r="AF1630">
        <v>1</v>
      </c>
      <c r="AG1630">
        <v>1</v>
      </c>
      <c r="AH1630">
        <v>0</v>
      </c>
      <c r="AI1630">
        <v>1</v>
      </c>
      <c r="AJ1630">
        <v>1</v>
      </c>
      <c r="AK1630">
        <v>0</v>
      </c>
      <c r="AL1630">
        <v>1</v>
      </c>
      <c r="AM1630">
        <v>1</v>
      </c>
      <c r="AN1630">
        <v>1</v>
      </c>
      <c r="AO1630">
        <v>1</v>
      </c>
      <c r="AP1630">
        <v>0</v>
      </c>
      <c r="AQ1630">
        <v>0</v>
      </c>
      <c r="AR1630">
        <v>1</v>
      </c>
    </row>
    <row r="1631" spans="1:44" x14ac:dyDescent="0.3">
      <c r="A1631">
        <v>1627</v>
      </c>
      <c r="B1631">
        <v>2</v>
      </c>
      <c r="C1631">
        <v>67</v>
      </c>
      <c r="D1631">
        <v>3</v>
      </c>
      <c r="E1631" t="str">
        <f>"2-67-3"</f>
        <v>2-67-3</v>
      </c>
      <c r="F1631" t="s">
        <v>71</v>
      </c>
      <c r="G1631" t="s">
        <v>72</v>
      </c>
      <c r="T1631">
        <v>0</v>
      </c>
      <c r="U1631">
        <v>1</v>
      </c>
      <c r="V1631">
        <v>0</v>
      </c>
      <c r="W1631">
        <v>0</v>
      </c>
      <c r="X1631">
        <v>0</v>
      </c>
      <c r="Y1631">
        <v>1</v>
      </c>
      <c r="Z1631">
        <v>0</v>
      </c>
      <c r="AA1631">
        <v>1</v>
      </c>
      <c r="AB1631">
        <v>0</v>
      </c>
      <c r="AC1631">
        <v>0</v>
      </c>
      <c r="AD1631">
        <v>1</v>
      </c>
      <c r="AE1631">
        <v>0</v>
      </c>
      <c r="AF1631">
        <v>0</v>
      </c>
      <c r="AG1631">
        <v>0</v>
      </c>
      <c r="AH1631">
        <v>1</v>
      </c>
      <c r="AI1631">
        <v>0</v>
      </c>
      <c r="AJ1631">
        <v>1</v>
      </c>
      <c r="AK1631">
        <v>0</v>
      </c>
      <c r="AL1631">
        <v>0</v>
      </c>
      <c r="AM1631">
        <v>0</v>
      </c>
      <c r="AN1631">
        <v>0</v>
      </c>
      <c r="AO1631">
        <v>0</v>
      </c>
      <c r="AP1631">
        <v>0</v>
      </c>
      <c r="AQ1631">
        <v>0</v>
      </c>
      <c r="AR1631">
        <v>0</v>
      </c>
    </row>
    <row r="1632" spans="1:44" x14ac:dyDescent="0.3">
      <c r="A1632">
        <v>1628</v>
      </c>
      <c r="B1632">
        <v>2</v>
      </c>
      <c r="C1632">
        <v>67</v>
      </c>
      <c r="D1632">
        <v>5</v>
      </c>
      <c r="E1632" t="str">
        <f>"2-67-5"</f>
        <v>2-67-5</v>
      </c>
      <c r="F1632" t="s">
        <v>71</v>
      </c>
      <c r="G1632" t="s">
        <v>72</v>
      </c>
      <c r="T1632">
        <v>1</v>
      </c>
      <c r="U1632">
        <v>0</v>
      </c>
      <c r="V1632">
        <v>0</v>
      </c>
      <c r="W1632">
        <v>0</v>
      </c>
      <c r="X1632">
        <v>1</v>
      </c>
      <c r="Y1632">
        <v>0</v>
      </c>
      <c r="Z1632">
        <v>1</v>
      </c>
      <c r="AA1632">
        <v>0</v>
      </c>
      <c r="AB1632">
        <v>1</v>
      </c>
      <c r="AC1632">
        <v>0</v>
      </c>
      <c r="AD1632">
        <v>0</v>
      </c>
      <c r="AE1632">
        <v>0</v>
      </c>
      <c r="AF1632">
        <v>0</v>
      </c>
      <c r="AG1632">
        <v>0</v>
      </c>
      <c r="AH1632">
        <v>0</v>
      </c>
      <c r="AI1632">
        <v>1</v>
      </c>
      <c r="AJ1632">
        <v>1</v>
      </c>
      <c r="AK1632">
        <v>0</v>
      </c>
      <c r="AL1632">
        <v>1</v>
      </c>
      <c r="AM1632">
        <v>1</v>
      </c>
      <c r="AN1632">
        <v>1</v>
      </c>
      <c r="AO1632">
        <v>0</v>
      </c>
      <c r="AP1632">
        <v>0</v>
      </c>
      <c r="AQ1632">
        <v>0</v>
      </c>
      <c r="AR1632">
        <v>1</v>
      </c>
    </row>
    <row r="1633" spans="1:44" x14ac:dyDescent="0.3">
      <c r="A1633">
        <v>1629</v>
      </c>
      <c r="B1633">
        <v>2</v>
      </c>
      <c r="C1633">
        <v>67</v>
      </c>
      <c r="D1633">
        <v>6</v>
      </c>
      <c r="E1633" t="str">
        <f>"2-67-6"</f>
        <v>2-67-6</v>
      </c>
      <c r="F1633" t="s">
        <v>71</v>
      </c>
      <c r="G1633" t="s">
        <v>72</v>
      </c>
      <c r="T1633">
        <v>1</v>
      </c>
      <c r="U1633">
        <v>0</v>
      </c>
      <c r="V1633">
        <v>0</v>
      </c>
      <c r="W1633">
        <v>0</v>
      </c>
      <c r="X1633">
        <v>1</v>
      </c>
      <c r="Y1633">
        <v>0</v>
      </c>
      <c r="Z1633">
        <v>1</v>
      </c>
      <c r="AA1633">
        <v>0</v>
      </c>
      <c r="AB1633">
        <v>1</v>
      </c>
      <c r="AC1633">
        <v>0</v>
      </c>
      <c r="AD1633">
        <v>0</v>
      </c>
      <c r="AE1633">
        <v>0</v>
      </c>
      <c r="AF1633">
        <v>0</v>
      </c>
      <c r="AG1633">
        <v>0</v>
      </c>
      <c r="AH1633">
        <v>0</v>
      </c>
      <c r="AI1633">
        <v>1</v>
      </c>
      <c r="AJ1633">
        <v>1</v>
      </c>
      <c r="AK1633">
        <v>0</v>
      </c>
      <c r="AL1633">
        <v>1</v>
      </c>
      <c r="AM1633">
        <v>1</v>
      </c>
      <c r="AN1633">
        <v>1</v>
      </c>
      <c r="AO1633">
        <v>0</v>
      </c>
      <c r="AP1633">
        <v>0</v>
      </c>
      <c r="AQ1633">
        <v>0</v>
      </c>
      <c r="AR1633">
        <v>1</v>
      </c>
    </row>
    <row r="1634" spans="1:44" x14ac:dyDescent="0.3">
      <c r="A1634">
        <v>1630</v>
      </c>
      <c r="B1634">
        <v>2</v>
      </c>
      <c r="C1634">
        <v>68</v>
      </c>
      <c r="D1634">
        <v>22</v>
      </c>
      <c r="E1634" t="str">
        <f>"2-68-22"</f>
        <v>2-68-22</v>
      </c>
      <c r="F1634" t="s">
        <v>71</v>
      </c>
      <c r="G1634" t="s">
        <v>73</v>
      </c>
      <c r="H1634">
        <v>1</v>
      </c>
      <c r="I1634">
        <v>1</v>
      </c>
      <c r="J1634">
        <v>0</v>
      </c>
      <c r="K1634">
        <v>0</v>
      </c>
      <c r="L1634">
        <v>1</v>
      </c>
      <c r="M1634">
        <v>1</v>
      </c>
      <c r="N1634">
        <v>1</v>
      </c>
      <c r="O1634">
        <v>1</v>
      </c>
      <c r="P1634">
        <v>1</v>
      </c>
      <c r="Q1634">
        <v>1</v>
      </c>
      <c r="R1634">
        <v>1</v>
      </c>
      <c r="S1634">
        <v>1</v>
      </c>
    </row>
    <row r="1635" spans="1:44" x14ac:dyDescent="0.3">
      <c r="A1635">
        <v>1631</v>
      </c>
      <c r="B1635">
        <v>2</v>
      </c>
      <c r="C1635">
        <v>68</v>
      </c>
      <c r="D1635">
        <v>21</v>
      </c>
      <c r="E1635" t="str">
        <f>"2-68-21"</f>
        <v>2-68-21</v>
      </c>
      <c r="F1635" t="s">
        <v>71</v>
      </c>
      <c r="G1635" t="s">
        <v>72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1</v>
      </c>
      <c r="Z1635">
        <v>0</v>
      </c>
      <c r="AA1635">
        <v>0</v>
      </c>
      <c r="AB1635">
        <v>0</v>
      </c>
      <c r="AC1635">
        <v>0</v>
      </c>
      <c r="AD1635">
        <v>0</v>
      </c>
      <c r="AE1635">
        <v>0</v>
      </c>
      <c r="AF1635">
        <v>0</v>
      </c>
      <c r="AG1635">
        <v>0</v>
      </c>
      <c r="AH1635">
        <v>0</v>
      </c>
      <c r="AI1635">
        <v>0</v>
      </c>
      <c r="AJ1635">
        <v>0</v>
      </c>
      <c r="AK1635">
        <v>0</v>
      </c>
      <c r="AL1635">
        <v>0</v>
      </c>
      <c r="AM1635">
        <v>0</v>
      </c>
      <c r="AN1635">
        <v>0</v>
      </c>
      <c r="AO1635">
        <v>0</v>
      </c>
      <c r="AP1635">
        <v>0</v>
      </c>
      <c r="AQ1635">
        <v>0</v>
      </c>
      <c r="AR1635">
        <v>0</v>
      </c>
    </row>
    <row r="1636" spans="1:44" x14ac:dyDescent="0.3">
      <c r="A1636">
        <v>1632</v>
      </c>
      <c r="B1636">
        <v>2</v>
      </c>
      <c r="C1636">
        <v>68</v>
      </c>
      <c r="D1636">
        <v>14</v>
      </c>
      <c r="E1636" t="str">
        <f>"2-68-14"</f>
        <v>2-68-14</v>
      </c>
      <c r="F1636" t="s">
        <v>71</v>
      </c>
      <c r="G1636" t="s">
        <v>72</v>
      </c>
      <c r="T1636">
        <v>0</v>
      </c>
      <c r="U1636">
        <v>0</v>
      </c>
      <c r="V1636">
        <v>0</v>
      </c>
      <c r="W1636">
        <v>0</v>
      </c>
      <c r="X1636">
        <v>1</v>
      </c>
      <c r="Y1636">
        <v>0</v>
      </c>
      <c r="Z1636">
        <v>0</v>
      </c>
      <c r="AA1636">
        <v>1</v>
      </c>
      <c r="AB1636">
        <v>0</v>
      </c>
      <c r="AC1636">
        <v>0</v>
      </c>
      <c r="AD1636">
        <v>1</v>
      </c>
      <c r="AE1636">
        <v>0</v>
      </c>
      <c r="AF1636">
        <v>0</v>
      </c>
      <c r="AG1636">
        <v>0</v>
      </c>
      <c r="AH1636">
        <v>0</v>
      </c>
      <c r="AI1636">
        <v>0</v>
      </c>
      <c r="AJ1636">
        <v>0</v>
      </c>
      <c r="AK1636">
        <v>1</v>
      </c>
      <c r="AL1636">
        <v>1</v>
      </c>
      <c r="AM1636">
        <v>1</v>
      </c>
      <c r="AN1636">
        <v>1</v>
      </c>
      <c r="AO1636">
        <v>1</v>
      </c>
      <c r="AP1636">
        <v>0</v>
      </c>
      <c r="AQ1636">
        <v>0</v>
      </c>
      <c r="AR1636">
        <v>0</v>
      </c>
    </row>
    <row r="1637" spans="1:44" x14ac:dyDescent="0.3">
      <c r="A1637">
        <v>1633</v>
      </c>
      <c r="B1637">
        <v>2</v>
      </c>
      <c r="C1637">
        <v>68</v>
      </c>
      <c r="D1637">
        <v>13</v>
      </c>
      <c r="E1637" t="str">
        <f>"2-68-13"</f>
        <v>2-68-13</v>
      </c>
      <c r="F1637" t="s">
        <v>71</v>
      </c>
      <c r="G1637" t="s">
        <v>72</v>
      </c>
      <c r="T1637">
        <v>0</v>
      </c>
      <c r="U1637">
        <v>1</v>
      </c>
      <c r="V1637">
        <v>0</v>
      </c>
      <c r="W1637">
        <v>0</v>
      </c>
      <c r="X1637">
        <v>1</v>
      </c>
      <c r="Y1637">
        <v>0</v>
      </c>
      <c r="Z1637">
        <v>1</v>
      </c>
      <c r="AA1637">
        <v>0</v>
      </c>
      <c r="AB1637">
        <v>0</v>
      </c>
      <c r="AC1637">
        <v>1</v>
      </c>
      <c r="AD1637">
        <v>0</v>
      </c>
      <c r="AE1637">
        <v>1</v>
      </c>
      <c r="AF1637">
        <v>1</v>
      </c>
      <c r="AG1637">
        <v>1</v>
      </c>
      <c r="AH1637">
        <v>0</v>
      </c>
      <c r="AI1637">
        <v>1</v>
      </c>
      <c r="AJ1637">
        <v>1</v>
      </c>
      <c r="AK1637">
        <v>0</v>
      </c>
      <c r="AL1637">
        <v>1</v>
      </c>
      <c r="AM1637">
        <v>1</v>
      </c>
      <c r="AN1637">
        <v>1</v>
      </c>
      <c r="AO1637">
        <v>1</v>
      </c>
      <c r="AP1637">
        <v>0</v>
      </c>
      <c r="AQ1637">
        <v>0</v>
      </c>
      <c r="AR1637">
        <v>0</v>
      </c>
    </row>
    <row r="1638" spans="1:44" x14ac:dyDescent="0.3">
      <c r="A1638">
        <v>1634</v>
      </c>
      <c r="B1638">
        <v>2</v>
      </c>
      <c r="C1638">
        <v>68</v>
      </c>
      <c r="D1638">
        <v>9</v>
      </c>
      <c r="E1638" t="str">
        <f>"2-68-9"</f>
        <v>2-68-9</v>
      </c>
      <c r="F1638" t="s">
        <v>71</v>
      </c>
      <c r="G1638" t="s">
        <v>72</v>
      </c>
      <c r="T1638">
        <v>1</v>
      </c>
      <c r="U1638">
        <v>0</v>
      </c>
      <c r="V1638">
        <v>0</v>
      </c>
      <c r="W1638">
        <v>0</v>
      </c>
      <c r="X1638">
        <v>1</v>
      </c>
      <c r="Y1638">
        <v>0</v>
      </c>
      <c r="Z1638">
        <v>0</v>
      </c>
      <c r="AA1638">
        <v>1</v>
      </c>
      <c r="AB1638">
        <v>0</v>
      </c>
      <c r="AC1638">
        <v>1</v>
      </c>
      <c r="AD1638">
        <v>0</v>
      </c>
      <c r="AE1638">
        <v>1</v>
      </c>
      <c r="AF1638">
        <v>1</v>
      </c>
      <c r="AG1638">
        <v>1</v>
      </c>
      <c r="AH1638">
        <v>0</v>
      </c>
      <c r="AI1638">
        <v>1</v>
      </c>
      <c r="AJ1638">
        <v>1</v>
      </c>
      <c r="AK1638">
        <v>0</v>
      </c>
      <c r="AL1638">
        <v>1</v>
      </c>
      <c r="AM1638">
        <v>1</v>
      </c>
      <c r="AN1638">
        <v>1</v>
      </c>
      <c r="AO1638">
        <v>1</v>
      </c>
      <c r="AP1638">
        <v>0</v>
      </c>
      <c r="AQ1638">
        <v>0</v>
      </c>
      <c r="AR1638">
        <v>0</v>
      </c>
    </row>
    <row r="1639" spans="1:44" x14ac:dyDescent="0.3">
      <c r="A1639">
        <v>1635</v>
      </c>
      <c r="B1639">
        <v>2</v>
      </c>
      <c r="C1639">
        <v>68</v>
      </c>
      <c r="D1639">
        <v>2</v>
      </c>
      <c r="E1639" t="str">
        <f>"2-68-2"</f>
        <v>2-68-2</v>
      </c>
      <c r="F1639" t="s">
        <v>71</v>
      </c>
      <c r="G1639" t="s">
        <v>72</v>
      </c>
      <c r="T1639">
        <v>1</v>
      </c>
      <c r="U1639">
        <v>0</v>
      </c>
      <c r="V1639">
        <v>0</v>
      </c>
      <c r="W1639">
        <v>0</v>
      </c>
      <c r="X1639">
        <v>1</v>
      </c>
      <c r="Y1639">
        <v>0</v>
      </c>
      <c r="Z1639">
        <v>1</v>
      </c>
      <c r="AA1639">
        <v>0</v>
      </c>
      <c r="AB1639">
        <v>0</v>
      </c>
      <c r="AC1639">
        <v>0</v>
      </c>
      <c r="AD1639">
        <v>1</v>
      </c>
      <c r="AE1639">
        <v>1</v>
      </c>
      <c r="AF1639">
        <v>1</v>
      </c>
      <c r="AG1639">
        <v>1</v>
      </c>
      <c r="AH1639">
        <v>0</v>
      </c>
      <c r="AI1639">
        <v>1</v>
      </c>
      <c r="AJ1639">
        <v>1</v>
      </c>
      <c r="AK1639">
        <v>0</v>
      </c>
      <c r="AL1639">
        <v>1</v>
      </c>
      <c r="AM1639">
        <v>1</v>
      </c>
      <c r="AN1639">
        <v>1</v>
      </c>
      <c r="AO1639">
        <v>1</v>
      </c>
      <c r="AP1639">
        <v>0</v>
      </c>
      <c r="AQ1639">
        <v>0</v>
      </c>
      <c r="AR1639">
        <v>0</v>
      </c>
    </row>
    <row r="1640" spans="1:44" x14ac:dyDescent="0.3">
      <c r="A1640">
        <v>1636</v>
      </c>
      <c r="B1640">
        <v>2</v>
      </c>
      <c r="C1640">
        <v>68</v>
      </c>
      <c r="D1640">
        <v>24</v>
      </c>
      <c r="E1640" t="str">
        <f>"2-68-24"</f>
        <v>2-68-24</v>
      </c>
      <c r="F1640" t="s">
        <v>71</v>
      </c>
      <c r="G1640" t="s">
        <v>73</v>
      </c>
      <c r="H1640">
        <v>1</v>
      </c>
      <c r="I1640">
        <v>0</v>
      </c>
      <c r="J1640">
        <v>0</v>
      </c>
      <c r="K1640">
        <v>1</v>
      </c>
      <c r="L1640">
        <v>1</v>
      </c>
      <c r="M1640">
        <v>1</v>
      </c>
      <c r="N1640">
        <v>1</v>
      </c>
      <c r="O1640">
        <v>1</v>
      </c>
      <c r="P1640">
        <v>1</v>
      </c>
      <c r="Q1640">
        <v>1</v>
      </c>
      <c r="R1640">
        <v>1</v>
      </c>
      <c r="S1640">
        <v>1</v>
      </c>
    </row>
    <row r="1641" spans="1:44" x14ac:dyDescent="0.3">
      <c r="A1641">
        <v>1637</v>
      </c>
      <c r="B1641">
        <v>2</v>
      </c>
      <c r="C1641">
        <v>68</v>
      </c>
      <c r="D1641">
        <v>23</v>
      </c>
      <c r="E1641" t="str">
        <f>"2-68-23"</f>
        <v>2-68-23</v>
      </c>
      <c r="F1641" t="s">
        <v>71</v>
      </c>
      <c r="G1641" t="s">
        <v>72</v>
      </c>
      <c r="T1641">
        <v>0</v>
      </c>
      <c r="U1641">
        <v>1</v>
      </c>
      <c r="V1641">
        <v>0</v>
      </c>
      <c r="W1641">
        <v>0</v>
      </c>
      <c r="X1641">
        <v>0</v>
      </c>
      <c r="Y1641">
        <v>1</v>
      </c>
      <c r="Z1641">
        <v>0</v>
      </c>
      <c r="AA1641">
        <v>1</v>
      </c>
      <c r="AB1641">
        <v>0</v>
      </c>
      <c r="AC1641">
        <v>1</v>
      </c>
      <c r="AD1641">
        <v>0</v>
      </c>
      <c r="AE1641">
        <v>1</v>
      </c>
      <c r="AF1641">
        <v>1</v>
      </c>
      <c r="AG1641">
        <v>1</v>
      </c>
      <c r="AH1641">
        <v>0</v>
      </c>
      <c r="AI1641">
        <v>1</v>
      </c>
      <c r="AJ1641">
        <v>1</v>
      </c>
      <c r="AK1641">
        <v>0</v>
      </c>
      <c r="AL1641">
        <v>1</v>
      </c>
      <c r="AM1641">
        <v>1</v>
      </c>
      <c r="AN1641">
        <v>1</v>
      </c>
      <c r="AO1641">
        <v>1</v>
      </c>
      <c r="AP1641">
        <v>0</v>
      </c>
      <c r="AQ1641">
        <v>0</v>
      </c>
      <c r="AR1641">
        <v>0</v>
      </c>
    </row>
    <row r="1642" spans="1:44" x14ac:dyDescent="0.3">
      <c r="A1642">
        <v>1638</v>
      </c>
      <c r="B1642">
        <v>2</v>
      </c>
      <c r="C1642">
        <v>68</v>
      </c>
      <c r="D1642">
        <v>16</v>
      </c>
      <c r="E1642" t="str">
        <f>"2-68-16"</f>
        <v>2-68-16</v>
      </c>
      <c r="F1642" t="s">
        <v>71</v>
      </c>
      <c r="G1642" t="s">
        <v>72</v>
      </c>
      <c r="T1642">
        <v>0</v>
      </c>
      <c r="U1642">
        <v>0</v>
      </c>
      <c r="V1642">
        <v>0</v>
      </c>
      <c r="W1642">
        <v>0</v>
      </c>
      <c r="X1642">
        <v>1</v>
      </c>
      <c r="Y1642">
        <v>0</v>
      </c>
      <c r="Z1642">
        <v>0</v>
      </c>
      <c r="AA1642">
        <v>0</v>
      </c>
      <c r="AB1642">
        <v>0</v>
      </c>
      <c r="AC1642">
        <v>0</v>
      </c>
      <c r="AD1642">
        <v>0</v>
      </c>
      <c r="AE1642">
        <v>1</v>
      </c>
      <c r="AF1642">
        <v>1</v>
      </c>
      <c r="AG1642">
        <v>1</v>
      </c>
      <c r="AH1642">
        <v>1</v>
      </c>
      <c r="AI1642">
        <v>0</v>
      </c>
      <c r="AJ1642">
        <v>1</v>
      </c>
      <c r="AK1642">
        <v>0</v>
      </c>
      <c r="AL1642">
        <v>1</v>
      </c>
      <c r="AM1642">
        <v>1</v>
      </c>
      <c r="AN1642">
        <v>1</v>
      </c>
      <c r="AO1642">
        <v>1</v>
      </c>
      <c r="AP1642">
        <v>0</v>
      </c>
      <c r="AQ1642">
        <v>0</v>
      </c>
      <c r="AR1642">
        <v>0</v>
      </c>
    </row>
    <row r="1643" spans="1:44" x14ac:dyDescent="0.3">
      <c r="A1643">
        <v>1639</v>
      </c>
      <c r="B1643">
        <v>2</v>
      </c>
      <c r="C1643">
        <v>68</v>
      </c>
      <c r="D1643">
        <v>3</v>
      </c>
      <c r="E1643" t="str">
        <f>"2-68-3"</f>
        <v>2-68-3</v>
      </c>
      <c r="F1643" t="s">
        <v>71</v>
      </c>
      <c r="G1643" t="s">
        <v>72</v>
      </c>
      <c r="T1643">
        <v>0</v>
      </c>
      <c r="U1643">
        <v>1</v>
      </c>
      <c r="V1643">
        <v>0</v>
      </c>
      <c r="W1643">
        <v>0</v>
      </c>
      <c r="X1643">
        <v>1</v>
      </c>
      <c r="Y1643">
        <v>0</v>
      </c>
      <c r="Z1643">
        <v>0</v>
      </c>
      <c r="AA1643">
        <v>1</v>
      </c>
      <c r="AB1643">
        <v>0</v>
      </c>
      <c r="AC1643">
        <v>0</v>
      </c>
      <c r="AD1643">
        <v>1</v>
      </c>
      <c r="AE1643">
        <v>0</v>
      </c>
      <c r="AF1643">
        <v>0</v>
      </c>
      <c r="AG1643">
        <v>0</v>
      </c>
      <c r="AH1643">
        <v>0</v>
      </c>
      <c r="AI1643">
        <v>1</v>
      </c>
      <c r="AJ1643">
        <v>0</v>
      </c>
      <c r="AK1643">
        <v>1</v>
      </c>
      <c r="AL1643">
        <v>0</v>
      </c>
      <c r="AM1643">
        <v>1</v>
      </c>
      <c r="AN1643">
        <v>1</v>
      </c>
      <c r="AO1643">
        <v>1</v>
      </c>
      <c r="AP1643">
        <v>0</v>
      </c>
      <c r="AQ1643">
        <v>0</v>
      </c>
      <c r="AR1643">
        <v>0</v>
      </c>
    </row>
    <row r="1644" spans="1:44" x14ac:dyDescent="0.3">
      <c r="A1644">
        <v>1640</v>
      </c>
      <c r="B1644">
        <v>2</v>
      </c>
      <c r="C1644">
        <v>68</v>
      </c>
      <c r="D1644">
        <v>20</v>
      </c>
      <c r="E1644" t="str">
        <f>"2-68-20"</f>
        <v>2-68-20</v>
      </c>
      <c r="F1644" t="s">
        <v>71</v>
      </c>
      <c r="G1644" t="s">
        <v>72</v>
      </c>
      <c r="T1644">
        <v>1</v>
      </c>
      <c r="U1644">
        <v>0</v>
      </c>
      <c r="V1644">
        <v>0</v>
      </c>
      <c r="W1644">
        <v>0</v>
      </c>
      <c r="X1644">
        <v>1</v>
      </c>
      <c r="Y1644">
        <v>0</v>
      </c>
      <c r="Z1644">
        <v>1</v>
      </c>
      <c r="AA1644">
        <v>0</v>
      </c>
      <c r="AB1644">
        <v>1</v>
      </c>
      <c r="AC1644">
        <v>0</v>
      </c>
      <c r="AD1644">
        <v>0</v>
      </c>
      <c r="AE1644">
        <v>1</v>
      </c>
      <c r="AF1644">
        <v>1</v>
      </c>
      <c r="AG1644">
        <v>1</v>
      </c>
      <c r="AH1644">
        <v>0</v>
      </c>
      <c r="AI1644">
        <v>1</v>
      </c>
      <c r="AJ1644">
        <v>0</v>
      </c>
      <c r="AK1644">
        <v>1</v>
      </c>
      <c r="AL1644">
        <v>1</v>
      </c>
      <c r="AM1644">
        <v>1</v>
      </c>
      <c r="AN1644">
        <v>1</v>
      </c>
      <c r="AO1644">
        <v>1</v>
      </c>
      <c r="AP1644">
        <v>0</v>
      </c>
      <c r="AQ1644">
        <v>0</v>
      </c>
      <c r="AR1644">
        <v>0</v>
      </c>
    </row>
    <row r="1645" spans="1:44" x14ac:dyDescent="0.3">
      <c r="A1645">
        <v>1641</v>
      </c>
      <c r="B1645">
        <v>2</v>
      </c>
      <c r="C1645">
        <v>68</v>
      </c>
      <c r="D1645">
        <v>19</v>
      </c>
      <c r="E1645" t="str">
        <f>"2-68-19"</f>
        <v>2-68-19</v>
      </c>
      <c r="F1645" t="s">
        <v>71</v>
      </c>
      <c r="G1645" t="s">
        <v>72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1</v>
      </c>
      <c r="Z1645">
        <v>0</v>
      </c>
      <c r="AA1645">
        <v>0</v>
      </c>
      <c r="AB1645">
        <v>0</v>
      </c>
      <c r="AC1645">
        <v>0</v>
      </c>
      <c r="AD1645">
        <v>0</v>
      </c>
      <c r="AE1645">
        <v>0</v>
      </c>
      <c r="AF1645">
        <v>0</v>
      </c>
      <c r="AG1645">
        <v>0</v>
      </c>
      <c r="AH1645">
        <v>0</v>
      </c>
      <c r="AI1645">
        <v>0</v>
      </c>
      <c r="AJ1645">
        <v>0</v>
      </c>
      <c r="AK1645">
        <v>0</v>
      </c>
      <c r="AL1645">
        <v>0</v>
      </c>
      <c r="AM1645">
        <v>1</v>
      </c>
      <c r="AN1645">
        <v>0</v>
      </c>
      <c r="AO1645">
        <v>0</v>
      </c>
      <c r="AP1645">
        <v>0</v>
      </c>
      <c r="AQ1645">
        <v>0</v>
      </c>
      <c r="AR1645">
        <v>0</v>
      </c>
    </row>
    <row r="1646" spans="1:44" x14ac:dyDescent="0.3">
      <c r="A1646">
        <v>1642</v>
      </c>
      <c r="B1646">
        <v>2</v>
      </c>
      <c r="C1646">
        <v>68</v>
      </c>
      <c r="D1646">
        <v>12</v>
      </c>
      <c r="E1646" t="str">
        <f>"2-68-12"</f>
        <v>2-68-12</v>
      </c>
      <c r="F1646" t="s">
        <v>71</v>
      </c>
      <c r="G1646" t="s">
        <v>72</v>
      </c>
      <c r="T1646">
        <v>0</v>
      </c>
      <c r="U1646">
        <v>1</v>
      </c>
      <c r="V1646">
        <v>0</v>
      </c>
      <c r="W1646">
        <v>0</v>
      </c>
      <c r="X1646">
        <v>0</v>
      </c>
      <c r="Y1646">
        <v>1</v>
      </c>
      <c r="Z1646">
        <v>0</v>
      </c>
      <c r="AA1646">
        <v>1</v>
      </c>
      <c r="AB1646">
        <v>0</v>
      </c>
      <c r="AC1646">
        <v>1</v>
      </c>
      <c r="AD1646">
        <v>0</v>
      </c>
      <c r="AE1646">
        <v>0</v>
      </c>
      <c r="AF1646">
        <v>0</v>
      </c>
      <c r="AG1646">
        <v>0</v>
      </c>
      <c r="AH1646">
        <v>1</v>
      </c>
      <c r="AI1646">
        <v>0</v>
      </c>
      <c r="AJ1646">
        <v>1</v>
      </c>
      <c r="AK1646">
        <v>0</v>
      </c>
      <c r="AL1646">
        <v>1</v>
      </c>
      <c r="AM1646">
        <v>0</v>
      </c>
      <c r="AN1646">
        <v>1</v>
      </c>
      <c r="AO1646">
        <v>0</v>
      </c>
      <c r="AP1646">
        <v>0</v>
      </c>
      <c r="AQ1646">
        <v>0</v>
      </c>
      <c r="AR1646">
        <v>0</v>
      </c>
    </row>
    <row r="1647" spans="1:44" x14ac:dyDescent="0.3">
      <c r="A1647">
        <v>1643</v>
      </c>
      <c r="B1647">
        <v>2</v>
      </c>
      <c r="C1647">
        <v>68</v>
      </c>
      <c r="D1647">
        <v>7</v>
      </c>
      <c r="E1647" t="str">
        <f>"2-68-7"</f>
        <v>2-68-7</v>
      </c>
      <c r="F1647" t="s">
        <v>71</v>
      </c>
      <c r="G1647" t="s">
        <v>72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1</v>
      </c>
      <c r="Z1647">
        <v>0</v>
      </c>
      <c r="AA1647">
        <v>0</v>
      </c>
      <c r="AB1647">
        <v>0</v>
      </c>
      <c r="AC1647">
        <v>0</v>
      </c>
      <c r="AD1647">
        <v>0</v>
      </c>
      <c r="AE1647">
        <v>0</v>
      </c>
      <c r="AF1647">
        <v>0</v>
      </c>
      <c r="AG1647">
        <v>0</v>
      </c>
      <c r="AH1647">
        <v>0</v>
      </c>
      <c r="AI1647">
        <v>0</v>
      </c>
      <c r="AJ1647">
        <v>0</v>
      </c>
      <c r="AK1647">
        <v>1</v>
      </c>
      <c r="AL1647">
        <v>0</v>
      </c>
      <c r="AM1647">
        <v>1</v>
      </c>
      <c r="AN1647">
        <v>0</v>
      </c>
      <c r="AO1647">
        <v>1</v>
      </c>
      <c r="AP1647">
        <v>0</v>
      </c>
      <c r="AQ1647">
        <v>0</v>
      </c>
      <c r="AR1647">
        <v>0</v>
      </c>
    </row>
    <row r="1648" spans="1:44" x14ac:dyDescent="0.3">
      <c r="A1648">
        <v>1644</v>
      </c>
      <c r="B1648">
        <v>2</v>
      </c>
      <c r="C1648">
        <v>68</v>
      </c>
      <c r="D1648">
        <v>4</v>
      </c>
      <c r="E1648" t="str">
        <f>"2-68-4"</f>
        <v>2-68-4</v>
      </c>
      <c r="F1648" t="s">
        <v>71</v>
      </c>
      <c r="G1648" t="s">
        <v>72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1</v>
      </c>
      <c r="Z1648">
        <v>0</v>
      </c>
      <c r="AA1648">
        <v>0</v>
      </c>
      <c r="AB1648">
        <v>0</v>
      </c>
      <c r="AC1648">
        <v>0</v>
      </c>
      <c r="AD1648">
        <v>0</v>
      </c>
      <c r="AE1648">
        <v>0</v>
      </c>
      <c r="AF1648">
        <v>0</v>
      </c>
      <c r="AG1648">
        <v>0</v>
      </c>
      <c r="AH1648">
        <v>0</v>
      </c>
      <c r="AI1648">
        <v>0</v>
      </c>
      <c r="AJ1648">
        <v>0</v>
      </c>
      <c r="AK1648">
        <v>0</v>
      </c>
      <c r="AL1648">
        <v>0</v>
      </c>
      <c r="AM1648">
        <v>0</v>
      </c>
      <c r="AN1648">
        <v>0</v>
      </c>
      <c r="AO1648">
        <v>0</v>
      </c>
      <c r="AP1648">
        <v>0</v>
      </c>
      <c r="AQ1648">
        <v>0</v>
      </c>
      <c r="AR1648">
        <v>0</v>
      </c>
    </row>
    <row r="1649" spans="1:44" x14ac:dyDescent="0.3">
      <c r="A1649">
        <v>1645</v>
      </c>
      <c r="B1649">
        <v>2</v>
      </c>
      <c r="C1649">
        <v>68</v>
      </c>
      <c r="D1649">
        <v>25</v>
      </c>
      <c r="E1649" t="str">
        <f>"2-68-25"</f>
        <v>2-68-25</v>
      </c>
      <c r="F1649" t="s">
        <v>71</v>
      </c>
      <c r="G1649" t="s">
        <v>72</v>
      </c>
      <c r="T1649">
        <v>1</v>
      </c>
      <c r="U1649">
        <v>0</v>
      </c>
      <c r="V1649">
        <v>0</v>
      </c>
      <c r="W1649">
        <v>0</v>
      </c>
      <c r="X1649">
        <v>1</v>
      </c>
      <c r="Y1649">
        <v>0</v>
      </c>
      <c r="Z1649">
        <v>0</v>
      </c>
      <c r="AA1649">
        <v>0</v>
      </c>
      <c r="AB1649">
        <v>0</v>
      </c>
      <c r="AC1649">
        <v>0</v>
      </c>
      <c r="AD1649">
        <v>0</v>
      </c>
      <c r="AE1649">
        <v>0</v>
      </c>
      <c r="AF1649">
        <v>0</v>
      </c>
      <c r="AG1649">
        <v>0</v>
      </c>
      <c r="AH1649">
        <v>0</v>
      </c>
      <c r="AI1649">
        <v>1</v>
      </c>
      <c r="AJ1649">
        <v>0</v>
      </c>
      <c r="AK1649">
        <v>1</v>
      </c>
      <c r="AL1649">
        <v>0</v>
      </c>
      <c r="AM1649">
        <v>0</v>
      </c>
      <c r="AN1649">
        <v>0</v>
      </c>
      <c r="AO1649">
        <v>0</v>
      </c>
      <c r="AP1649">
        <v>0</v>
      </c>
      <c r="AQ1649">
        <v>0</v>
      </c>
      <c r="AR1649">
        <v>0</v>
      </c>
    </row>
    <row r="1650" spans="1:44" x14ac:dyDescent="0.3">
      <c r="A1650">
        <v>1646</v>
      </c>
      <c r="B1650">
        <v>2</v>
      </c>
      <c r="C1650">
        <v>68</v>
      </c>
      <c r="D1650">
        <v>18</v>
      </c>
      <c r="E1650" t="str">
        <f>"2-68-18"</f>
        <v>2-68-18</v>
      </c>
      <c r="F1650" t="s">
        <v>71</v>
      </c>
      <c r="G1650" t="s">
        <v>72</v>
      </c>
      <c r="T1650">
        <v>0</v>
      </c>
      <c r="U1650">
        <v>1</v>
      </c>
      <c r="V1650">
        <v>0</v>
      </c>
      <c r="W1650">
        <v>0</v>
      </c>
      <c r="X1650">
        <v>0</v>
      </c>
      <c r="Y1650">
        <v>1</v>
      </c>
      <c r="Z1650">
        <v>1</v>
      </c>
      <c r="AA1650">
        <v>0</v>
      </c>
      <c r="AB1650">
        <v>1</v>
      </c>
      <c r="AC1650">
        <v>0</v>
      </c>
      <c r="AD1650">
        <v>0</v>
      </c>
      <c r="AE1650">
        <v>1</v>
      </c>
      <c r="AF1650">
        <v>0</v>
      </c>
      <c r="AG1650">
        <v>1</v>
      </c>
      <c r="AH1650">
        <v>0</v>
      </c>
      <c r="AI1650">
        <v>1</v>
      </c>
      <c r="AJ1650">
        <v>1</v>
      </c>
      <c r="AK1650">
        <v>0</v>
      </c>
      <c r="AL1650">
        <v>1</v>
      </c>
      <c r="AM1650">
        <v>1</v>
      </c>
      <c r="AN1650">
        <v>1</v>
      </c>
      <c r="AO1650">
        <v>1</v>
      </c>
      <c r="AP1650">
        <v>0</v>
      </c>
      <c r="AQ1650">
        <v>0</v>
      </c>
      <c r="AR1650">
        <v>0</v>
      </c>
    </row>
    <row r="1651" spans="1:44" x14ac:dyDescent="0.3">
      <c r="A1651">
        <v>1647</v>
      </c>
      <c r="B1651">
        <v>2</v>
      </c>
      <c r="C1651">
        <v>68</v>
      </c>
      <c r="D1651">
        <v>17</v>
      </c>
      <c r="E1651" t="str">
        <f>"2-68-17"</f>
        <v>2-68-17</v>
      </c>
      <c r="F1651" t="s">
        <v>71</v>
      </c>
      <c r="G1651" t="s">
        <v>72</v>
      </c>
      <c r="T1651">
        <v>0</v>
      </c>
      <c r="U1651">
        <v>1</v>
      </c>
      <c r="V1651">
        <v>0</v>
      </c>
      <c r="W1651">
        <v>0</v>
      </c>
      <c r="X1651">
        <v>1</v>
      </c>
      <c r="Y1651">
        <v>0</v>
      </c>
      <c r="Z1651">
        <v>0</v>
      </c>
      <c r="AA1651">
        <v>1</v>
      </c>
      <c r="AB1651">
        <v>0</v>
      </c>
      <c r="AC1651">
        <v>1</v>
      </c>
      <c r="AD1651">
        <v>0</v>
      </c>
      <c r="AE1651">
        <v>1</v>
      </c>
      <c r="AF1651">
        <v>1</v>
      </c>
      <c r="AG1651">
        <v>1</v>
      </c>
      <c r="AH1651">
        <v>1</v>
      </c>
      <c r="AI1651">
        <v>0</v>
      </c>
      <c r="AJ1651">
        <v>1</v>
      </c>
      <c r="AK1651">
        <v>0</v>
      </c>
      <c r="AL1651">
        <v>1</v>
      </c>
      <c r="AM1651">
        <v>1</v>
      </c>
      <c r="AN1651">
        <v>1</v>
      </c>
      <c r="AO1651">
        <v>1</v>
      </c>
      <c r="AP1651">
        <v>0</v>
      </c>
      <c r="AQ1651">
        <v>0</v>
      </c>
      <c r="AR1651">
        <v>0</v>
      </c>
    </row>
    <row r="1652" spans="1:44" x14ac:dyDescent="0.3">
      <c r="A1652">
        <v>1648</v>
      </c>
      <c r="B1652">
        <v>2</v>
      </c>
      <c r="C1652">
        <v>68</v>
      </c>
      <c r="D1652">
        <v>8</v>
      </c>
      <c r="E1652" t="str">
        <f>"2-68-8"</f>
        <v>2-68-8</v>
      </c>
      <c r="F1652" t="s">
        <v>71</v>
      </c>
      <c r="G1652" t="s">
        <v>72</v>
      </c>
      <c r="T1652">
        <v>1</v>
      </c>
      <c r="U1652">
        <v>0</v>
      </c>
      <c r="V1652">
        <v>0</v>
      </c>
      <c r="W1652">
        <v>0</v>
      </c>
      <c r="X1652">
        <v>1</v>
      </c>
      <c r="Y1652">
        <v>0</v>
      </c>
      <c r="Z1652">
        <v>0</v>
      </c>
      <c r="AA1652">
        <v>1</v>
      </c>
      <c r="AB1652">
        <v>0</v>
      </c>
      <c r="AC1652">
        <v>1</v>
      </c>
      <c r="AD1652">
        <v>0</v>
      </c>
      <c r="AE1652">
        <v>1</v>
      </c>
      <c r="AF1652">
        <v>1</v>
      </c>
      <c r="AG1652">
        <v>1</v>
      </c>
      <c r="AH1652">
        <v>0</v>
      </c>
      <c r="AI1652">
        <v>1</v>
      </c>
      <c r="AJ1652">
        <v>1</v>
      </c>
      <c r="AK1652">
        <v>0</v>
      </c>
      <c r="AL1652">
        <v>1</v>
      </c>
      <c r="AM1652">
        <v>1</v>
      </c>
      <c r="AN1652">
        <v>1</v>
      </c>
      <c r="AO1652">
        <v>1</v>
      </c>
      <c r="AP1652">
        <v>0</v>
      </c>
      <c r="AQ1652">
        <v>0</v>
      </c>
      <c r="AR1652">
        <v>0</v>
      </c>
    </row>
    <row r="1653" spans="1:44" x14ac:dyDescent="0.3">
      <c r="A1653">
        <v>1649</v>
      </c>
      <c r="B1653">
        <v>2</v>
      </c>
      <c r="C1653">
        <v>68</v>
      </c>
      <c r="D1653">
        <v>1</v>
      </c>
      <c r="E1653" t="str">
        <f>"2-68-1"</f>
        <v>2-68-1</v>
      </c>
      <c r="F1653" t="s">
        <v>71</v>
      </c>
      <c r="G1653" t="s">
        <v>72</v>
      </c>
      <c r="T1653">
        <v>1</v>
      </c>
      <c r="U1653">
        <v>0</v>
      </c>
      <c r="V1653">
        <v>0</v>
      </c>
      <c r="W1653">
        <v>0</v>
      </c>
      <c r="X1653">
        <v>1</v>
      </c>
      <c r="Y1653">
        <v>0</v>
      </c>
      <c r="Z1653">
        <v>1</v>
      </c>
      <c r="AA1653">
        <v>0</v>
      </c>
      <c r="AB1653">
        <v>0</v>
      </c>
      <c r="AC1653">
        <v>1</v>
      </c>
      <c r="AD1653">
        <v>0</v>
      </c>
      <c r="AE1653">
        <v>1</v>
      </c>
      <c r="AF1653">
        <v>1</v>
      </c>
      <c r="AG1653">
        <v>1</v>
      </c>
      <c r="AH1653">
        <v>0</v>
      </c>
      <c r="AI1653">
        <v>1</v>
      </c>
      <c r="AJ1653">
        <v>1</v>
      </c>
      <c r="AK1653">
        <v>0</v>
      </c>
      <c r="AL1653">
        <v>1</v>
      </c>
      <c r="AM1653">
        <v>1</v>
      </c>
      <c r="AN1653">
        <v>1</v>
      </c>
      <c r="AO1653">
        <v>1</v>
      </c>
      <c r="AP1653">
        <v>0</v>
      </c>
      <c r="AQ1653">
        <v>0</v>
      </c>
      <c r="AR1653">
        <v>0</v>
      </c>
    </row>
    <row r="1654" spans="1:44" x14ac:dyDescent="0.3">
      <c r="A1654">
        <v>1650</v>
      </c>
      <c r="B1654">
        <v>2</v>
      </c>
      <c r="C1654">
        <v>68</v>
      </c>
      <c r="D1654">
        <v>15</v>
      </c>
      <c r="E1654" t="str">
        <f>"2-68-15"</f>
        <v>2-68-15</v>
      </c>
      <c r="F1654" t="s">
        <v>71</v>
      </c>
      <c r="G1654" t="s">
        <v>72</v>
      </c>
      <c r="T1654">
        <v>0</v>
      </c>
      <c r="U1654">
        <v>1</v>
      </c>
      <c r="V1654">
        <v>0</v>
      </c>
      <c r="W1654">
        <v>0</v>
      </c>
      <c r="X1654">
        <v>0</v>
      </c>
      <c r="Y1654">
        <v>1</v>
      </c>
      <c r="Z1654">
        <v>0</v>
      </c>
      <c r="AA1654">
        <v>1</v>
      </c>
      <c r="AB1654">
        <v>0</v>
      </c>
      <c r="AC1654">
        <v>0</v>
      </c>
      <c r="AD1654">
        <v>1</v>
      </c>
      <c r="AE1654">
        <v>1</v>
      </c>
      <c r="AF1654">
        <v>1</v>
      </c>
      <c r="AG1654">
        <v>1</v>
      </c>
      <c r="AH1654">
        <v>1</v>
      </c>
      <c r="AI1654">
        <v>0</v>
      </c>
      <c r="AJ1654">
        <v>1</v>
      </c>
      <c r="AK1654">
        <v>0</v>
      </c>
      <c r="AL1654">
        <v>1</v>
      </c>
      <c r="AM1654">
        <v>1</v>
      </c>
      <c r="AN1654">
        <v>1</v>
      </c>
      <c r="AO1654">
        <v>1</v>
      </c>
      <c r="AP1654">
        <v>0</v>
      </c>
      <c r="AQ1654">
        <v>0</v>
      </c>
      <c r="AR1654">
        <v>0</v>
      </c>
    </row>
    <row r="1655" spans="1:44" x14ac:dyDescent="0.3">
      <c r="A1655">
        <v>1651</v>
      </c>
      <c r="B1655">
        <v>2</v>
      </c>
      <c r="C1655">
        <v>68</v>
      </c>
      <c r="D1655">
        <v>5</v>
      </c>
      <c r="E1655" t="str">
        <f>"2-68-5"</f>
        <v>2-68-5</v>
      </c>
      <c r="F1655" t="s">
        <v>71</v>
      </c>
      <c r="G1655" t="s">
        <v>73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</row>
    <row r="1656" spans="1:44" x14ac:dyDescent="0.3">
      <c r="A1656">
        <v>1652</v>
      </c>
      <c r="B1656">
        <v>2</v>
      </c>
      <c r="C1656">
        <v>68</v>
      </c>
      <c r="D1656">
        <v>11</v>
      </c>
      <c r="E1656" t="str">
        <f>"2-68-11"</f>
        <v>2-68-11</v>
      </c>
      <c r="F1656" t="s">
        <v>71</v>
      </c>
      <c r="G1656" t="s">
        <v>72</v>
      </c>
      <c r="T1656">
        <v>0</v>
      </c>
      <c r="U1656">
        <v>1</v>
      </c>
      <c r="V1656">
        <v>0</v>
      </c>
      <c r="W1656">
        <v>0</v>
      </c>
      <c r="X1656">
        <v>0</v>
      </c>
      <c r="Y1656">
        <v>1</v>
      </c>
      <c r="Z1656">
        <v>0</v>
      </c>
      <c r="AA1656">
        <v>0</v>
      </c>
      <c r="AB1656">
        <v>0</v>
      </c>
      <c r="AC1656">
        <v>0</v>
      </c>
      <c r="AD1656">
        <v>1</v>
      </c>
      <c r="AE1656">
        <v>0</v>
      </c>
      <c r="AF1656">
        <v>0</v>
      </c>
      <c r="AG1656">
        <v>0</v>
      </c>
      <c r="AH1656">
        <v>0</v>
      </c>
      <c r="AI1656">
        <v>1</v>
      </c>
      <c r="AJ1656">
        <v>1</v>
      </c>
      <c r="AK1656">
        <v>0</v>
      </c>
      <c r="AL1656">
        <v>1</v>
      </c>
      <c r="AM1656">
        <v>1</v>
      </c>
      <c r="AN1656">
        <v>1</v>
      </c>
      <c r="AO1656">
        <v>1</v>
      </c>
      <c r="AP1656">
        <v>0</v>
      </c>
      <c r="AQ1656">
        <v>0</v>
      </c>
      <c r="AR1656">
        <v>0</v>
      </c>
    </row>
    <row r="1657" spans="1:44" x14ac:dyDescent="0.3">
      <c r="A1657">
        <v>1653</v>
      </c>
      <c r="B1657">
        <v>2</v>
      </c>
      <c r="C1657">
        <v>68</v>
      </c>
      <c r="D1657">
        <v>10</v>
      </c>
      <c r="E1657" t="str">
        <f>"2-68-10"</f>
        <v>2-68-10</v>
      </c>
      <c r="F1657" t="s">
        <v>71</v>
      </c>
      <c r="G1657" t="s">
        <v>72</v>
      </c>
      <c r="T1657">
        <v>1</v>
      </c>
      <c r="U1657">
        <v>0</v>
      </c>
      <c r="V1657">
        <v>0</v>
      </c>
      <c r="W1657">
        <v>0</v>
      </c>
      <c r="X1657">
        <v>1</v>
      </c>
      <c r="Y1657">
        <v>0</v>
      </c>
      <c r="Z1657">
        <v>1</v>
      </c>
      <c r="AA1657">
        <v>0</v>
      </c>
      <c r="AB1657">
        <v>0</v>
      </c>
      <c r="AC1657">
        <v>0</v>
      </c>
      <c r="AD1657">
        <v>1</v>
      </c>
      <c r="AE1657">
        <v>1</v>
      </c>
      <c r="AF1657">
        <v>1</v>
      </c>
      <c r="AG1657">
        <v>1</v>
      </c>
      <c r="AH1657">
        <v>1</v>
      </c>
      <c r="AI1657">
        <v>0</v>
      </c>
      <c r="AJ1657">
        <v>0</v>
      </c>
      <c r="AK1657">
        <v>1</v>
      </c>
      <c r="AL1657">
        <v>1</v>
      </c>
      <c r="AM1657">
        <v>1</v>
      </c>
      <c r="AN1657">
        <v>1</v>
      </c>
      <c r="AO1657">
        <v>1</v>
      </c>
      <c r="AP1657">
        <v>0</v>
      </c>
      <c r="AQ1657">
        <v>0</v>
      </c>
      <c r="AR1657">
        <v>0</v>
      </c>
    </row>
    <row r="1658" spans="1:44" x14ac:dyDescent="0.3">
      <c r="A1658">
        <v>1654</v>
      </c>
      <c r="B1658">
        <v>2</v>
      </c>
      <c r="C1658">
        <v>68</v>
      </c>
      <c r="D1658">
        <v>6</v>
      </c>
      <c r="E1658" t="str">
        <f>"2-68-6"</f>
        <v>2-68-6</v>
      </c>
      <c r="F1658" t="s">
        <v>71</v>
      </c>
      <c r="G1658" t="s">
        <v>72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0</v>
      </c>
      <c r="AG1658">
        <v>0</v>
      </c>
      <c r="AH1658">
        <v>0</v>
      </c>
      <c r="AI1658">
        <v>0</v>
      </c>
      <c r="AJ1658">
        <v>0</v>
      </c>
      <c r="AK1658">
        <v>0</v>
      </c>
      <c r="AL1658">
        <v>0</v>
      </c>
      <c r="AM1658">
        <v>0</v>
      </c>
      <c r="AN1658">
        <v>0</v>
      </c>
      <c r="AO1658">
        <v>0</v>
      </c>
      <c r="AP1658">
        <v>0</v>
      </c>
      <c r="AQ1658">
        <v>0</v>
      </c>
      <c r="AR1658">
        <v>0</v>
      </c>
    </row>
    <row r="1659" spans="1:44" x14ac:dyDescent="0.3">
      <c r="A1659">
        <v>1655</v>
      </c>
      <c r="B1659">
        <v>2</v>
      </c>
      <c r="C1659">
        <v>69</v>
      </c>
      <c r="D1659">
        <v>22</v>
      </c>
      <c r="E1659" t="str">
        <f>"2-69-22"</f>
        <v>2-69-22</v>
      </c>
      <c r="F1659" t="s">
        <v>71</v>
      </c>
      <c r="G1659" t="s">
        <v>72</v>
      </c>
      <c r="T1659">
        <v>1</v>
      </c>
      <c r="U1659">
        <v>0</v>
      </c>
      <c r="V1659">
        <v>0</v>
      </c>
      <c r="W1659">
        <v>0</v>
      </c>
      <c r="X1659">
        <v>1</v>
      </c>
      <c r="Y1659">
        <v>0</v>
      </c>
      <c r="Z1659">
        <v>0</v>
      </c>
      <c r="AA1659">
        <v>1</v>
      </c>
      <c r="AB1659">
        <v>1</v>
      </c>
      <c r="AC1659">
        <v>0</v>
      </c>
      <c r="AD1659">
        <v>0</v>
      </c>
      <c r="AE1659">
        <v>0</v>
      </c>
      <c r="AF1659">
        <v>0</v>
      </c>
      <c r="AG1659">
        <v>0</v>
      </c>
      <c r="AH1659">
        <v>1</v>
      </c>
      <c r="AI1659">
        <v>0</v>
      </c>
      <c r="AJ1659">
        <v>0</v>
      </c>
      <c r="AK1659">
        <v>1</v>
      </c>
      <c r="AL1659">
        <v>1</v>
      </c>
      <c r="AM1659">
        <v>1</v>
      </c>
      <c r="AN1659">
        <v>1</v>
      </c>
      <c r="AO1659">
        <v>1</v>
      </c>
      <c r="AP1659">
        <v>0</v>
      </c>
      <c r="AQ1659">
        <v>0</v>
      </c>
      <c r="AR1659">
        <v>0</v>
      </c>
    </row>
    <row r="1660" spans="1:44" x14ac:dyDescent="0.3">
      <c r="A1660">
        <v>1656</v>
      </c>
      <c r="B1660">
        <v>2</v>
      </c>
      <c r="C1660">
        <v>69</v>
      </c>
      <c r="D1660">
        <v>21</v>
      </c>
      <c r="E1660" t="str">
        <f>"2-69-21"</f>
        <v>2-69-21</v>
      </c>
      <c r="F1660" t="s">
        <v>71</v>
      </c>
      <c r="G1660" t="s">
        <v>73</v>
      </c>
      <c r="H1660">
        <v>1</v>
      </c>
      <c r="I1660">
        <v>0</v>
      </c>
      <c r="J1660">
        <v>0</v>
      </c>
      <c r="K1660">
        <v>1</v>
      </c>
      <c r="L1660">
        <v>1</v>
      </c>
      <c r="M1660">
        <v>1</v>
      </c>
      <c r="N1660">
        <v>1</v>
      </c>
      <c r="O1660">
        <v>1</v>
      </c>
      <c r="P1660">
        <v>1</v>
      </c>
      <c r="Q1660">
        <v>1</v>
      </c>
      <c r="R1660">
        <v>1</v>
      </c>
      <c r="S1660">
        <v>1</v>
      </c>
    </row>
    <row r="1661" spans="1:44" x14ac:dyDescent="0.3">
      <c r="A1661">
        <v>1657</v>
      </c>
      <c r="B1661">
        <v>2</v>
      </c>
      <c r="C1661">
        <v>69</v>
      </c>
      <c r="D1661">
        <v>14</v>
      </c>
      <c r="E1661" t="str">
        <f>"2-69-14"</f>
        <v>2-69-14</v>
      </c>
      <c r="F1661" t="s">
        <v>71</v>
      </c>
      <c r="G1661" t="s">
        <v>73</v>
      </c>
      <c r="H1661">
        <v>0</v>
      </c>
      <c r="I1661">
        <v>0</v>
      </c>
      <c r="J1661">
        <v>0</v>
      </c>
      <c r="K1661">
        <v>1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</row>
    <row r="1662" spans="1:44" x14ac:dyDescent="0.3">
      <c r="A1662">
        <v>1658</v>
      </c>
      <c r="B1662">
        <v>2</v>
      </c>
      <c r="C1662">
        <v>69</v>
      </c>
      <c r="D1662">
        <v>13</v>
      </c>
      <c r="E1662" t="str">
        <f>"2-69-13"</f>
        <v>2-69-13</v>
      </c>
      <c r="F1662" t="s">
        <v>71</v>
      </c>
      <c r="G1662" t="s">
        <v>72</v>
      </c>
      <c r="T1662">
        <v>1</v>
      </c>
      <c r="U1662">
        <v>0</v>
      </c>
      <c r="V1662">
        <v>0</v>
      </c>
      <c r="W1662">
        <v>0</v>
      </c>
      <c r="X1662">
        <v>1</v>
      </c>
      <c r="Y1662">
        <v>0</v>
      </c>
      <c r="Z1662">
        <v>1</v>
      </c>
      <c r="AA1662">
        <v>0</v>
      </c>
      <c r="AB1662">
        <v>0</v>
      </c>
      <c r="AC1662">
        <v>1</v>
      </c>
      <c r="AD1662">
        <v>0</v>
      </c>
      <c r="AE1662">
        <v>1</v>
      </c>
      <c r="AF1662">
        <v>1</v>
      </c>
      <c r="AG1662">
        <v>1</v>
      </c>
      <c r="AH1662">
        <v>0</v>
      </c>
      <c r="AI1662">
        <v>1</v>
      </c>
      <c r="AJ1662">
        <v>1</v>
      </c>
      <c r="AK1662">
        <v>0</v>
      </c>
      <c r="AL1662">
        <v>1</v>
      </c>
      <c r="AM1662">
        <v>1</v>
      </c>
      <c r="AN1662">
        <v>1</v>
      </c>
      <c r="AO1662">
        <v>1</v>
      </c>
      <c r="AP1662">
        <v>0</v>
      </c>
      <c r="AQ1662">
        <v>0</v>
      </c>
      <c r="AR1662">
        <v>0</v>
      </c>
    </row>
    <row r="1663" spans="1:44" x14ac:dyDescent="0.3">
      <c r="A1663">
        <v>1659</v>
      </c>
      <c r="B1663">
        <v>2</v>
      </c>
      <c r="C1663">
        <v>69</v>
      </c>
      <c r="D1663">
        <v>9</v>
      </c>
      <c r="E1663" t="str">
        <f>"2-69-9"</f>
        <v>2-69-9</v>
      </c>
      <c r="F1663" t="s">
        <v>71</v>
      </c>
      <c r="G1663" t="s">
        <v>73</v>
      </c>
      <c r="H1663">
        <v>1</v>
      </c>
      <c r="I1663">
        <v>1</v>
      </c>
      <c r="J1663">
        <v>0</v>
      </c>
      <c r="K1663">
        <v>0</v>
      </c>
      <c r="L1663">
        <v>1</v>
      </c>
      <c r="M1663">
        <v>1</v>
      </c>
      <c r="N1663">
        <v>1</v>
      </c>
      <c r="O1663">
        <v>1</v>
      </c>
      <c r="P1663">
        <v>1</v>
      </c>
      <c r="Q1663">
        <v>1</v>
      </c>
      <c r="R1663">
        <v>1</v>
      </c>
      <c r="S1663">
        <v>1</v>
      </c>
    </row>
    <row r="1664" spans="1:44" x14ac:dyDescent="0.3">
      <c r="A1664">
        <v>1660</v>
      </c>
      <c r="B1664">
        <v>2</v>
      </c>
      <c r="C1664">
        <v>69</v>
      </c>
      <c r="D1664">
        <v>5</v>
      </c>
      <c r="E1664" t="str">
        <f>"2-69-5"</f>
        <v>2-69-5</v>
      </c>
      <c r="F1664" t="s">
        <v>71</v>
      </c>
      <c r="G1664" t="s">
        <v>72</v>
      </c>
      <c r="T1664">
        <v>0</v>
      </c>
      <c r="U1664">
        <v>1</v>
      </c>
      <c r="V1664">
        <v>0</v>
      </c>
      <c r="W1664">
        <v>0</v>
      </c>
      <c r="X1664">
        <v>1</v>
      </c>
      <c r="Y1664">
        <v>0</v>
      </c>
      <c r="Z1664">
        <v>0</v>
      </c>
      <c r="AA1664">
        <v>1</v>
      </c>
      <c r="AB1664">
        <v>0</v>
      </c>
      <c r="AC1664">
        <v>0</v>
      </c>
      <c r="AD1664">
        <v>0</v>
      </c>
      <c r="AE1664">
        <v>0</v>
      </c>
      <c r="AF1664">
        <v>0</v>
      </c>
      <c r="AG1664">
        <v>0</v>
      </c>
      <c r="AH1664">
        <v>0</v>
      </c>
      <c r="AI1664">
        <v>1</v>
      </c>
      <c r="AJ1664">
        <v>1</v>
      </c>
      <c r="AK1664">
        <v>0</v>
      </c>
      <c r="AL1664">
        <v>0</v>
      </c>
      <c r="AM1664">
        <v>0</v>
      </c>
      <c r="AN1664">
        <v>0</v>
      </c>
      <c r="AO1664">
        <v>1</v>
      </c>
      <c r="AP1664">
        <v>0</v>
      </c>
      <c r="AQ1664">
        <v>0</v>
      </c>
      <c r="AR1664">
        <v>0</v>
      </c>
    </row>
    <row r="1665" spans="1:44" x14ac:dyDescent="0.3">
      <c r="A1665">
        <v>1661</v>
      </c>
      <c r="B1665">
        <v>2</v>
      </c>
      <c r="C1665">
        <v>69</v>
      </c>
      <c r="D1665">
        <v>4</v>
      </c>
      <c r="E1665" t="str">
        <f>"2-69-4"</f>
        <v>2-69-4</v>
      </c>
      <c r="F1665" t="s">
        <v>71</v>
      </c>
      <c r="G1665" t="s">
        <v>72</v>
      </c>
      <c r="T1665">
        <v>0</v>
      </c>
      <c r="U1665">
        <v>1</v>
      </c>
      <c r="V1665">
        <v>0</v>
      </c>
      <c r="W1665">
        <v>0</v>
      </c>
      <c r="X1665">
        <v>0</v>
      </c>
      <c r="Y1665">
        <v>1</v>
      </c>
      <c r="Z1665">
        <v>0</v>
      </c>
      <c r="AA1665">
        <v>1</v>
      </c>
      <c r="AB1665">
        <v>0</v>
      </c>
      <c r="AC1665">
        <v>0</v>
      </c>
      <c r="AD1665">
        <v>1</v>
      </c>
      <c r="AE1665">
        <v>0</v>
      </c>
      <c r="AF1665">
        <v>0</v>
      </c>
      <c r="AG1665">
        <v>0</v>
      </c>
      <c r="AH1665">
        <v>0</v>
      </c>
      <c r="AI1665">
        <v>1</v>
      </c>
      <c r="AJ1665">
        <v>0</v>
      </c>
      <c r="AK1665">
        <v>1</v>
      </c>
      <c r="AL1665">
        <v>0</v>
      </c>
      <c r="AM1665">
        <v>0</v>
      </c>
      <c r="AN1665">
        <v>1</v>
      </c>
      <c r="AO1665">
        <v>0</v>
      </c>
      <c r="AP1665">
        <v>0</v>
      </c>
      <c r="AQ1665">
        <v>0</v>
      </c>
      <c r="AR1665">
        <v>0</v>
      </c>
    </row>
    <row r="1666" spans="1:44" x14ac:dyDescent="0.3">
      <c r="A1666">
        <v>1662</v>
      </c>
      <c r="B1666">
        <v>2</v>
      </c>
      <c r="C1666">
        <v>69</v>
      </c>
      <c r="D1666">
        <v>19</v>
      </c>
      <c r="E1666" t="str">
        <f>"2-69-19"</f>
        <v>2-69-19</v>
      </c>
      <c r="F1666" t="s">
        <v>71</v>
      </c>
      <c r="G1666" t="s">
        <v>72</v>
      </c>
      <c r="T1666">
        <v>1</v>
      </c>
      <c r="U1666">
        <v>0</v>
      </c>
      <c r="V1666">
        <v>0</v>
      </c>
      <c r="W1666">
        <v>0</v>
      </c>
      <c r="X1666">
        <v>1</v>
      </c>
      <c r="Y1666">
        <v>0</v>
      </c>
      <c r="Z1666">
        <v>1</v>
      </c>
      <c r="AA1666">
        <v>0</v>
      </c>
      <c r="AB1666">
        <v>0</v>
      </c>
      <c r="AC1666">
        <v>0</v>
      </c>
      <c r="AD1666">
        <v>1</v>
      </c>
      <c r="AE1666">
        <v>1</v>
      </c>
      <c r="AF1666">
        <v>1</v>
      </c>
      <c r="AG1666">
        <v>1</v>
      </c>
      <c r="AH1666">
        <v>1</v>
      </c>
      <c r="AI1666">
        <v>0</v>
      </c>
      <c r="AJ1666">
        <v>0</v>
      </c>
      <c r="AK1666">
        <v>1</v>
      </c>
      <c r="AL1666">
        <v>1</v>
      </c>
      <c r="AM1666">
        <v>1</v>
      </c>
      <c r="AN1666">
        <v>1</v>
      </c>
      <c r="AO1666">
        <v>1</v>
      </c>
      <c r="AP1666">
        <v>0</v>
      </c>
      <c r="AQ1666">
        <v>0</v>
      </c>
      <c r="AR1666">
        <v>0</v>
      </c>
    </row>
    <row r="1667" spans="1:44" x14ac:dyDescent="0.3">
      <c r="A1667">
        <v>1663</v>
      </c>
      <c r="B1667">
        <v>2</v>
      </c>
      <c r="C1667">
        <v>69</v>
      </c>
      <c r="D1667">
        <v>12</v>
      </c>
      <c r="E1667" t="str">
        <f>"2-69-12"</f>
        <v>2-69-12</v>
      </c>
      <c r="F1667" t="s">
        <v>71</v>
      </c>
      <c r="G1667" t="s">
        <v>73</v>
      </c>
      <c r="H1667">
        <v>1</v>
      </c>
      <c r="I1667">
        <v>1</v>
      </c>
      <c r="J1667">
        <v>0</v>
      </c>
      <c r="K1667">
        <v>0</v>
      </c>
      <c r="L1667">
        <v>1</v>
      </c>
      <c r="M1667">
        <v>1</v>
      </c>
      <c r="N1667">
        <v>1</v>
      </c>
      <c r="O1667">
        <v>1</v>
      </c>
      <c r="P1667">
        <v>1</v>
      </c>
      <c r="Q1667">
        <v>1</v>
      </c>
      <c r="R1667">
        <v>1</v>
      </c>
      <c r="S1667">
        <v>1</v>
      </c>
    </row>
    <row r="1668" spans="1:44" x14ac:dyDescent="0.3">
      <c r="A1668">
        <v>1664</v>
      </c>
      <c r="B1668">
        <v>2</v>
      </c>
      <c r="C1668">
        <v>69</v>
      </c>
      <c r="D1668">
        <v>6</v>
      </c>
      <c r="E1668" t="str">
        <f>"2-69-6"</f>
        <v>2-69-6</v>
      </c>
      <c r="F1668" t="s">
        <v>71</v>
      </c>
      <c r="G1668" t="s">
        <v>72</v>
      </c>
      <c r="T1668">
        <v>0</v>
      </c>
      <c r="U1668">
        <v>0</v>
      </c>
      <c r="V1668">
        <v>0</v>
      </c>
      <c r="W1668">
        <v>0</v>
      </c>
      <c r="X1668">
        <v>1</v>
      </c>
      <c r="Y1668">
        <v>0</v>
      </c>
      <c r="Z1668">
        <v>0</v>
      </c>
      <c r="AA1668">
        <v>1</v>
      </c>
      <c r="AB1668">
        <v>1</v>
      </c>
      <c r="AC1668">
        <v>0</v>
      </c>
      <c r="AD1668">
        <v>0</v>
      </c>
      <c r="AE1668">
        <v>1</v>
      </c>
      <c r="AF1668">
        <v>1</v>
      </c>
      <c r="AG1668">
        <v>1</v>
      </c>
      <c r="AH1668">
        <v>0</v>
      </c>
      <c r="AI1668">
        <v>1</v>
      </c>
      <c r="AJ1668">
        <v>0</v>
      </c>
      <c r="AK1668">
        <v>1</v>
      </c>
      <c r="AL1668">
        <v>1</v>
      </c>
      <c r="AM1668">
        <v>1</v>
      </c>
      <c r="AN1668">
        <v>1</v>
      </c>
      <c r="AO1668">
        <v>1</v>
      </c>
      <c r="AP1668">
        <v>0</v>
      </c>
      <c r="AQ1668">
        <v>0</v>
      </c>
      <c r="AR1668">
        <v>0</v>
      </c>
    </row>
    <row r="1669" spans="1:44" x14ac:dyDescent="0.3">
      <c r="A1669">
        <v>1665</v>
      </c>
      <c r="B1669">
        <v>2</v>
      </c>
      <c r="C1669">
        <v>69</v>
      </c>
      <c r="D1669">
        <v>3</v>
      </c>
      <c r="E1669" t="str">
        <f>"2-69-3"</f>
        <v>2-69-3</v>
      </c>
      <c r="F1669" t="s">
        <v>71</v>
      </c>
      <c r="G1669" t="s">
        <v>72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1</v>
      </c>
      <c r="Z1669">
        <v>0</v>
      </c>
      <c r="AA1669">
        <v>0</v>
      </c>
      <c r="AB1669">
        <v>0</v>
      </c>
      <c r="AC1669">
        <v>0</v>
      </c>
      <c r="AD1669">
        <v>0</v>
      </c>
      <c r="AE1669">
        <v>0</v>
      </c>
      <c r="AF1669">
        <v>0</v>
      </c>
      <c r="AG1669">
        <v>0</v>
      </c>
      <c r="AH1669">
        <v>0</v>
      </c>
      <c r="AI1669">
        <v>0</v>
      </c>
      <c r="AJ1669">
        <v>0</v>
      </c>
      <c r="AK1669">
        <v>0</v>
      </c>
      <c r="AL1669">
        <v>0</v>
      </c>
      <c r="AM1669">
        <v>0</v>
      </c>
      <c r="AN1669">
        <v>0</v>
      </c>
      <c r="AO1669">
        <v>0</v>
      </c>
      <c r="AP1669">
        <v>0</v>
      </c>
      <c r="AQ1669">
        <v>0</v>
      </c>
      <c r="AR1669">
        <v>0</v>
      </c>
    </row>
    <row r="1670" spans="1:44" x14ac:dyDescent="0.3">
      <c r="A1670">
        <v>1666</v>
      </c>
      <c r="B1670">
        <v>2</v>
      </c>
      <c r="C1670">
        <v>69</v>
      </c>
      <c r="D1670">
        <v>16</v>
      </c>
      <c r="E1670" t="str">
        <f>"2-69-16"</f>
        <v>2-69-16</v>
      </c>
      <c r="F1670" t="s">
        <v>71</v>
      </c>
      <c r="G1670" t="s">
        <v>72</v>
      </c>
      <c r="T1670">
        <v>1</v>
      </c>
      <c r="U1670">
        <v>0</v>
      </c>
      <c r="V1670">
        <v>0</v>
      </c>
      <c r="W1670">
        <v>0</v>
      </c>
      <c r="X1670">
        <v>0</v>
      </c>
      <c r="Y1670">
        <v>1</v>
      </c>
      <c r="Z1670">
        <v>0</v>
      </c>
      <c r="AA1670">
        <v>1</v>
      </c>
      <c r="AB1670">
        <v>0</v>
      </c>
      <c r="AC1670">
        <v>0</v>
      </c>
      <c r="AD1670">
        <v>1</v>
      </c>
      <c r="AE1670">
        <v>1</v>
      </c>
      <c r="AF1670">
        <v>1</v>
      </c>
      <c r="AG1670">
        <v>1</v>
      </c>
      <c r="AH1670">
        <v>0</v>
      </c>
      <c r="AI1670">
        <v>1</v>
      </c>
      <c r="AJ1670">
        <v>1</v>
      </c>
      <c r="AK1670">
        <v>0</v>
      </c>
      <c r="AL1670">
        <v>1</v>
      </c>
      <c r="AM1670">
        <v>1</v>
      </c>
      <c r="AN1670">
        <v>1</v>
      </c>
      <c r="AO1670">
        <v>1</v>
      </c>
      <c r="AP1670">
        <v>0</v>
      </c>
      <c r="AQ1670">
        <v>0</v>
      </c>
      <c r="AR1670">
        <v>0</v>
      </c>
    </row>
    <row r="1671" spans="1:44" x14ac:dyDescent="0.3">
      <c r="A1671">
        <v>1667</v>
      </c>
      <c r="B1671">
        <v>2</v>
      </c>
      <c r="C1671">
        <v>69</v>
      </c>
      <c r="D1671">
        <v>15</v>
      </c>
      <c r="E1671" t="str">
        <f>"2-69-15"</f>
        <v>2-69-15</v>
      </c>
      <c r="F1671" t="s">
        <v>71</v>
      </c>
      <c r="G1671" t="s">
        <v>72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1</v>
      </c>
      <c r="Z1671">
        <v>0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>
        <v>0</v>
      </c>
      <c r="AG1671">
        <v>0</v>
      </c>
      <c r="AH1671">
        <v>0</v>
      </c>
      <c r="AI1671">
        <v>0</v>
      </c>
      <c r="AJ1671">
        <v>0</v>
      </c>
      <c r="AK1671">
        <v>1</v>
      </c>
      <c r="AL1671">
        <v>1</v>
      </c>
      <c r="AM1671">
        <v>0</v>
      </c>
      <c r="AN1671">
        <v>0</v>
      </c>
      <c r="AO1671">
        <v>0</v>
      </c>
      <c r="AP1671">
        <v>0</v>
      </c>
      <c r="AQ1671">
        <v>0</v>
      </c>
      <c r="AR1671">
        <v>0</v>
      </c>
    </row>
    <row r="1672" spans="1:44" x14ac:dyDescent="0.3">
      <c r="A1672">
        <v>1668</v>
      </c>
      <c r="B1672">
        <v>2</v>
      </c>
      <c r="C1672">
        <v>69</v>
      </c>
      <c r="D1672">
        <v>10</v>
      </c>
      <c r="E1672" t="str">
        <f>"2-69-10"</f>
        <v>2-69-10</v>
      </c>
      <c r="F1672" t="s">
        <v>71</v>
      </c>
      <c r="G1672" t="s">
        <v>72</v>
      </c>
      <c r="T1672">
        <v>0</v>
      </c>
      <c r="U1672">
        <v>1</v>
      </c>
      <c r="V1672">
        <v>0</v>
      </c>
      <c r="W1672">
        <v>0</v>
      </c>
      <c r="X1672">
        <v>0</v>
      </c>
      <c r="Y1672">
        <v>1</v>
      </c>
      <c r="Z1672">
        <v>0</v>
      </c>
      <c r="AA1672">
        <v>0</v>
      </c>
      <c r="AB1672">
        <v>0</v>
      </c>
      <c r="AC1672">
        <v>0</v>
      </c>
      <c r="AD1672">
        <v>1</v>
      </c>
      <c r="AE1672">
        <v>0</v>
      </c>
      <c r="AF1672">
        <v>0</v>
      </c>
      <c r="AG1672">
        <v>0</v>
      </c>
      <c r="AH1672">
        <v>0</v>
      </c>
      <c r="AI1672">
        <v>1</v>
      </c>
      <c r="AJ1672">
        <v>1</v>
      </c>
      <c r="AK1672">
        <v>0</v>
      </c>
      <c r="AL1672">
        <v>1</v>
      </c>
      <c r="AM1672">
        <v>1</v>
      </c>
      <c r="AN1672">
        <v>1</v>
      </c>
      <c r="AO1672">
        <v>1</v>
      </c>
      <c r="AP1672">
        <v>0</v>
      </c>
      <c r="AQ1672">
        <v>0</v>
      </c>
      <c r="AR1672">
        <v>0</v>
      </c>
    </row>
    <row r="1673" spans="1:44" x14ac:dyDescent="0.3">
      <c r="A1673">
        <v>1669</v>
      </c>
      <c r="B1673">
        <v>2</v>
      </c>
      <c r="C1673">
        <v>69</v>
      </c>
      <c r="D1673">
        <v>7</v>
      </c>
      <c r="E1673" t="str">
        <f>"2-69-7"</f>
        <v>2-69-7</v>
      </c>
      <c r="F1673" t="s">
        <v>71</v>
      </c>
      <c r="G1673" t="s">
        <v>73</v>
      </c>
      <c r="H1673">
        <v>1</v>
      </c>
      <c r="I1673">
        <v>1</v>
      </c>
      <c r="J1673">
        <v>0</v>
      </c>
      <c r="K1673">
        <v>0</v>
      </c>
      <c r="L1673">
        <v>1</v>
      </c>
      <c r="M1673">
        <v>1</v>
      </c>
      <c r="N1673">
        <v>1</v>
      </c>
      <c r="O1673">
        <v>1</v>
      </c>
      <c r="P1673">
        <v>1</v>
      </c>
      <c r="Q1673">
        <v>1</v>
      </c>
      <c r="R1673">
        <v>1</v>
      </c>
      <c r="S1673">
        <v>1</v>
      </c>
    </row>
    <row r="1674" spans="1:44" x14ac:dyDescent="0.3">
      <c r="A1674">
        <v>1670</v>
      </c>
      <c r="B1674">
        <v>2</v>
      </c>
      <c r="C1674">
        <v>69</v>
      </c>
      <c r="D1674">
        <v>2</v>
      </c>
      <c r="E1674" t="str">
        <f>"2-69-2"</f>
        <v>2-69-2</v>
      </c>
      <c r="F1674" t="s">
        <v>71</v>
      </c>
      <c r="G1674" t="s">
        <v>72</v>
      </c>
      <c r="T1674">
        <v>0</v>
      </c>
      <c r="U1674">
        <v>1</v>
      </c>
      <c r="V1674">
        <v>0</v>
      </c>
      <c r="W1674">
        <v>0</v>
      </c>
      <c r="X1674">
        <v>0</v>
      </c>
      <c r="Y1674">
        <v>1</v>
      </c>
      <c r="Z1674">
        <v>1</v>
      </c>
      <c r="AA1674">
        <v>0</v>
      </c>
      <c r="AB1674">
        <v>0</v>
      </c>
      <c r="AC1674">
        <v>1</v>
      </c>
      <c r="AD1674">
        <v>0</v>
      </c>
      <c r="AE1674">
        <v>1</v>
      </c>
      <c r="AF1674">
        <v>1</v>
      </c>
      <c r="AG1674">
        <v>0</v>
      </c>
      <c r="AH1674">
        <v>0</v>
      </c>
      <c r="AI1674">
        <v>1</v>
      </c>
      <c r="AJ1674">
        <v>0</v>
      </c>
      <c r="AK1674">
        <v>1</v>
      </c>
      <c r="AL1674">
        <v>0</v>
      </c>
      <c r="AM1674">
        <v>1</v>
      </c>
      <c r="AN1674">
        <v>1</v>
      </c>
      <c r="AO1674">
        <v>1</v>
      </c>
      <c r="AP1674">
        <v>0</v>
      </c>
      <c r="AQ1674">
        <v>0</v>
      </c>
      <c r="AR1674">
        <v>0</v>
      </c>
    </row>
    <row r="1675" spans="1:44" x14ac:dyDescent="0.3">
      <c r="A1675">
        <v>1671</v>
      </c>
      <c r="B1675">
        <v>2</v>
      </c>
      <c r="C1675">
        <v>69</v>
      </c>
      <c r="D1675">
        <v>24</v>
      </c>
      <c r="E1675" t="str">
        <f>"2-69-24"</f>
        <v>2-69-24</v>
      </c>
      <c r="F1675" t="s">
        <v>71</v>
      </c>
      <c r="G1675" t="s">
        <v>72</v>
      </c>
      <c r="T1675">
        <v>1</v>
      </c>
      <c r="U1675">
        <v>0</v>
      </c>
      <c r="V1675">
        <v>0</v>
      </c>
      <c r="W1675">
        <v>0</v>
      </c>
      <c r="X1675">
        <v>1</v>
      </c>
      <c r="Y1675">
        <v>0</v>
      </c>
      <c r="Z1675">
        <v>0</v>
      </c>
      <c r="AA1675">
        <v>1</v>
      </c>
      <c r="AB1675">
        <v>0</v>
      </c>
      <c r="AC1675">
        <v>0</v>
      </c>
      <c r="AD1675">
        <v>1</v>
      </c>
      <c r="AE1675">
        <v>1</v>
      </c>
      <c r="AF1675">
        <v>1</v>
      </c>
      <c r="AG1675">
        <v>1</v>
      </c>
      <c r="AH1675">
        <v>0</v>
      </c>
      <c r="AI1675">
        <v>1</v>
      </c>
      <c r="AJ1675">
        <v>1</v>
      </c>
      <c r="AK1675">
        <v>0</v>
      </c>
      <c r="AL1675">
        <v>1</v>
      </c>
      <c r="AM1675">
        <v>1</v>
      </c>
      <c r="AN1675">
        <v>1</v>
      </c>
      <c r="AO1675">
        <v>1</v>
      </c>
      <c r="AP1675">
        <v>0</v>
      </c>
      <c r="AQ1675">
        <v>0</v>
      </c>
      <c r="AR1675">
        <v>0</v>
      </c>
    </row>
    <row r="1676" spans="1:44" x14ac:dyDescent="0.3">
      <c r="A1676">
        <v>1672</v>
      </c>
      <c r="B1676">
        <v>2</v>
      </c>
      <c r="C1676">
        <v>69</v>
      </c>
      <c r="D1676">
        <v>23</v>
      </c>
      <c r="E1676" t="str">
        <f>"2-69-23"</f>
        <v>2-69-23</v>
      </c>
      <c r="F1676" t="s">
        <v>71</v>
      </c>
      <c r="G1676" t="s">
        <v>73</v>
      </c>
      <c r="H1676">
        <v>1</v>
      </c>
      <c r="I1676">
        <v>1</v>
      </c>
      <c r="J1676">
        <v>0</v>
      </c>
      <c r="K1676">
        <v>0</v>
      </c>
      <c r="L1676">
        <v>1</v>
      </c>
      <c r="M1676">
        <v>1</v>
      </c>
      <c r="N1676">
        <v>1</v>
      </c>
      <c r="O1676">
        <v>1</v>
      </c>
      <c r="P1676">
        <v>1</v>
      </c>
      <c r="Q1676">
        <v>1</v>
      </c>
      <c r="R1676">
        <v>1</v>
      </c>
      <c r="S1676">
        <v>1</v>
      </c>
    </row>
    <row r="1677" spans="1:44" x14ac:dyDescent="0.3">
      <c r="A1677">
        <v>1673</v>
      </c>
      <c r="B1677">
        <v>2</v>
      </c>
      <c r="C1677">
        <v>69</v>
      </c>
      <c r="D1677">
        <v>18</v>
      </c>
      <c r="E1677" t="str">
        <f>"2-69-18"</f>
        <v>2-69-18</v>
      </c>
      <c r="F1677" t="s">
        <v>71</v>
      </c>
      <c r="G1677" t="s">
        <v>73</v>
      </c>
      <c r="H1677">
        <v>1</v>
      </c>
      <c r="I1677">
        <v>1</v>
      </c>
      <c r="J1677">
        <v>0</v>
      </c>
      <c r="K1677">
        <v>0</v>
      </c>
      <c r="L1677">
        <v>1</v>
      </c>
      <c r="M1677">
        <v>1</v>
      </c>
      <c r="N1677">
        <v>1</v>
      </c>
      <c r="O1677">
        <v>1</v>
      </c>
      <c r="P1677">
        <v>1</v>
      </c>
      <c r="Q1677">
        <v>1</v>
      </c>
      <c r="R1677">
        <v>1</v>
      </c>
      <c r="S1677">
        <v>1</v>
      </c>
    </row>
    <row r="1678" spans="1:44" x14ac:dyDescent="0.3">
      <c r="A1678">
        <v>1674</v>
      </c>
      <c r="B1678">
        <v>2</v>
      </c>
      <c r="C1678">
        <v>69</v>
      </c>
      <c r="D1678">
        <v>17</v>
      </c>
      <c r="E1678" t="str">
        <f>"2-69-17"</f>
        <v>2-69-17</v>
      </c>
      <c r="F1678" t="s">
        <v>71</v>
      </c>
      <c r="G1678" t="s">
        <v>73</v>
      </c>
      <c r="H1678">
        <v>1</v>
      </c>
      <c r="I1678">
        <v>1</v>
      </c>
      <c r="J1678">
        <v>0</v>
      </c>
      <c r="K1678">
        <v>0</v>
      </c>
      <c r="L1678">
        <v>1</v>
      </c>
      <c r="M1678">
        <v>1</v>
      </c>
      <c r="N1678">
        <v>1</v>
      </c>
      <c r="O1678">
        <v>1</v>
      </c>
      <c r="P1678">
        <v>1</v>
      </c>
      <c r="Q1678">
        <v>1</v>
      </c>
      <c r="R1678">
        <v>1</v>
      </c>
      <c r="S1678">
        <v>1</v>
      </c>
    </row>
    <row r="1679" spans="1:44" x14ac:dyDescent="0.3">
      <c r="A1679">
        <v>1675</v>
      </c>
      <c r="B1679">
        <v>2</v>
      </c>
      <c r="C1679">
        <v>69</v>
      </c>
      <c r="D1679">
        <v>11</v>
      </c>
      <c r="E1679" t="str">
        <f>"2-69-11"</f>
        <v>2-69-11</v>
      </c>
      <c r="F1679" t="s">
        <v>71</v>
      </c>
      <c r="G1679" t="s">
        <v>72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1</v>
      </c>
      <c r="Z1679">
        <v>0</v>
      </c>
      <c r="AA1679">
        <v>0</v>
      </c>
      <c r="AB1679">
        <v>0</v>
      </c>
      <c r="AC1679">
        <v>0</v>
      </c>
      <c r="AD1679">
        <v>1</v>
      </c>
      <c r="AE1679">
        <v>0</v>
      </c>
      <c r="AF1679">
        <v>0</v>
      </c>
      <c r="AG1679">
        <v>0</v>
      </c>
      <c r="AH1679">
        <v>1</v>
      </c>
      <c r="AI1679">
        <v>0</v>
      </c>
      <c r="AJ1679">
        <v>0</v>
      </c>
      <c r="AK1679">
        <v>1</v>
      </c>
      <c r="AL1679">
        <v>0</v>
      </c>
      <c r="AM1679">
        <v>0</v>
      </c>
      <c r="AN1679">
        <v>0</v>
      </c>
      <c r="AO1679">
        <v>0</v>
      </c>
      <c r="AP1679">
        <v>0</v>
      </c>
      <c r="AQ1679">
        <v>0</v>
      </c>
      <c r="AR1679">
        <v>0</v>
      </c>
    </row>
    <row r="1680" spans="1:44" x14ac:dyDescent="0.3">
      <c r="A1680">
        <v>1676</v>
      </c>
      <c r="B1680">
        <v>2</v>
      </c>
      <c r="C1680">
        <v>69</v>
      </c>
      <c r="D1680">
        <v>8</v>
      </c>
      <c r="E1680" t="str">
        <f>"2-69-8"</f>
        <v>2-69-8</v>
      </c>
      <c r="F1680" t="s">
        <v>71</v>
      </c>
      <c r="G1680" t="s">
        <v>72</v>
      </c>
      <c r="T1680">
        <v>0</v>
      </c>
      <c r="U1680">
        <v>1</v>
      </c>
      <c r="V1680">
        <v>0</v>
      </c>
      <c r="W1680">
        <v>0</v>
      </c>
      <c r="X1680">
        <v>0</v>
      </c>
      <c r="Y1680">
        <v>1</v>
      </c>
      <c r="Z1680">
        <v>0</v>
      </c>
      <c r="AA1680">
        <v>0</v>
      </c>
      <c r="AB1680">
        <v>0</v>
      </c>
      <c r="AC1680">
        <v>1</v>
      </c>
      <c r="AD1680">
        <v>0</v>
      </c>
      <c r="AE1680">
        <v>0</v>
      </c>
      <c r="AF1680">
        <v>0</v>
      </c>
      <c r="AG1680">
        <v>0</v>
      </c>
      <c r="AH1680">
        <v>1</v>
      </c>
      <c r="AI1680">
        <v>0</v>
      </c>
      <c r="AJ1680">
        <v>1</v>
      </c>
      <c r="AK1680">
        <v>0</v>
      </c>
      <c r="AL1680">
        <v>0</v>
      </c>
      <c r="AM1680">
        <v>0</v>
      </c>
      <c r="AN1680">
        <v>0</v>
      </c>
      <c r="AO1680">
        <v>1</v>
      </c>
      <c r="AP1680">
        <v>0</v>
      </c>
      <c r="AQ1680">
        <v>0</v>
      </c>
      <c r="AR1680">
        <v>0</v>
      </c>
    </row>
    <row r="1681" spans="1:44" x14ac:dyDescent="0.3">
      <c r="A1681">
        <v>1677</v>
      </c>
      <c r="B1681">
        <v>2</v>
      </c>
      <c r="C1681">
        <v>69</v>
      </c>
      <c r="D1681">
        <v>1</v>
      </c>
      <c r="E1681" t="str">
        <f>"2-69-1"</f>
        <v>2-69-1</v>
      </c>
      <c r="F1681" t="s">
        <v>71</v>
      </c>
      <c r="G1681" t="s">
        <v>72</v>
      </c>
      <c r="T1681">
        <v>0</v>
      </c>
      <c r="U1681">
        <v>1</v>
      </c>
      <c r="V1681">
        <v>0</v>
      </c>
      <c r="W1681">
        <v>0</v>
      </c>
      <c r="X1681">
        <v>1</v>
      </c>
      <c r="Y1681">
        <v>0</v>
      </c>
      <c r="Z1681">
        <v>1</v>
      </c>
      <c r="AA1681">
        <v>0</v>
      </c>
      <c r="AB1681">
        <v>0</v>
      </c>
      <c r="AC1681">
        <v>1</v>
      </c>
      <c r="AD1681">
        <v>0</v>
      </c>
      <c r="AE1681">
        <v>1</v>
      </c>
      <c r="AF1681">
        <v>1</v>
      </c>
      <c r="AG1681">
        <v>0</v>
      </c>
      <c r="AH1681">
        <v>0</v>
      </c>
      <c r="AI1681">
        <v>1</v>
      </c>
      <c r="AJ1681">
        <v>0</v>
      </c>
      <c r="AK1681">
        <v>1</v>
      </c>
      <c r="AL1681">
        <v>0</v>
      </c>
      <c r="AM1681">
        <v>0</v>
      </c>
      <c r="AN1681">
        <v>1</v>
      </c>
      <c r="AO1681">
        <v>1</v>
      </c>
      <c r="AP1681">
        <v>0</v>
      </c>
      <c r="AQ1681">
        <v>0</v>
      </c>
      <c r="AR1681">
        <v>0</v>
      </c>
    </row>
    <row r="1682" spans="1:44" x14ac:dyDescent="0.3">
      <c r="A1682">
        <v>1678</v>
      </c>
      <c r="B1682">
        <v>2</v>
      </c>
      <c r="C1682">
        <v>69</v>
      </c>
      <c r="D1682">
        <v>25</v>
      </c>
      <c r="E1682" t="str">
        <f>"2-69-25"</f>
        <v>2-69-25</v>
      </c>
      <c r="F1682" t="s">
        <v>71</v>
      </c>
      <c r="G1682" t="s">
        <v>72</v>
      </c>
      <c r="T1682">
        <v>0</v>
      </c>
      <c r="U1682">
        <v>1</v>
      </c>
      <c r="V1682">
        <v>0</v>
      </c>
      <c r="W1682">
        <v>0</v>
      </c>
      <c r="X1682">
        <v>1</v>
      </c>
      <c r="Y1682">
        <v>0</v>
      </c>
      <c r="Z1682">
        <v>1</v>
      </c>
      <c r="AA1682">
        <v>0</v>
      </c>
      <c r="AB1682">
        <v>1</v>
      </c>
      <c r="AC1682">
        <v>0</v>
      </c>
      <c r="AD1682">
        <v>0</v>
      </c>
      <c r="AE1682">
        <v>1</v>
      </c>
      <c r="AF1682">
        <v>1</v>
      </c>
      <c r="AG1682">
        <v>1</v>
      </c>
      <c r="AH1682">
        <v>0</v>
      </c>
      <c r="AI1682">
        <v>1</v>
      </c>
      <c r="AJ1682">
        <v>1</v>
      </c>
      <c r="AK1682">
        <v>0</v>
      </c>
      <c r="AL1682">
        <v>1</v>
      </c>
      <c r="AM1682">
        <v>1</v>
      </c>
      <c r="AN1682">
        <v>1</v>
      </c>
      <c r="AO1682">
        <v>1</v>
      </c>
      <c r="AP1682">
        <v>0</v>
      </c>
      <c r="AQ1682">
        <v>0</v>
      </c>
      <c r="AR1682">
        <v>0</v>
      </c>
    </row>
    <row r="1683" spans="1:44" x14ac:dyDescent="0.3">
      <c r="A1683">
        <v>1679</v>
      </c>
      <c r="B1683">
        <v>2</v>
      </c>
      <c r="C1683">
        <v>69</v>
      </c>
      <c r="D1683">
        <v>20</v>
      </c>
      <c r="E1683" t="str">
        <f>"2-69-20"</f>
        <v>2-69-20</v>
      </c>
      <c r="F1683" t="s">
        <v>71</v>
      </c>
      <c r="G1683" t="s">
        <v>72</v>
      </c>
      <c r="T1683">
        <v>0</v>
      </c>
      <c r="U1683">
        <v>1</v>
      </c>
      <c r="V1683">
        <v>0</v>
      </c>
      <c r="W1683">
        <v>0</v>
      </c>
      <c r="X1683">
        <v>1</v>
      </c>
      <c r="Y1683">
        <v>0</v>
      </c>
      <c r="Z1683">
        <v>1</v>
      </c>
      <c r="AA1683">
        <v>0</v>
      </c>
      <c r="AB1683">
        <v>1</v>
      </c>
      <c r="AC1683">
        <v>0</v>
      </c>
      <c r="AD1683">
        <v>0</v>
      </c>
      <c r="AE1683">
        <v>1</v>
      </c>
      <c r="AF1683">
        <v>1</v>
      </c>
      <c r="AG1683">
        <v>1</v>
      </c>
      <c r="AH1683">
        <v>0</v>
      </c>
      <c r="AI1683">
        <v>1</v>
      </c>
      <c r="AJ1683">
        <v>1</v>
      </c>
      <c r="AK1683">
        <v>0</v>
      </c>
      <c r="AL1683">
        <v>1</v>
      </c>
      <c r="AM1683">
        <v>1</v>
      </c>
      <c r="AN1683">
        <v>1</v>
      </c>
      <c r="AO1683">
        <v>1</v>
      </c>
      <c r="AP1683">
        <v>0</v>
      </c>
      <c r="AQ1683">
        <v>0</v>
      </c>
      <c r="AR1683">
        <v>0</v>
      </c>
    </row>
    <row r="1684" spans="1:44" x14ac:dyDescent="0.3">
      <c r="A1684">
        <v>1680</v>
      </c>
      <c r="B1684">
        <v>2</v>
      </c>
      <c r="C1684">
        <v>70</v>
      </c>
      <c r="D1684">
        <v>22</v>
      </c>
      <c r="E1684" t="str">
        <f>"2-70-22"</f>
        <v>2-70-22</v>
      </c>
      <c r="F1684" t="s">
        <v>71</v>
      </c>
      <c r="G1684" t="s">
        <v>73</v>
      </c>
      <c r="H1684">
        <v>1</v>
      </c>
      <c r="I1684">
        <v>0</v>
      </c>
      <c r="J1684">
        <v>1</v>
      </c>
      <c r="K1684">
        <v>0</v>
      </c>
      <c r="L1684">
        <v>1</v>
      </c>
      <c r="M1684">
        <v>1</v>
      </c>
      <c r="N1684">
        <v>1</v>
      </c>
      <c r="O1684">
        <v>1</v>
      </c>
      <c r="P1684">
        <v>1</v>
      </c>
      <c r="Q1684">
        <v>1</v>
      </c>
      <c r="R1684">
        <v>1</v>
      </c>
      <c r="S1684">
        <v>1</v>
      </c>
    </row>
    <row r="1685" spans="1:44" x14ac:dyDescent="0.3">
      <c r="A1685">
        <v>1681</v>
      </c>
      <c r="B1685">
        <v>2</v>
      </c>
      <c r="C1685">
        <v>70</v>
      </c>
      <c r="D1685">
        <v>21</v>
      </c>
      <c r="E1685" t="str">
        <f>"2-70-21"</f>
        <v>2-70-21</v>
      </c>
      <c r="F1685" t="s">
        <v>71</v>
      </c>
      <c r="G1685" t="s">
        <v>73</v>
      </c>
      <c r="H1685">
        <v>1</v>
      </c>
      <c r="I1685">
        <v>0</v>
      </c>
      <c r="J1685">
        <v>0</v>
      </c>
      <c r="K1685">
        <v>1</v>
      </c>
      <c r="L1685">
        <v>1</v>
      </c>
      <c r="M1685">
        <v>1</v>
      </c>
      <c r="N1685">
        <v>1</v>
      </c>
      <c r="O1685">
        <v>1</v>
      </c>
      <c r="P1685">
        <v>1</v>
      </c>
      <c r="Q1685">
        <v>1</v>
      </c>
      <c r="R1685">
        <v>1</v>
      </c>
      <c r="S1685">
        <v>1</v>
      </c>
    </row>
    <row r="1686" spans="1:44" x14ac:dyDescent="0.3">
      <c r="A1686">
        <v>1682</v>
      </c>
      <c r="B1686">
        <v>2</v>
      </c>
      <c r="C1686">
        <v>70</v>
      </c>
      <c r="D1686">
        <v>14</v>
      </c>
      <c r="E1686" t="str">
        <f>"2-70-14"</f>
        <v>2-70-14</v>
      </c>
      <c r="F1686" t="s">
        <v>71</v>
      </c>
      <c r="G1686" t="s">
        <v>72</v>
      </c>
      <c r="T1686">
        <v>1</v>
      </c>
      <c r="U1686">
        <v>0</v>
      </c>
      <c r="V1686">
        <v>0</v>
      </c>
      <c r="W1686">
        <v>0</v>
      </c>
      <c r="X1686">
        <v>1</v>
      </c>
      <c r="Y1686">
        <v>0</v>
      </c>
      <c r="Z1686">
        <v>1</v>
      </c>
      <c r="AA1686">
        <v>0</v>
      </c>
      <c r="AB1686">
        <v>0</v>
      </c>
      <c r="AC1686">
        <v>1</v>
      </c>
      <c r="AD1686">
        <v>0</v>
      </c>
      <c r="AE1686">
        <v>1</v>
      </c>
      <c r="AF1686">
        <v>1</v>
      </c>
      <c r="AG1686">
        <v>1</v>
      </c>
      <c r="AH1686">
        <v>1</v>
      </c>
      <c r="AI1686">
        <v>0</v>
      </c>
      <c r="AJ1686">
        <v>1</v>
      </c>
      <c r="AK1686">
        <v>0</v>
      </c>
      <c r="AL1686">
        <v>1</v>
      </c>
      <c r="AM1686">
        <v>1</v>
      </c>
      <c r="AN1686">
        <v>1</v>
      </c>
      <c r="AO1686">
        <v>1</v>
      </c>
      <c r="AP1686">
        <v>0</v>
      </c>
      <c r="AQ1686">
        <v>0</v>
      </c>
      <c r="AR1686">
        <v>0</v>
      </c>
    </row>
    <row r="1687" spans="1:44" x14ac:dyDescent="0.3">
      <c r="A1687">
        <v>1683</v>
      </c>
      <c r="B1687">
        <v>2</v>
      </c>
      <c r="C1687">
        <v>70</v>
      </c>
      <c r="D1687">
        <v>13</v>
      </c>
      <c r="E1687" t="str">
        <f>"2-70-13"</f>
        <v>2-70-13</v>
      </c>
      <c r="F1687" t="s">
        <v>71</v>
      </c>
      <c r="G1687" t="s">
        <v>73</v>
      </c>
      <c r="H1687">
        <v>1</v>
      </c>
      <c r="I1687">
        <v>1</v>
      </c>
      <c r="J1687">
        <v>0</v>
      </c>
      <c r="K1687">
        <v>0</v>
      </c>
      <c r="L1687">
        <v>1</v>
      </c>
      <c r="M1687">
        <v>1</v>
      </c>
      <c r="N1687">
        <v>1</v>
      </c>
      <c r="O1687">
        <v>1</v>
      </c>
      <c r="P1687">
        <v>1</v>
      </c>
      <c r="Q1687">
        <v>1</v>
      </c>
      <c r="R1687">
        <v>1</v>
      </c>
      <c r="S1687">
        <v>1</v>
      </c>
    </row>
    <row r="1688" spans="1:44" x14ac:dyDescent="0.3">
      <c r="A1688">
        <v>1684</v>
      </c>
      <c r="B1688">
        <v>2</v>
      </c>
      <c r="C1688">
        <v>70</v>
      </c>
      <c r="D1688">
        <v>9</v>
      </c>
      <c r="E1688" t="str">
        <f>"2-70-9"</f>
        <v>2-70-9</v>
      </c>
      <c r="F1688" t="s">
        <v>71</v>
      </c>
      <c r="G1688" t="s">
        <v>72</v>
      </c>
      <c r="T1688">
        <v>0</v>
      </c>
      <c r="U1688">
        <v>1</v>
      </c>
      <c r="V1688">
        <v>0</v>
      </c>
      <c r="W1688">
        <v>0</v>
      </c>
      <c r="X1688">
        <v>0</v>
      </c>
      <c r="Y1688">
        <v>0</v>
      </c>
      <c r="Z1688">
        <v>1</v>
      </c>
      <c r="AA1688">
        <v>0</v>
      </c>
      <c r="AB1688">
        <v>0</v>
      </c>
      <c r="AC1688">
        <v>1</v>
      </c>
      <c r="AD1688">
        <v>0</v>
      </c>
      <c r="AE1688">
        <v>0</v>
      </c>
      <c r="AF1688">
        <v>0</v>
      </c>
      <c r="AG1688">
        <v>0</v>
      </c>
      <c r="AH1688">
        <v>0</v>
      </c>
      <c r="AI1688">
        <v>1</v>
      </c>
      <c r="AJ1688">
        <v>1</v>
      </c>
      <c r="AK1688">
        <v>0</v>
      </c>
      <c r="AL1688">
        <v>0</v>
      </c>
      <c r="AM1688">
        <v>0</v>
      </c>
      <c r="AN1688">
        <v>1</v>
      </c>
      <c r="AO1688">
        <v>1</v>
      </c>
      <c r="AP1688">
        <v>0</v>
      </c>
      <c r="AQ1688">
        <v>0</v>
      </c>
      <c r="AR1688">
        <v>0</v>
      </c>
    </row>
    <row r="1689" spans="1:44" x14ac:dyDescent="0.3">
      <c r="A1689">
        <v>1685</v>
      </c>
      <c r="B1689">
        <v>2</v>
      </c>
      <c r="C1689">
        <v>70</v>
      </c>
      <c r="D1689">
        <v>5</v>
      </c>
      <c r="E1689" t="str">
        <f>"2-70-5"</f>
        <v>2-70-5</v>
      </c>
      <c r="F1689" t="s">
        <v>71</v>
      </c>
      <c r="G1689" t="s">
        <v>72</v>
      </c>
      <c r="T1689">
        <v>0</v>
      </c>
      <c r="U1689">
        <v>1</v>
      </c>
      <c r="V1689">
        <v>0</v>
      </c>
      <c r="W1689">
        <v>0</v>
      </c>
      <c r="X1689">
        <v>1</v>
      </c>
      <c r="Y1689">
        <v>0</v>
      </c>
      <c r="Z1689">
        <v>0</v>
      </c>
      <c r="AA1689">
        <v>1</v>
      </c>
      <c r="AB1689">
        <v>1</v>
      </c>
      <c r="AC1689">
        <v>0</v>
      </c>
      <c r="AD1689">
        <v>0</v>
      </c>
      <c r="AE1689">
        <v>1</v>
      </c>
      <c r="AF1689">
        <v>1</v>
      </c>
      <c r="AG1689">
        <v>1</v>
      </c>
      <c r="AH1689">
        <v>0</v>
      </c>
      <c r="AI1689">
        <v>1</v>
      </c>
      <c r="AJ1689">
        <v>1</v>
      </c>
      <c r="AK1689">
        <v>0</v>
      </c>
      <c r="AL1689">
        <v>1</v>
      </c>
      <c r="AM1689">
        <v>1</v>
      </c>
      <c r="AN1689">
        <v>1</v>
      </c>
      <c r="AO1689">
        <v>1</v>
      </c>
      <c r="AP1689">
        <v>0</v>
      </c>
      <c r="AQ1689">
        <v>0</v>
      </c>
      <c r="AR1689">
        <v>0</v>
      </c>
    </row>
    <row r="1690" spans="1:44" x14ac:dyDescent="0.3">
      <c r="A1690">
        <v>1686</v>
      </c>
      <c r="B1690">
        <v>2</v>
      </c>
      <c r="C1690">
        <v>70</v>
      </c>
      <c r="D1690">
        <v>2</v>
      </c>
      <c r="E1690" t="str">
        <f>"2-70-2"</f>
        <v>2-70-2</v>
      </c>
      <c r="F1690" t="s">
        <v>71</v>
      </c>
      <c r="G1690" t="s">
        <v>73</v>
      </c>
      <c r="H1690">
        <v>1</v>
      </c>
      <c r="I1690">
        <v>0</v>
      </c>
      <c r="J1690">
        <v>0</v>
      </c>
      <c r="K1690">
        <v>1</v>
      </c>
      <c r="L1690">
        <v>1</v>
      </c>
      <c r="M1690">
        <v>1</v>
      </c>
      <c r="N1690">
        <v>1</v>
      </c>
      <c r="O1690">
        <v>1</v>
      </c>
      <c r="P1690">
        <v>1</v>
      </c>
      <c r="Q1690">
        <v>1</v>
      </c>
      <c r="R1690">
        <v>1</v>
      </c>
      <c r="S1690">
        <v>1</v>
      </c>
    </row>
    <row r="1691" spans="1:44" x14ac:dyDescent="0.3">
      <c r="A1691">
        <v>1687</v>
      </c>
      <c r="B1691">
        <v>2</v>
      </c>
      <c r="C1691">
        <v>70</v>
      </c>
      <c r="D1691">
        <v>20</v>
      </c>
      <c r="E1691" t="str">
        <f>"2-70-20"</f>
        <v>2-70-20</v>
      </c>
      <c r="F1691" t="s">
        <v>71</v>
      </c>
      <c r="G1691" t="s">
        <v>72</v>
      </c>
      <c r="T1691">
        <v>0</v>
      </c>
      <c r="U1691">
        <v>1</v>
      </c>
      <c r="V1691">
        <v>0</v>
      </c>
      <c r="W1691">
        <v>0</v>
      </c>
      <c r="X1691">
        <v>1</v>
      </c>
      <c r="Y1691">
        <v>0</v>
      </c>
      <c r="Z1691">
        <v>0</v>
      </c>
      <c r="AA1691">
        <v>1</v>
      </c>
      <c r="AB1691">
        <v>0</v>
      </c>
      <c r="AC1691">
        <v>1</v>
      </c>
      <c r="AD1691">
        <v>0</v>
      </c>
      <c r="AE1691">
        <v>1</v>
      </c>
      <c r="AF1691">
        <v>1</v>
      </c>
      <c r="AG1691">
        <v>1</v>
      </c>
      <c r="AH1691">
        <v>0</v>
      </c>
      <c r="AI1691">
        <v>1</v>
      </c>
      <c r="AJ1691">
        <v>0</v>
      </c>
      <c r="AK1691">
        <v>1</v>
      </c>
      <c r="AL1691">
        <v>0</v>
      </c>
      <c r="AM1691">
        <v>1</v>
      </c>
      <c r="AN1691">
        <v>1</v>
      </c>
      <c r="AO1691">
        <v>1</v>
      </c>
      <c r="AP1691">
        <v>0</v>
      </c>
      <c r="AQ1691">
        <v>0</v>
      </c>
      <c r="AR1691">
        <v>0</v>
      </c>
    </row>
    <row r="1692" spans="1:44" x14ac:dyDescent="0.3">
      <c r="A1692">
        <v>1688</v>
      </c>
      <c r="B1692">
        <v>2</v>
      </c>
      <c r="C1692">
        <v>70</v>
      </c>
      <c r="D1692">
        <v>10</v>
      </c>
      <c r="E1692" t="str">
        <f>"2-70-10"</f>
        <v>2-70-10</v>
      </c>
      <c r="F1692" t="s">
        <v>71</v>
      </c>
      <c r="G1692" t="s">
        <v>72</v>
      </c>
      <c r="T1692">
        <v>1</v>
      </c>
      <c r="U1692">
        <v>0</v>
      </c>
      <c r="V1692">
        <v>0</v>
      </c>
      <c r="W1692">
        <v>0</v>
      </c>
      <c r="X1692">
        <v>1</v>
      </c>
      <c r="Y1692">
        <v>0</v>
      </c>
      <c r="Z1692">
        <v>1</v>
      </c>
      <c r="AA1692">
        <v>0</v>
      </c>
      <c r="AB1692">
        <v>0</v>
      </c>
      <c r="AC1692">
        <v>0</v>
      </c>
      <c r="AD1692">
        <v>1</v>
      </c>
      <c r="AE1692">
        <v>1</v>
      </c>
      <c r="AF1692">
        <v>1</v>
      </c>
      <c r="AG1692">
        <v>1</v>
      </c>
      <c r="AH1692">
        <v>0</v>
      </c>
      <c r="AI1692">
        <v>1</v>
      </c>
      <c r="AJ1692">
        <v>0</v>
      </c>
      <c r="AK1692">
        <v>1</v>
      </c>
      <c r="AL1692">
        <v>1</v>
      </c>
      <c r="AM1692">
        <v>1</v>
      </c>
      <c r="AN1692">
        <v>1</v>
      </c>
      <c r="AO1692">
        <v>1</v>
      </c>
      <c r="AP1692">
        <v>0</v>
      </c>
      <c r="AQ1692">
        <v>0</v>
      </c>
      <c r="AR1692">
        <v>0</v>
      </c>
    </row>
    <row r="1693" spans="1:44" x14ac:dyDescent="0.3">
      <c r="A1693">
        <v>1689</v>
      </c>
      <c r="B1693">
        <v>2</v>
      </c>
      <c r="C1693">
        <v>70</v>
      </c>
      <c r="D1693">
        <v>6</v>
      </c>
      <c r="E1693" t="str">
        <f>"2-70-6"</f>
        <v>2-70-6</v>
      </c>
      <c r="F1693" t="s">
        <v>71</v>
      </c>
      <c r="G1693" t="s">
        <v>72</v>
      </c>
      <c r="T1693">
        <v>1</v>
      </c>
      <c r="U1693">
        <v>0</v>
      </c>
      <c r="V1693">
        <v>0</v>
      </c>
      <c r="W1693">
        <v>0</v>
      </c>
      <c r="X1693">
        <v>1</v>
      </c>
      <c r="Y1693">
        <v>0</v>
      </c>
      <c r="Z1693">
        <v>1</v>
      </c>
      <c r="AA1693">
        <v>0</v>
      </c>
      <c r="AB1693">
        <v>0</v>
      </c>
      <c r="AC1693">
        <v>1</v>
      </c>
      <c r="AD1693">
        <v>0</v>
      </c>
      <c r="AE1693">
        <v>1</v>
      </c>
      <c r="AF1693">
        <v>1</v>
      </c>
      <c r="AG1693">
        <v>1</v>
      </c>
      <c r="AH1693">
        <v>0</v>
      </c>
      <c r="AI1693">
        <v>1</v>
      </c>
      <c r="AJ1693">
        <v>1</v>
      </c>
      <c r="AK1693">
        <v>0</v>
      </c>
      <c r="AL1693">
        <v>1</v>
      </c>
      <c r="AM1693">
        <v>1</v>
      </c>
      <c r="AN1693">
        <v>1</v>
      </c>
      <c r="AO1693">
        <v>1</v>
      </c>
      <c r="AP1693">
        <v>0</v>
      </c>
      <c r="AQ1693">
        <v>0</v>
      </c>
      <c r="AR1693">
        <v>0</v>
      </c>
    </row>
    <row r="1694" spans="1:44" x14ac:dyDescent="0.3">
      <c r="A1694">
        <v>1690</v>
      </c>
      <c r="B1694">
        <v>2</v>
      </c>
      <c r="C1694">
        <v>70</v>
      </c>
      <c r="D1694">
        <v>4</v>
      </c>
      <c r="E1694" t="str">
        <f>"2-70-4"</f>
        <v>2-70-4</v>
      </c>
      <c r="F1694" t="s">
        <v>71</v>
      </c>
      <c r="G1694" t="s">
        <v>72</v>
      </c>
      <c r="T1694">
        <v>1</v>
      </c>
      <c r="U1694">
        <v>0</v>
      </c>
      <c r="V1694">
        <v>0</v>
      </c>
      <c r="W1694">
        <v>0</v>
      </c>
      <c r="X1694">
        <v>1</v>
      </c>
      <c r="Y1694">
        <v>0</v>
      </c>
      <c r="Z1694">
        <v>1</v>
      </c>
      <c r="AA1694">
        <v>0</v>
      </c>
      <c r="AB1694">
        <v>0</v>
      </c>
      <c r="AC1694">
        <v>0</v>
      </c>
      <c r="AD1694">
        <v>1</v>
      </c>
      <c r="AE1694">
        <v>1</v>
      </c>
      <c r="AF1694">
        <v>1</v>
      </c>
      <c r="AG1694">
        <v>1</v>
      </c>
      <c r="AH1694">
        <v>0</v>
      </c>
      <c r="AI1694">
        <v>1</v>
      </c>
      <c r="AJ1694">
        <v>1</v>
      </c>
      <c r="AK1694">
        <v>0</v>
      </c>
      <c r="AL1694">
        <v>1</v>
      </c>
      <c r="AM1694">
        <v>1</v>
      </c>
      <c r="AN1694">
        <v>1</v>
      </c>
      <c r="AO1694">
        <v>1</v>
      </c>
      <c r="AP1694">
        <v>0</v>
      </c>
      <c r="AQ1694">
        <v>0</v>
      </c>
      <c r="AR1694">
        <v>0</v>
      </c>
    </row>
    <row r="1695" spans="1:44" x14ac:dyDescent="0.3">
      <c r="A1695">
        <v>1691</v>
      </c>
      <c r="B1695">
        <v>2</v>
      </c>
      <c r="C1695">
        <v>70</v>
      </c>
      <c r="D1695">
        <v>25</v>
      </c>
      <c r="E1695" t="str">
        <f>"2-70-25"</f>
        <v>2-70-25</v>
      </c>
      <c r="F1695" t="s">
        <v>71</v>
      </c>
      <c r="G1695" t="s">
        <v>73</v>
      </c>
      <c r="H1695">
        <v>1</v>
      </c>
      <c r="I1695">
        <v>0</v>
      </c>
      <c r="J1695">
        <v>0</v>
      </c>
      <c r="K1695">
        <v>1</v>
      </c>
      <c r="L1695">
        <v>1</v>
      </c>
      <c r="M1695">
        <v>1</v>
      </c>
      <c r="N1695">
        <v>1</v>
      </c>
      <c r="O1695">
        <v>1</v>
      </c>
      <c r="P1695">
        <v>1</v>
      </c>
      <c r="Q1695">
        <v>1</v>
      </c>
      <c r="R1695">
        <v>1</v>
      </c>
      <c r="S1695">
        <v>1</v>
      </c>
    </row>
    <row r="1696" spans="1:44" x14ac:dyDescent="0.3">
      <c r="A1696">
        <v>1692</v>
      </c>
      <c r="B1696">
        <v>2</v>
      </c>
      <c r="C1696">
        <v>70</v>
      </c>
      <c r="D1696">
        <v>18</v>
      </c>
      <c r="E1696" t="str">
        <f>"2-70-18"</f>
        <v>2-70-18</v>
      </c>
      <c r="F1696" t="s">
        <v>71</v>
      </c>
      <c r="G1696" t="s">
        <v>72</v>
      </c>
      <c r="T1696">
        <v>0</v>
      </c>
      <c r="U1696">
        <v>1</v>
      </c>
      <c r="V1696">
        <v>0</v>
      </c>
      <c r="W1696">
        <v>0</v>
      </c>
      <c r="X1696">
        <v>1</v>
      </c>
      <c r="Y1696">
        <v>0</v>
      </c>
      <c r="Z1696">
        <v>0</v>
      </c>
      <c r="AA1696">
        <v>1</v>
      </c>
      <c r="AB1696">
        <v>0</v>
      </c>
      <c r="AC1696">
        <v>1</v>
      </c>
      <c r="AD1696">
        <v>0</v>
      </c>
      <c r="AE1696">
        <v>1</v>
      </c>
      <c r="AF1696">
        <v>1</v>
      </c>
      <c r="AG1696">
        <v>1</v>
      </c>
      <c r="AH1696">
        <v>0</v>
      </c>
      <c r="AI1696">
        <v>1</v>
      </c>
      <c r="AJ1696">
        <v>1</v>
      </c>
      <c r="AK1696">
        <v>0</v>
      </c>
      <c r="AL1696">
        <v>1</v>
      </c>
      <c r="AM1696">
        <v>1</v>
      </c>
      <c r="AN1696">
        <v>1</v>
      </c>
      <c r="AO1696">
        <v>1</v>
      </c>
      <c r="AP1696">
        <v>0</v>
      </c>
      <c r="AQ1696">
        <v>0</v>
      </c>
      <c r="AR1696">
        <v>0</v>
      </c>
    </row>
    <row r="1697" spans="1:44" x14ac:dyDescent="0.3">
      <c r="A1697">
        <v>1693</v>
      </c>
      <c r="B1697">
        <v>2</v>
      </c>
      <c r="C1697">
        <v>70</v>
      </c>
      <c r="D1697">
        <v>12</v>
      </c>
      <c r="E1697" t="str">
        <f>"2-70-12"</f>
        <v>2-70-12</v>
      </c>
      <c r="F1697" t="s">
        <v>71</v>
      </c>
      <c r="G1697" t="s">
        <v>73</v>
      </c>
      <c r="H1697">
        <v>1</v>
      </c>
      <c r="I1697">
        <v>0</v>
      </c>
      <c r="J1697">
        <v>0</v>
      </c>
      <c r="K1697">
        <v>1</v>
      </c>
      <c r="L1697">
        <v>1</v>
      </c>
      <c r="M1697">
        <v>1</v>
      </c>
      <c r="N1697">
        <v>1</v>
      </c>
      <c r="O1697">
        <v>1</v>
      </c>
      <c r="P1697">
        <v>1</v>
      </c>
      <c r="Q1697">
        <v>1</v>
      </c>
      <c r="R1697">
        <v>1</v>
      </c>
      <c r="S1697">
        <v>1</v>
      </c>
    </row>
    <row r="1698" spans="1:44" x14ac:dyDescent="0.3">
      <c r="A1698">
        <v>1694</v>
      </c>
      <c r="B1698">
        <v>2</v>
      </c>
      <c r="C1698">
        <v>70</v>
      </c>
      <c r="D1698">
        <v>1</v>
      </c>
      <c r="E1698" t="str">
        <f>"2-70-1"</f>
        <v>2-70-1</v>
      </c>
      <c r="F1698" t="s">
        <v>71</v>
      </c>
      <c r="G1698" t="s">
        <v>72</v>
      </c>
      <c r="T1698">
        <v>0</v>
      </c>
      <c r="U1698">
        <v>1</v>
      </c>
      <c r="V1698">
        <v>0</v>
      </c>
      <c r="W1698">
        <v>0</v>
      </c>
      <c r="X1698">
        <v>0</v>
      </c>
      <c r="Y1698">
        <v>1</v>
      </c>
      <c r="Z1698">
        <v>0</v>
      </c>
      <c r="AA1698">
        <v>1</v>
      </c>
      <c r="AB1698">
        <v>0</v>
      </c>
      <c r="AC1698">
        <v>0</v>
      </c>
      <c r="AD1698">
        <v>1</v>
      </c>
      <c r="AE1698">
        <v>1</v>
      </c>
      <c r="AF1698">
        <v>1</v>
      </c>
      <c r="AG1698">
        <v>1</v>
      </c>
      <c r="AH1698">
        <v>0</v>
      </c>
      <c r="AI1698">
        <v>1</v>
      </c>
      <c r="AJ1698">
        <v>1</v>
      </c>
      <c r="AK1698">
        <v>0</v>
      </c>
      <c r="AL1698">
        <v>1</v>
      </c>
      <c r="AM1698">
        <v>1</v>
      </c>
      <c r="AN1698">
        <v>1</v>
      </c>
      <c r="AO1698">
        <v>1</v>
      </c>
      <c r="AP1698">
        <v>0</v>
      </c>
      <c r="AQ1698">
        <v>0</v>
      </c>
      <c r="AR1698">
        <v>0</v>
      </c>
    </row>
    <row r="1699" spans="1:44" x14ac:dyDescent="0.3">
      <c r="A1699">
        <v>1695</v>
      </c>
      <c r="B1699">
        <v>2</v>
      </c>
      <c r="C1699">
        <v>70</v>
      </c>
      <c r="D1699">
        <v>24</v>
      </c>
      <c r="E1699" t="str">
        <f>"2-70-24"</f>
        <v>2-70-24</v>
      </c>
      <c r="F1699" t="s">
        <v>71</v>
      </c>
      <c r="G1699" t="s">
        <v>73</v>
      </c>
      <c r="H1699">
        <v>1</v>
      </c>
      <c r="I1699">
        <v>0</v>
      </c>
      <c r="J1699">
        <v>0</v>
      </c>
      <c r="K1699">
        <v>1</v>
      </c>
      <c r="L1699">
        <v>1</v>
      </c>
      <c r="M1699">
        <v>1</v>
      </c>
      <c r="N1699">
        <v>1</v>
      </c>
      <c r="O1699">
        <v>1</v>
      </c>
      <c r="P1699">
        <v>1</v>
      </c>
      <c r="Q1699">
        <v>1</v>
      </c>
      <c r="R1699">
        <v>1</v>
      </c>
      <c r="S1699">
        <v>1</v>
      </c>
    </row>
    <row r="1700" spans="1:44" x14ac:dyDescent="0.3">
      <c r="A1700">
        <v>1696</v>
      </c>
      <c r="B1700">
        <v>2</v>
      </c>
      <c r="C1700">
        <v>70</v>
      </c>
      <c r="D1700">
        <v>23</v>
      </c>
      <c r="E1700" t="str">
        <f>"2-70-23"</f>
        <v>2-70-23</v>
      </c>
      <c r="F1700" t="s">
        <v>71</v>
      </c>
      <c r="G1700" t="s">
        <v>73</v>
      </c>
      <c r="H1700">
        <v>1</v>
      </c>
      <c r="I1700">
        <v>0</v>
      </c>
      <c r="J1700">
        <v>0</v>
      </c>
      <c r="K1700">
        <v>1</v>
      </c>
      <c r="L1700">
        <v>1</v>
      </c>
      <c r="M1700">
        <v>1</v>
      </c>
      <c r="N1700">
        <v>1</v>
      </c>
      <c r="O1700">
        <v>1</v>
      </c>
      <c r="P1700">
        <v>1</v>
      </c>
      <c r="Q1700">
        <v>1</v>
      </c>
      <c r="R1700">
        <v>1</v>
      </c>
      <c r="S1700">
        <v>1</v>
      </c>
    </row>
    <row r="1701" spans="1:44" x14ac:dyDescent="0.3">
      <c r="A1701">
        <v>1697</v>
      </c>
      <c r="B1701">
        <v>2</v>
      </c>
      <c r="C1701">
        <v>70</v>
      </c>
      <c r="D1701">
        <v>16</v>
      </c>
      <c r="E1701" t="str">
        <f>"2-70-16"</f>
        <v>2-70-16</v>
      </c>
      <c r="F1701" t="s">
        <v>71</v>
      </c>
      <c r="G1701" t="s">
        <v>72</v>
      </c>
      <c r="T1701">
        <v>1</v>
      </c>
      <c r="U1701">
        <v>0</v>
      </c>
      <c r="V1701">
        <v>0</v>
      </c>
      <c r="W1701">
        <v>0</v>
      </c>
      <c r="X1701">
        <v>1</v>
      </c>
      <c r="Y1701">
        <v>0</v>
      </c>
      <c r="Z1701">
        <v>0</v>
      </c>
      <c r="AA1701">
        <v>0</v>
      </c>
      <c r="AB1701">
        <v>1</v>
      </c>
      <c r="AC1701">
        <v>0</v>
      </c>
      <c r="AD1701">
        <v>0</v>
      </c>
      <c r="AE1701">
        <v>0</v>
      </c>
      <c r="AF1701">
        <v>0</v>
      </c>
      <c r="AG1701">
        <v>0</v>
      </c>
      <c r="AH1701">
        <v>0</v>
      </c>
      <c r="AI1701">
        <v>1</v>
      </c>
      <c r="AJ1701">
        <v>1</v>
      </c>
      <c r="AK1701">
        <v>0</v>
      </c>
      <c r="AL1701">
        <v>0</v>
      </c>
      <c r="AM1701">
        <v>0</v>
      </c>
      <c r="AN1701">
        <v>0</v>
      </c>
      <c r="AO1701">
        <v>0</v>
      </c>
      <c r="AP1701">
        <v>0</v>
      </c>
      <c r="AQ1701">
        <v>0</v>
      </c>
      <c r="AR1701">
        <v>0</v>
      </c>
    </row>
    <row r="1702" spans="1:44" x14ac:dyDescent="0.3">
      <c r="A1702">
        <v>1698</v>
      </c>
      <c r="B1702">
        <v>2</v>
      </c>
      <c r="C1702">
        <v>70</v>
      </c>
      <c r="D1702">
        <v>15</v>
      </c>
      <c r="E1702" t="str">
        <f>"2-70-15"</f>
        <v>2-70-15</v>
      </c>
      <c r="F1702" t="s">
        <v>71</v>
      </c>
      <c r="G1702" t="s">
        <v>72</v>
      </c>
      <c r="T1702">
        <v>1</v>
      </c>
      <c r="U1702">
        <v>0</v>
      </c>
      <c r="V1702">
        <v>0</v>
      </c>
      <c r="W1702">
        <v>0</v>
      </c>
      <c r="X1702">
        <v>1</v>
      </c>
      <c r="Y1702">
        <v>0</v>
      </c>
      <c r="Z1702">
        <v>0</v>
      </c>
      <c r="AA1702">
        <v>0</v>
      </c>
      <c r="AB1702">
        <v>1</v>
      </c>
      <c r="AC1702">
        <v>0</v>
      </c>
      <c r="AD1702">
        <v>0</v>
      </c>
      <c r="AE1702">
        <v>0</v>
      </c>
      <c r="AF1702">
        <v>0</v>
      </c>
      <c r="AG1702">
        <v>0</v>
      </c>
      <c r="AH1702">
        <v>0</v>
      </c>
      <c r="AI1702">
        <v>1</v>
      </c>
      <c r="AJ1702">
        <v>1</v>
      </c>
      <c r="AK1702">
        <v>0</v>
      </c>
      <c r="AL1702">
        <v>0</v>
      </c>
      <c r="AM1702">
        <v>0</v>
      </c>
      <c r="AN1702">
        <v>0</v>
      </c>
      <c r="AO1702">
        <v>0</v>
      </c>
      <c r="AP1702">
        <v>0</v>
      </c>
      <c r="AQ1702">
        <v>0</v>
      </c>
      <c r="AR1702">
        <v>0</v>
      </c>
    </row>
    <row r="1703" spans="1:44" x14ac:dyDescent="0.3">
      <c r="A1703">
        <v>1699</v>
      </c>
      <c r="B1703">
        <v>2</v>
      </c>
      <c r="C1703">
        <v>70</v>
      </c>
      <c r="D1703">
        <v>11</v>
      </c>
      <c r="E1703" t="str">
        <f>"2-70-11"</f>
        <v>2-70-11</v>
      </c>
      <c r="F1703" t="s">
        <v>71</v>
      </c>
      <c r="G1703" t="s">
        <v>73</v>
      </c>
      <c r="H1703">
        <v>1</v>
      </c>
      <c r="I1703">
        <v>0</v>
      </c>
      <c r="J1703">
        <v>0</v>
      </c>
      <c r="K1703">
        <v>1</v>
      </c>
      <c r="L1703">
        <v>1</v>
      </c>
      <c r="M1703">
        <v>1</v>
      </c>
      <c r="N1703">
        <v>1</v>
      </c>
      <c r="O1703">
        <v>1</v>
      </c>
      <c r="P1703">
        <v>1</v>
      </c>
      <c r="Q1703">
        <v>1</v>
      </c>
      <c r="R1703">
        <v>1</v>
      </c>
      <c r="S1703">
        <v>1</v>
      </c>
    </row>
    <row r="1704" spans="1:44" x14ac:dyDescent="0.3">
      <c r="A1704">
        <v>1700</v>
      </c>
      <c r="B1704">
        <v>2</v>
      </c>
      <c r="C1704">
        <v>70</v>
      </c>
      <c r="D1704">
        <v>8</v>
      </c>
      <c r="E1704" t="str">
        <f>"2-70-8"</f>
        <v>2-70-8</v>
      </c>
      <c r="F1704" t="s">
        <v>71</v>
      </c>
      <c r="G1704" t="s">
        <v>72</v>
      </c>
      <c r="T1704">
        <v>1</v>
      </c>
      <c r="U1704">
        <v>0</v>
      </c>
      <c r="V1704">
        <v>0</v>
      </c>
      <c r="W1704">
        <v>0</v>
      </c>
      <c r="X1704">
        <v>1</v>
      </c>
      <c r="Y1704">
        <v>0</v>
      </c>
      <c r="Z1704">
        <v>0</v>
      </c>
      <c r="AA1704">
        <v>1</v>
      </c>
      <c r="AB1704">
        <v>0</v>
      </c>
      <c r="AC1704">
        <v>1</v>
      </c>
      <c r="AD1704">
        <v>0</v>
      </c>
      <c r="AE1704">
        <v>1</v>
      </c>
      <c r="AF1704">
        <v>1</v>
      </c>
      <c r="AG1704">
        <v>1</v>
      </c>
      <c r="AH1704">
        <v>0</v>
      </c>
      <c r="AI1704">
        <v>1</v>
      </c>
      <c r="AJ1704">
        <v>1</v>
      </c>
      <c r="AK1704">
        <v>0</v>
      </c>
      <c r="AL1704">
        <v>1</v>
      </c>
      <c r="AM1704">
        <v>1</v>
      </c>
      <c r="AN1704">
        <v>1</v>
      </c>
      <c r="AO1704">
        <v>1</v>
      </c>
      <c r="AP1704">
        <v>0</v>
      </c>
      <c r="AQ1704">
        <v>0</v>
      </c>
      <c r="AR1704">
        <v>0</v>
      </c>
    </row>
    <row r="1705" spans="1:44" x14ac:dyDescent="0.3">
      <c r="A1705">
        <v>1701</v>
      </c>
      <c r="B1705">
        <v>2</v>
      </c>
      <c r="C1705">
        <v>70</v>
      </c>
      <c r="D1705">
        <v>3</v>
      </c>
      <c r="E1705" t="str">
        <f>"2-70-3"</f>
        <v>2-70-3</v>
      </c>
      <c r="F1705" t="s">
        <v>71</v>
      </c>
      <c r="G1705" t="s">
        <v>72</v>
      </c>
      <c r="T1705">
        <v>0</v>
      </c>
      <c r="U1705">
        <v>1</v>
      </c>
      <c r="V1705">
        <v>0</v>
      </c>
      <c r="W1705">
        <v>0</v>
      </c>
      <c r="X1705">
        <v>0</v>
      </c>
      <c r="Y1705">
        <v>1</v>
      </c>
      <c r="Z1705">
        <v>1</v>
      </c>
      <c r="AA1705">
        <v>0</v>
      </c>
      <c r="AB1705">
        <v>0</v>
      </c>
      <c r="AC1705">
        <v>1</v>
      </c>
      <c r="AD1705">
        <v>0</v>
      </c>
      <c r="AE1705">
        <v>1</v>
      </c>
      <c r="AF1705">
        <v>1</v>
      </c>
      <c r="AG1705">
        <v>1</v>
      </c>
      <c r="AH1705">
        <v>1</v>
      </c>
      <c r="AI1705">
        <v>0</v>
      </c>
      <c r="AJ1705">
        <v>0</v>
      </c>
      <c r="AK1705">
        <v>1</v>
      </c>
      <c r="AL1705">
        <v>1</v>
      </c>
      <c r="AM1705">
        <v>1</v>
      </c>
      <c r="AN1705">
        <v>1</v>
      </c>
      <c r="AO1705">
        <v>1</v>
      </c>
      <c r="AP1705">
        <v>0</v>
      </c>
      <c r="AQ1705">
        <v>0</v>
      </c>
      <c r="AR1705">
        <v>0</v>
      </c>
    </row>
    <row r="1706" spans="1:44" x14ac:dyDescent="0.3">
      <c r="A1706">
        <v>1702</v>
      </c>
      <c r="B1706">
        <v>2</v>
      </c>
      <c r="C1706">
        <v>70</v>
      </c>
      <c r="D1706">
        <v>17</v>
      </c>
      <c r="E1706" t="str">
        <f>"2-70-17"</f>
        <v>2-70-17</v>
      </c>
      <c r="F1706" t="s">
        <v>71</v>
      </c>
      <c r="G1706" t="s">
        <v>72</v>
      </c>
      <c r="T1706">
        <v>0</v>
      </c>
      <c r="U1706">
        <v>1</v>
      </c>
      <c r="V1706">
        <v>0</v>
      </c>
      <c r="W1706">
        <v>0</v>
      </c>
      <c r="X1706">
        <v>1</v>
      </c>
      <c r="Y1706">
        <v>0</v>
      </c>
      <c r="Z1706">
        <v>1</v>
      </c>
      <c r="AA1706">
        <v>0</v>
      </c>
      <c r="AB1706">
        <v>0</v>
      </c>
      <c r="AC1706">
        <v>1</v>
      </c>
      <c r="AD1706">
        <v>0</v>
      </c>
      <c r="AE1706">
        <v>1</v>
      </c>
      <c r="AF1706">
        <v>1</v>
      </c>
      <c r="AG1706">
        <v>1</v>
      </c>
      <c r="AH1706">
        <v>0</v>
      </c>
      <c r="AI1706">
        <v>1</v>
      </c>
      <c r="AJ1706">
        <v>0</v>
      </c>
      <c r="AK1706">
        <v>1</v>
      </c>
      <c r="AL1706">
        <v>1</v>
      </c>
      <c r="AM1706">
        <v>1</v>
      </c>
      <c r="AN1706">
        <v>1</v>
      </c>
      <c r="AO1706">
        <v>1</v>
      </c>
      <c r="AP1706">
        <v>0</v>
      </c>
      <c r="AQ1706">
        <v>0</v>
      </c>
      <c r="AR1706">
        <v>0</v>
      </c>
    </row>
    <row r="1707" spans="1:44" x14ac:dyDescent="0.3">
      <c r="A1707">
        <v>1703</v>
      </c>
      <c r="B1707">
        <v>2</v>
      </c>
      <c r="C1707">
        <v>70</v>
      </c>
      <c r="D1707">
        <v>19</v>
      </c>
      <c r="E1707" t="str">
        <f>"2-70-19"</f>
        <v>2-70-19</v>
      </c>
      <c r="F1707" t="s">
        <v>71</v>
      </c>
      <c r="G1707" t="s">
        <v>72</v>
      </c>
      <c r="T1707">
        <v>0</v>
      </c>
      <c r="U1707">
        <v>1</v>
      </c>
      <c r="V1707">
        <v>0</v>
      </c>
      <c r="W1707">
        <v>0</v>
      </c>
      <c r="X1707">
        <v>1</v>
      </c>
      <c r="Y1707">
        <v>0</v>
      </c>
      <c r="Z1707">
        <v>0</v>
      </c>
      <c r="AA1707">
        <v>1</v>
      </c>
      <c r="AB1707">
        <v>0</v>
      </c>
      <c r="AC1707">
        <v>1</v>
      </c>
      <c r="AD1707">
        <v>0</v>
      </c>
      <c r="AE1707">
        <v>1</v>
      </c>
      <c r="AF1707">
        <v>1</v>
      </c>
      <c r="AG1707">
        <v>1</v>
      </c>
      <c r="AH1707">
        <v>0</v>
      </c>
      <c r="AI1707">
        <v>1</v>
      </c>
      <c r="AJ1707">
        <v>1</v>
      </c>
      <c r="AK1707">
        <v>0</v>
      </c>
      <c r="AL1707">
        <v>1</v>
      </c>
      <c r="AM1707">
        <v>1</v>
      </c>
      <c r="AN1707">
        <v>1</v>
      </c>
      <c r="AO1707">
        <v>1</v>
      </c>
      <c r="AP1707">
        <v>0</v>
      </c>
      <c r="AQ1707">
        <v>0</v>
      </c>
      <c r="AR1707">
        <v>0</v>
      </c>
    </row>
    <row r="1708" spans="1:44" x14ac:dyDescent="0.3">
      <c r="A1708">
        <v>1704</v>
      </c>
      <c r="B1708">
        <v>2</v>
      </c>
      <c r="C1708">
        <v>70</v>
      </c>
      <c r="D1708">
        <v>7</v>
      </c>
      <c r="E1708" t="str">
        <f>"2-70-7"</f>
        <v>2-70-7</v>
      </c>
      <c r="F1708" t="s">
        <v>71</v>
      </c>
      <c r="G1708" t="s">
        <v>72</v>
      </c>
      <c r="T1708">
        <v>1</v>
      </c>
      <c r="U1708">
        <v>0</v>
      </c>
      <c r="V1708">
        <v>0</v>
      </c>
      <c r="W1708">
        <v>0</v>
      </c>
      <c r="X1708">
        <v>1</v>
      </c>
      <c r="Y1708">
        <v>0</v>
      </c>
      <c r="Z1708">
        <v>0</v>
      </c>
      <c r="AA1708">
        <v>1</v>
      </c>
      <c r="AB1708">
        <v>0</v>
      </c>
      <c r="AC1708">
        <v>1</v>
      </c>
      <c r="AD1708">
        <v>0</v>
      </c>
      <c r="AE1708">
        <v>1</v>
      </c>
      <c r="AF1708">
        <v>1</v>
      </c>
      <c r="AG1708">
        <v>1</v>
      </c>
      <c r="AH1708">
        <v>0</v>
      </c>
      <c r="AI1708">
        <v>1</v>
      </c>
      <c r="AJ1708">
        <v>1</v>
      </c>
      <c r="AK1708">
        <v>0</v>
      </c>
      <c r="AL1708">
        <v>1</v>
      </c>
      <c r="AM1708">
        <v>1</v>
      </c>
      <c r="AN1708">
        <v>1</v>
      </c>
      <c r="AO1708">
        <v>1</v>
      </c>
      <c r="AP1708">
        <v>0</v>
      </c>
      <c r="AQ1708">
        <v>0</v>
      </c>
      <c r="AR1708">
        <v>0</v>
      </c>
    </row>
    <row r="1709" spans="1:44" x14ac:dyDescent="0.3">
      <c r="A1709">
        <v>1705</v>
      </c>
      <c r="B1709">
        <v>2</v>
      </c>
      <c r="C1709">
        <v>71</v>
      </c>
      <c r="D1709">
        <v>22</v>
      </c>
      <c r="E1709" t="str">
        <f>"2-71-22"</f>
        <v>2-71-22</v>
      </c>
      <c r="F1709" t="s">
        <v>71</v>
      </c>
      <c r="G1709" t="s">
        <v>73</v>
      </c>
      <c r="H1709">
        <v>1</v>
      </c>
      <c r="I1709">
        <v>0</v>
      </c>
      <c r="J1709">
        <v>0</v>
      </c>
      <c r="K1709">
        <v>1</v>
      </c>
      <c r="L1709">
        <v>1</v>
      </c>
      <c r="M1709">
        <v>1</v>
      </c>
      <c r="N1709">
        <v>1</v>
      </c>
      <c r="O1709">
        <v>1</v>
      </c>
      <c r="P1709">
        <v>1</v>
      </c>
      <c r="Q1709">
        <v>1</v>
      </c>
      <c r="R1709">
        <v>1</v>
      </c>
      <c r="S1709">
        <v>1</v>
      </c>
    </row>
    <row r="1710" spans="1:44" x14ac:dyDescent="0.3">
      <c r="A1710">
        <v>1706</v>
      </c>
      <c r="B1710">
        <v>2</v>
      </c>
      <c r="C1710">
        <v>71</v>
      </c>
      <c r="D1710">
        <v>21</v>
      </c>
      <c r="E1710" t="str">
        <f>"2-71-21"</f>
        <v>2-71-21</v>
      </c>
      <c r="F1710" t="s">
        <v>71</v>
      </c>
      <c r="G1710" t="s">
        <v>73</v>
      </c>
      <c r="H1710">
        <v>1</v>
      </c>
      <c r="I1710">
        <v>0</v>
      </c>
      <c r="J1710">
        <v>0</v>
      </c>
      <c r="K1710">
        <v>1</v>
      </c>
      <c r="L1710">
        <v>1</v>
      </c>
      <c r="M1710">
        <v>1</v>
      </c>
      <c r="N1710">
        <v>1</v>
      </c>
      <c r="O1710">
        <v>1</v>
      </c>
      <c r="P1710">
        <v>1</v>
      </c>
      <c r="Q1710">
        <v>1</v>
      </c>
      <c r="R1710">
        <v>1</v>
      </c>
      <c r="S1710">
        <v>1</v>
      </c>
    </row>
    <row r="1711" spans="1:44" x14ac:dyDescent="0.3">
      <c r="A1711">
        <v>1707</v>
      </c>
      <c r="B1711">
        <v>2</v>
      </c>
      <c r="C1711">
        <v>71</v>
      </c>
      <c r="D1711">
        <v>14</v>
      </c>
      <c r="E1711" t="str">
        <f>"2-71-14"</f>
        <v>2-71-14</v>
      </c>
      <c r="F1711" t="s">
        <v>71</v>
      </c>
      <c r="G1711" t="s">
        <v>73</v>
      </c>
      <c r="H1711">
        <v>1</v>
      </c>
      <c r="I1711">
        <v>0</v>
      </c>
      <c r="J1711">
        <v>0</v>
      </c>
      <c r="K1711">
        <v>1</v>
      </c>
      <c r="L1711">
        <v>1</v>
      </c>
      <c r="M1711">
        <v>1</v>
      </c>
      <c r="N1711">
        <v>1</v>
      </c>
      <c r="O1711">
        <v>1</v>
      </c>
      <c r="P1711">
        <v>1</v>
      </c>
      <c r="Q1711">
        <v>1</v>
      </c>
      <c r="R1711">
        <v>1</v>
      </c>
      <c r="S1711">
        <v>1</v>
      </c>
    </row>
    <row r="1712" spans="1:44" x14ac:dyDescent="0.3">
      <c r="A1712">
        <v>1708</v>
      </c>
      <c r="B1712">
        <v>2</v>
      </c>
      <c r="C1712">
        <v>71</v>
      </c>
      <c r="D1712">
        <v>13</v>
      </c>
      <c r="E1712" t="str">
        <f>"2-71-13"</f>
        <v>2-71-13</v>
      </c>
      <c r="F1712" t="s">
        <v>71</v>
      </c>
      <c r="G1712" t="s">
        <v>72</v>
      </c>
      <c r="T1712">
        <v>0</v>
      </c>
      <c r="U1712">
        <v>1</v>
      </c>
      <c r="V1712">
        <v>0</v>
      </c>
      <c r="W1712">
        <v>0</v>
      </c>
      <c r="X1712">
        <v>1</v>
      </c>
      <c r="Y1712">
        <v>0</v>
      </c>
      <c r="Z1712">
        <v>0</v>
      </c>
      <c r="AA1712">
        <v>1</v>
      </c>
      <c r="AB1712">
        <v>1</v>
      </c>
      <c r="AC1712">
        <v>0</v>
      </c>
      <c r="AD1712">
        <v>0</v>
      </c>
      <c r="AE1712">
        <v>1</v>
      </c>
      <c r="AF1712">
        <v>1</v>
      </c>
      <c r="AG1712">
        <v>1</v>
      </c>
      <c r="AH1712">
        <v>1</v>
      </c>
      <c r="AI1712">
        <v>0</v>
      </c>
      <c r="AJ1712">
        <v>0</v>
      </c>
      <c r="AK1712">
        <v>1</v>
      </c>
      <c r="AL1712">
        <v>1</v>
      </c>
      <c r="AM1712">
        <v>1</v>
      </c>
      <c r="AN1712">
        <v>1</v>
      </c>
      <c r="AO1712">
        <v>1</v>
      </c>
      <c r="AP1712">
        <v>0</v>
      </c>
      <c r="AQ1712">
        <v>0</v>
      </c>
      <c r="AR1712">
        <v>0</v>
      </c>
    </row>
    <row r="1713" spans="1:44" x14ac:dyDescent="0.3">
      <c r="A1713">
        <v>1709</v>
      </c>
      <c r="B1713">
        <v>2</v>
      </c>
      <c r="C1713">
        <v>71</v>
      </c>
      <c r="D1713">
        <v>10</v>
      </c>
      <c r="E1713" t="str">
        <f>"2-71-10"</f>
        <v>2-71-10</v>
      </c>
      <c r="F1713" t="s">
        <v>71</v>
      </c>
      <c r="G1713" t="s">
        <v>73</v>
      </c>
      <c r="H1713">
        <v>1</v>
      </c>
      <c r="I1713">
        <v>0</v>
      </c>
      <c r="J1713">
        <v>0</v>
      </c>
      <c r="K1713">
        <v>1</v>
      </c>
      <c r="L1713">
        <v>1</v>
      </c>
      <c r="M1713">
        <v>1</v>
      </c>
      <c r="N1713">
        <v>1</v>
      </c>
      <c r="O1713">
        <v>1</v>
      </c>
      <c r="P1713">
        <v>1</v>
      </c>
      <c r="Q1713">
        <v>1</v>
      </c>
      <c r="R1713">
        <v>1</v>
      </c>
      <c r="S1713">
        <v>1</v>
      </c>
    </row>
    <row r="1714" spans="1:44" x14ac:dyDescent="0.3">
      <c r="A1714">
        <v>1710</v>
      </c>
      <c r="B1714">
        <v>2</v>
      </c>
      <c r="C1714">
        <v>71</v>
      </c>
      <c r="D1714">
        <v>3</v>
      </c>
      <c r="E1714" t="str">
        <f>"2-71-3"</f>
        <v>2-71-3</v>
      </c>
      <c r="F1714" t="s">
        <v>71</v>
      </c>
      <c r="G1714" t="s">
        <v>73</v>
      </c>
      <c r="H1714">
        <v>1</v>
      </c>
      <c r="I1714">
        <v>1</v>
      </c>
      <c r="J1714">
        <v>0</v>
      </c>
      <c r="K1714">
        <v>0</v>
      </c>
      <c r="L1714">
        <v>1</v>
      </c>
      <c r="M1714">
        <v>1</v>
      </c>
      <c r="N1714">
        <v>1</v>
      </c>
      <c r="O1714">
        <v>1</v>
      </c>
      <c r="P1714">
        <v>1</v>
      </c>
      <c r="Q1714">
        <v>1</v>
      </c>
      <c r="R1714">
        <v>1</v>
      </c>
      <c r="S1714">
        <v>1</v>
      </c>
    </row>
    <row r="1715" spans="1:44" x14ac:dyDescent="0.3">
      <c r="A1715">
        <v>1711</v>
      </c>
      <c r="B1715">
        <v>2</v>
      </c>
      <c r="C1715">
        <v>71</v>
      </c>
      <c r="D1715">
        <v>24</v>
      </c>
      <c r="E1715" t="str">
        <f>"2-71-24"</f>
        <v>2-71-24</v>
      </c>
      <c r="F1715" t="s">
        <v>71</v>
      </c>
      <c r="G1715" t="s">
        <v>72</v>
      </c>
      <c r="T1715">
        <v>1</v>
      </c>
      <c r="U1715">
        <v>0</v>
      </c>
      <c r="V1715">
        <v>0</v>
      </c>
      <c r="W1715">
        <v>0</v>
      </c>
      <c r="X1715">
        <v>0</v>
      </c>
      <c r="Y1715">
        <v>1</v>
      </c>
      <c r="Z1715">
        <v>1</v>
      </c>
      <c r="AA1715">
        <v>0</v>
      </c>
      <c r="AB1715">
        <v>0</v>
      </c>
      <c r="AC1715">
        <v>1</v>
      </c>
      <c r="AD1715">
        <v>0</v>
      </c>
      <c r="AE1715">
        <v>0</v>
      </c>
      <c r="AF1715">
        <v>0</v>
      </c>
      <c r="AG1715">
        <v>0</v>
      </c>
      <c r="AH1715">
        <v>0</v>
      </c>
      <c r="AI1715">
        <v>1</v>
      </c>
      <c r="AJ1715">
        <v>0</v>
      </c>
      <c r="AK1715">
        <v>1</v>
      </c>
      <c r="AL1715">
        <v>0</v>
      </c>
      <c r="AM1715">
        <v>0</v>
      </c>
      <c r="AN1715">
        <v>0</v>
      </c>
      <c r="AO1715">
        <v>0</v>
      </c>
      <c r="AP1715">
        <v>0</v>
      </c>
      <c r="AQ1715">
        <v>0</v>
      </c>
      <c r="AR1715">
        <v>0</v>
      </c>
    </row>
    <row r="1716" spans="1:44" x14ac:dyDescent="0.3">
      <c r="A1716">
        <v>1712</v>
      </c>
      <c r="B1716">
        <v>2</v>
      </c>
      <c r="C1716">
        <v>71</v>
      </c>
      <c r="D1716">
        <v>23</v>
      </c>
      <c r="E1716" t="str">
        <f>"2-71-23"</f>
        <v>2-71-23</v>
      </c>
      <c r="F1716" t="s">
        <v>71</v>
      </c>
      <c r="G1716" t="s">
        <v>73</v>
      </c>
      <c r="H1716">
        <v>1</v>
      </c>
      <c r="I1716">
        <v>0</v>
      </c>
      <c r="J1716">
        <v>0</v>
      </c>
      <c r="K1716">
        <v>1</v>
      </c>
      <c r="L1716">
        <v>1</v>
      </c>
      <c r="M1716">
        <v>1</v>
      </c>
      <c r="N1716">
        <v>0</v>
      </c>
      <c r="O1716">
        <v>1</v>
      </c>
      <c r="P1716">
        <v>0</v>
      </c>
      <c r="Q1716">
        <v>0</v>
      </c>
      <c r="R1716">
        <v>0</v>
      </c>
      <c r="S1716">
        <v>0</v>
      </c>
    </row>
    <row r="1717" spans="1:44" x14ac:dyDescent="0.3">
      <c r="A1717">
        <v>1713</v>
      </c>
      <c r="B1717">
        <v>2</v>
      </c>
      <c r="C1717">
        <v>71</v>
      </c>
      <c r="D1717">
        <v>16</v>
      </c>
      <c r="E1717" t="str">
        <f>"2-71-16"</f>
        <v>2-71-16</v>
      </c>
      <c r="F1717" t="s">
        <v>71</v>
      </c>
      <c r="G1717" t="s">
        <v>72</v>
      </c>
      <c r="T1717">
        <v>1</v>
      </c>
      <c r="U1717">
        <v>0</v>
      </c>
      <c r="V1717">
        <v>0</v>
      </c>
      <c r="W1717">
        <v>0</v>
      </c>
      <c r="X1717">
        <v>1</v>
      </c>
      <c r="Y1717">
        <v>0</v>
      </c>
      <c r="Z1717">
        <v>0</v>
      </c>
      <c r="AA1717">
        <v>1</v>
      </c>
      <c r="AB1717">
        <v>0</v>
      </c>
      <c r="AC1717">
        <v>1</v>
      </c>
      <c r="AD1717">
        <v>0</v>
      </c>
      <c r="AE1717">
        <v>1</v>
      </c>
      <c r="AF1717">
        <v>1</v>
      </c>
      <c r="AG1717">
        <v>1</v>
      </c>
      <c r="AH1717">
        <v>1</v>
      </c>
      <c r="AI1717">
        <v>0</v>
      </c>
      <c r="AJ1717">
        <v>1</v>
      </c>
      <c r="AK1717">
        <v>0</v>
      </c>
      <c r="AL1717">
        <v>1</v>
      </c>
      <c r="AM1717">
        <v>1</v>
      </c>
      <c r="AN1717">
        <v>1</v>
      </c>
      <c r="AO1717">
        <v>1</v>
      </c>
      <c r="AP1717">
        <v>0</v>
      </c>
      <c r="AQ1717">
        <v>0</v>
      </c>
      <c r="AR1717">
        <v>0</v>
      </c>
    </row>
    <row r="1718" spans="1:44" x14ac:dyDescent="0.3">
      <c r="A1718">
        <v>1714</v>
      </c>
      <c r="B1718">
        <v>2</v>
      </c>
      <c r="C1718">
        <v>71</v>
      </c>
      <c r="D1718">
        <v>15</v>
      </c>
      <c r="E1718" t="str">
        <f>"2-71-15"</f>
        <v>2-71-15</v>
      </c>
      <c r="F1718" t="s">
        <v>71</v>
      </c>
      <c r="G1718" t="s">
        <v>73</v>
      </c>
      <c r="H1718">
        <v>1</v>
      </c>
      <c r="I1718">
        <v>0</v>
      </c>
      <c r="J1718">
        <v>0</v>
      </c>
      <c r="K1718">
        <v>1</v>
      </c>
      <c r="L1718">
        <v>1</v>
      </c>
      <c r="M1718">
        <v>1</v>
      </c>
      <c r="N1718">
        <v>1</v>
      </c>
      <c r="O1718">
        <v>1</v>
      </c>
      <c r="P1718">
        <v>0</v>
      </c>
      <c r="Q1718">
        <v>1</v>
      </c>
      <c r="R1718">
        <v>1</v>
      </c>
      <c r="S1718">
        <v>1</v>
      </c>
    </row>
    <row r="1719" spans="1:44" x14ac:dyDescent="0.3">
      <c r="A1719">
        <v>1715</v>
      </c>
      <c r="B1719">
        <v>2</v>
      </c>
      <c r="C1719">
        <v>71</v>
      </c>
      <c r="D1719">
        <v>9</v>
      </c>
      <c r="E1719" t="str">
        <f>"2-71-9"</f>
        <v>2-71-9</v>
      </c>
      <c r="F1719" t="s">
        <v>71</v>
      </c>
      <c r="G1719" t="s">
        <v>73</v>
      </c>
      <c r="H1719">
        <v>1</v>
      </c>
      <c r="I1719">
        <v>1</v>
      </c>
      <c r="J1719">
        <v>0</v>
      </c>
      <c r="K1719">
        <v>0</v>
      </c>
      <c r="L1719">
        <v>1</v>
      </c>
      <c r="M1719">
        <v>1</v>
      </c>
      <c r="N1719">
        <v>1</v>
      </c>
      <c r="O1719">
        <v>1</v>
      </c>
      <c r="P1719">
        <v>1</v>
      </c>
      <c r="Q1719">
        <v>1</v>
      </c>
      <c r="R1719">
        <v>0</v>
      </c>
      <c r="S1719">
        <v>1</v>
      </c>
    </row>
    <row r="1720" spans="1:44" x14ac:dyDescent="0.3">
      <c r="A1720">
        <v>1716</v>
      </c>
      <c r="B1720">
        <v>2</v>
      </c>
      <c r="C1720">
        <v>71</v>
      </c>
      <c r="D1720">
        <v>6</v>
      </c>
      <c r="E1720" t="str">
        <f>"2-71-6"</f>
        <v>2-71-6</v>
      </c>
      <c r="F1720" t="s">
        <v>71</v>
      </c>
      <c r="G1720" t="s">
        <v>73</v>
      </c>
      <c r="H1720">
        <v>0</v>
      </c>
      <c r="I1720">
        <v>1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</row>
    <row r="1721" spans="1:44" x14ac:dyDescent="0.3">
      <c r="A1721">
        <v>1717</v>
      </c>
      <c r="B1721">
        <v>2</v>
      </c>
      <c r="C1721">
        <v>71</v>
      </c>
      <c r="D1721">
        <v>25</v>
      </c>
      <c r="E1721" t="str">
        <f>"2-71-25"</f>
        <v>2-71-25</v>
      </c>
      <c r="F1721" t="s">
        <v>71</v>
      </c>
      <c r="G1721" t="s">
        <v>72</v>
      </c>
      <c r="T1721">
        <v>0</v>
      </c>
      <c r="U1721">
        <v>1</v>
      </c>
      <c r="V1721">
        <v>0</v>
      </c>
      <c r="W1721">
        <v>0</v>
      </c>
      <c r="X1721">
        <v>0</v>
      </c>
      <c r="Y1721">
        <v>0</v>
      </c>
      <c r="Z1721">
        <v>1</v>
      </c>
      <c r="AA1721">
        <v>0</v>
      </c>
      <c r="AB1721">
        <v>0</v>
      </c>
      <c r="AC1721">
        <v>1</v>
      </c>
      <c r="AD1721">
        <v>0</v>
      </c>
      <c r="AE1721">
        <v>0</v>
      </c>
      <c r="AF1721">
        <v>0</v>
      </c>
      <c r="AG1721">
        <v>0</v>
      </c>
      <c r="AH1721">
        <v>0</v>
      </c>
      <c r="AI1721">
        <v>1</v>
      </c>
      <c r="AJ1721">
        <v>1</v>
      </c>
      <c r="AK1721">
        <v>0</v>
      </c>
      <c r="AL1721">
        <v>0</v>
      </c>
      <c r="AM1721">
        <v>0</v>
      </c>
      <c r="AN1721">
        <v>0</v>
      </c>
      <c r="AO1721">
        <v>0</v>
      </c>
      <c r="AP1721">
        <v>0</v>
      </c>
      <c r="AQ1721">
        <v>0</v>
      </c>
      <c r="AR1721">
        <v>0</v>
      </c>
    </row>
    <row r="1722" spans="1:44" x14ac:dyDescent="0.3">
      <c r="A1722">
        <v>1718</v>
      </c>
      <c r="B1722">
        <v>2</v>
      </c>
      <c r="C1722">
        <v>71</v>
      </c>
      <c r="D1722">
        <v>18</v>
      </c>
      <c r="E1722" t="str">
        <f>"2-71-18"</f>
        <v>2-71-18</v>
      </c>
      <c r="F1722" t="s">
        <v>71</v>
      </c>
      <c r="G1722" t="s">
        <v>72</v>
      </c>
      <c r="T1722">
        <v>0</v>
      </c>
      <c r="U1722">
        <v>1</v>
      </c>
      <c r="V1722">
        <v>0</v>
      </c>
      <c r="W1722">
        <v>0</v>
      </c>
      <c r="X1722">
        <v>0</v>
      </c>
      <c r="Y1722">
        <v>1</v>
      </c>
      <c r="Z1722">
        <v>0</v>
      </c>
      <c r="AA1722">
        <v>1</v>
      </c>
      <c r="AB1722">
        <v>0</v>
      </c>
      <c r="AC1722">
        <v>0</v>
      </c>
      <c r="AD1722">
        <v>0</v>
      </c>
      <c r="AE1722">
        <v>0</v>
      </c>
      <c r="AF1722">
        <v>0</v>
      </c>
      <c r="AG1722">
        <v>0</v>
      </c>
      <c r="AH1722">
        <v>0</v>
      </c>
      <c r="AI1722">
        <v>1</v>
      </c>
      <c r="AJ1722">
        <v>1</v>
      </c>
      <c r="AK1722">
        <v>0</v>
      </c>
      <c r="AL1722">
        <v>0</v>
      </c>
      <c r="AM1722">
        <v>0</v>
      </c>
      <c r="AN1722">
        <v>0</v>
      </c>
      <c r="AO1722">
        <v>0</v>
      </c>
      <c r="AP1722">
        <v>0</v>
      </c>
      <c r="AQ1722">
        <v>0</v>
      </c>
      <c r="AR1722">
        <v>0</v>
      </c>
    </row>
    <row r="1723" spans="1:44" x14ac:dyDescent="0.3">
      <c r="A1723">
        <v>1719</v>
      </c>
      <c r="B1723">
        <v>2</v>
      </c>
      <c r="C1723">
        <v>71</v>
      </c>
      <c r="D1723">
        <v>17</v>
      </c>
      <c r="E1723" t="str">
        <f>"2-71-17"</f>
        <v>2-71-17</v>
      </c>
      <c r="F1723" t="s">
        <v>71</v>
      </c>
      <c r="G1723" t="s">
        <v>72</v>
      </c>
      <c r="T1723">
        <v>0</v>
      </c>
      <c r="U1723">
        <v>1</v>
      </c>
      <c r="V1723">
        <v>0</v>
      </c>
      <c r="W1723">
        <v>0</v>
      </c>
      <c r="X1723">
        <v>0</v>
      </c>
      <c r="Y1723">
        <v>1</v>
      </c>
      <c r="Z1723">
        <v>0</v>
      </c>
      <c r="AA1723">
        <v>1</v>
      </c>
      <c r="AB1723">
        <v>0</v>
      </c>
      <c r="AC1723">
        <v>0</v>
      </c>
      <c r="AD1723">
        <v>1</v>
      </c>
      <c r="AE1723">
        <v>0</v>
      </c>
      <c r="AF1723">
        <v>0</v>
      </c>
      <c r="AG1723">
        <v>0</v>
      </c>
      <c r="AH1723">
        <v>0</v>
      </c>
      <c r="AI1723">
        <v>1</v>
      </c>
      <c r="AJ1723">
        <v>0</v>
      </c>
      <c r="AK1723">
        <v>1</v>
      </c>
      <c r="AL1723">
        <v>0</v>
      </c>
      <c r="AM1723">
        <v>1</v>
      </c>
      <c r="AN1723">
        <v>1</v>
      </c>
      <c r="AO1723">
        <v>1</v>
      </c>
      <c r="AP1723">
        <v>0</v>
      </c>
      <c r="AQ1723">
        <v>0</v>
      </c>
      <c r="AR1723">
        <v>0</v>
      </c>
    </row>
    <row r="1724" spans="1:44" x14ac:dyDescent="0.3">
      <c r="A1724">
        <v>1720</v>
      </c>
      <c r="B1724">
        <v>2</v>
      </c>
      <c r="C1724">
        <v>71</v>
      </c>
      <c r="D1724">
        <v>11</v>
      </c>
      <c r="E1724" t="str">
        <f>"2-71-11"</f>
        <v>2-71-11</v>
      </c>
      <c r="F1724" t="s">
        <v>71</v>
      </c>
      <c r="G1724" t="s">
        <v>72</v>
      </c>
      <c r="T1724">
        <v>1</v>
      </c>
      <c r="U1724">
        <v>0</v>
      </c>
      <c r="V1724">
        <v>0</v>
      </c>
      <c r="W1724">
        <v>0</v>
      </c>
      <c r="X1724">
        <v>1</v>
      </c>
      <c r="Y1724">
        <v>0</v>
      </c>
      <c r="Z1724">
        <v>1</v>
      </c>
      <c r="AA1724">
        <v>0</v>
      </c>
      <c r="AB1724">
        <v>1</v>
      </c>
      <c r="AC1724">
        <v>0</v>
      </c>
      <c r="AD1724">
        <v>0</v>
      </c>
      <c r="AE1724">
        <v>1</v>
      </c>
      <c r="AF1724">
        <v>1</v>
      </c>
      <c r="AG1724">
        <v>1</v>
      </c>
      <c r="AH1724">
        <v>0</v>
      </c>
      <c r="AI1724">
        <v>1</v>
      </c>
      <c r="AJ1724">
        <v>1</v>
      </c>
      <c r="AK1724">
        <v>0</v>
      </c>
      <c r="AL1724">
        <v>1</v>
      </c>
      <c r="AM1724">
        <v>1</v>
      </c>
      <c r="AN1724">
        <v>1</v>
      </c>
      <c r="AO1724">
        <v>1</v>
      </c>
      <c r="AP1724">
        <v>0</v>
      </c>
      <c r="AQ1724">
        <v>0</v>
      </c>
      <c r="AR1724">
        <v>0</v>
      </c>
    </row>
    <row r="1725" spans="1:44" x14ac:dyDescent="0.3">
      <c r="A1725">
        <v>1721</v>
      </c>
      <c r="B1725">
        <v>2</v>
      </c>
      <c r="C1725">
        <v>71</v>
      </c>
      <c r="D1725">
        <v>7</v>
      </c>
      <c r="E1725" t="str">
        <f>"2-71-7"</f>
        <v>2-71-7</v>
      </c>
      <c r="F1725" t="s">
        <v>71</v>
      </c>
      <c r="G1725" t="s">
        <v>72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1</v>
      </c>
      <c r="Z1725">
        <v>0</v>
      </c>
      <c r="AA1725">
        <v>0</v>
      </c>
      <c r="AB1725">
        <v>0</v>
      </c>
      <c r="AC1725">
        <v>0</v>
      </c>
      <c r="AD1725">
        <v>0</v>
      </c>
      <c r="AE1725">
        <v>0</v>
      </c>
      <c r="AF1725">
        <v>0</v>
      </c>
      <c r="AG1725">
        <v>0</v>
      </c>
      <c r="AH1725">
        <v>1</v>
      </c>
      <c r="AI1725">
        <v>0</v>
      </c>
      <c r="AJ1725">
        <v>0</v>
      </c>
      <c r="AK1725">
        <v>1</v>
      </c>
      <c r="AL1725">
        <v>1</v>
      </c>
      <c r="AM1725">
        <v>1</v>
      </c>
      <c r="AN1725">
        <v>1</v>
      </c>
      <c r="AO1725">
        <v>1</v>
      </c>
      <c r="AP1725">
        <v>0</v>
      </c>
      <c r="AQ1725">
        <v>0</v>
      </c>
      <c r="AR1725">
        <v>0</v>
      </c>
    </row>
    <row r="1726" spans="1:44" x14ac:dyDescent="0.3">
      <c r="A1726">
        <v>1722</v>
      </c>
      <c r="B1726">
        <v>2</v>
      </c>
      <c r="C1726">
        <v>71</v>
      </c>
      <c r="D1726">
        <v>20</v>
      </c>
      <c r="E1726" t="str">
        <f>"2-71-20"</f>
        <v>2-71-20</v>
      </c>
      <c r="F1726" t="s">
        <v>71</v>
      </c>
      <c r="G1726" t="s">
        <v>73</v>
      </c>
      <c r="H1726">
        <v>1</v>
      </c>
      <c r="I1726">
        <v>0</v>
      </c>
      <c r="J1726">
        <v>1</v>
      </c>
      <c r="K1726">
        <v>0</v>
      </c>
      <c r="L1726">
        <v>1</v>
      </c>
      <c r="M1726">
        <v>1</v>
      </c>
      <c r="N1726">
        <v>1</v>
      </c>
      <c r="O1726">
        <v>1</v>
      </c>
      <c r="P1726">
        <v>0</v>
      </c>
      <c r="Q1726">
        <v>0</v>
      </c>
      <c r="R1726">
        <v>1</v>
      </c>
      <c r="S1726">
        <v>1</v>
      </c>
    </row>
    <row r="1727" spans="1:44" x14ac:dyDescent="0.3">
      <c r="A1727">
        <v>1723</v>
      </c>
      <c r="B1727">
        <v>2</v>
      </c>
      <c r="C1727">
        <v>71</v>
      </c>
      <c r="D1727">
        <v>19</v>
      </c>
      <c r="E1727" t="str">
        <f>"2-71-19"</f>
        <v>2-71-19</v>
      </c>
      <c r="F1727" t="s">
        <v>71</v>
      </c>
      <c r="G1727" t="s">
        <v>72</v>
      </c>
      <c r="T1727">
        <v>0</v>
      </c>
      <c r="U1727">
        <v>0</v>
      </c>
      <c r="V1727">
        <v>0</v>
      </c>
      <c r="W1727">
        <v>0</v>
      </c>
      <c r="X1727">
        <v>1</v>
      </c>
      <c r="Y1727">
        <v>0</v>
      </c>
      <c r="Z1727">
        <v>1</v>
      </c>
      <c r="AA1727">
        <v>0</v>
      </c>
      <c r="AB1727">
        <v>0</v>
      </c>
      <c r="AC1727">
        <v>0</v>
      </c>
      <c r="AD1727">
        <v>0</v>
      </c>
      <c r="AE1727">
        <v>0</v>
      </c>
      <c r="AF1727">
        <v>0</v>
      </c>
      <c r="AG1727">
        <v>0</v>
      </c>
      <c r="AH1727">
        <v>0</v>
      </c>
      <c r="AI1727">
        <v>1</v>
      </c>
      <c r="AJ1727">
        <v>1</v>
      </c>
      <c r="AK1727">
        <v>0</v>
      </c>
      <c r="AL1727">
        <v>1</v>
      </c>
      <c r="AM1727">
        <v>0</v>
      </c>
      <c r="AN1727">
        <v>0</v>
      </c>
      <c r="AO1727">
        <v>0</v>
      </c>
      <c r="AP1727">
        <v>0</v>
      </c>
      <c r="AQ1727">
        <v>0</v>
      </c>
      <c r="AR1727">
        <v>0</v>
      </c>
    </row>
    <row r="1728" spans="1:44" x14ac:dyDescent="0.3">
      <c r="A1728">
        <v>1724</v>
      </c>
      <c r="B1728">
        <v>2</v>
      </c>
      <c r="C1728">
        <v>71</v>
      </c>
      <c r="D1728">
        <v>12</v>
      </c>
      <c r="E1728" t="str">
        <f>"2-71-12"</f>
        <v>2-71-12</v>
      </c>
      <c r="F1728" t="s">
        <v>71</v>
      </c>
      <c r="G1728" t="s">
        <v>72</v>
      </c>
      <c r="T1728">
        <v>1</v>
      </c>
      <c r="U1728">
        <v>0</v>
      </c>
      <c r="V1728">
        <v>0</v>
      </c>
      <c r="W1728">
        <v>0</v>
      </c>
      <c r="X1728">
        <v>1</v>
      </c>
      <c r="Y1728">
        <v>0</v>
      </c>
      <c r="Z1728">
        <v>1</v>
      </c>
      <c r="AA1728">
        <v>0</v>
      </c>
      <c r="AB1728">
        <v>1</v>
      </c>
      <c r="AC1728">
        <v>0</v>
      </c>
      <c r="AD1728">
        <v>0</v>
      </c>
      <c r="AE1728">
        <v>1</v>
      </c>
      <c r="AF1728">
        <v>1</v>
      </c>
      <c r="AG1728">
        <v>1</v>
      </c>
      <c r="AH1728">
        <v>0</v>
      </c>
      <c r="AI1728">
        <v>1</v>
      </c>
      <c r="AJ1728">
        <v>1</v>
      </c>
      <c r="AK1728">
        <v>0</v>
      </c>
      <c r="AL1728">
        <v>1</v>
      </c>
      <c r="AM1728">
        <v>1</v>
      </c>
      <c r="AN1728">
        <v>1</v>
      </c>
      <c r="AO1728">
        <v>1</v>
      </c>
      <c r="AP1728">
        <v>0</v>
      </c>
      <c r="AQ1728">
        <v>0</v>
      </c>
      <c r="AR1728">
        <v>0</v>
      </c>
    </row>
    <row r="1729" spans="1:44" x14ac:dyDescent="0.3">
      <c r="A1729">
        <v>1725</v>
      </c>
      <c r="B1729">
        <v>2</v>
      </c>
      <c r="C1729">
        <v>71</v>
      </c>
      <c r="D1729">
        <v>8</v>
      </c>
      <c r="E1729" t="str">
        <f>"2-71-8"</f>
        <v>2-71-8</v>
      </c>
      <c r="F1729" t="s">
        <v>71</v>
      </c>
      <c r="G1729" t="s">
        <v>72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1</v>
      </c>
      <c r="Z1729">
        <v>0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>
        <v>0</v>
      </c>
      <c r="AG1729">
        <v>0</v>
      </c>
      <c r="AH1729">
        <v>1</v>
      </c>
      <c r="AI1729">
        <v>0</v>
      </c>
      <c r="AJ1729">
        <v>0</v>
      </c>
      <c r="AK1729">
        <v>1</v>
      </c>
      <c r="AL1729">
        <v>0</v>
      </c>
      <c r="AM1729">
        <v>0</v>
      </c>
      <c r="AN1729">
        <v>0</v>
      </c>
      <c r="AO1729">
        <v>0</v>
      </c>
      <c r="AP1729">
        <v>0</v>
      </c>
      <c r="AQ1729">
        <v>0</v>
      </c>
      <c r="AR1729">
        <v>0</v>
      </c>
    </row>
    <row r="1730" spans="1:44" x14ac:dyDescent="0.3">
      <c r="A1730">
        <v>1726</v>
      </c>
      <c r="B1730">
        <v>2</v>
      </c>
      <c r="C1730">
        <v>71</v>
      </c>
      <c r="D1730">
        <v>1</v>
      </c>
      <c r="E1730" t="str">
        <f>"2-71-1"</f>
        <v>2-71-1</v>
      </c>
      <c r="F1730" t="s">
        <v>71</v>
      </c>
      <c r="G1730" t="s">
        <v>72</v>
      </c>
      <c r="T1730">
        <v>1</v>
      </c>
      <c r="U1730">
        <v>0</v>
      </c>
      <c r="V1730">
        <v>0</v>
      </c>
      <c r="W1730">
        <v>0</v>
      </c>
      <c r="X1730">
        <v>1</v>
      </c>
      <c r="Y1730">
        <v>0</v>
      </c>
      <c r="Z1730">
        <v>0</v>
      </c>
      <c r="AA1730">
        <v>1</v>
      </c>
      <c r="AB1730">
        <v>0</v>
      </c>
      <c r="AC1730">
        <v>0</v>
      </c>
      <c r="AD1730">
        <v>1</v>
      </c>
      <c r="AE1730">
        <v>1</v>
      </c>
      <c r="AF1730">
        <v>1</v>
      </c>
      <c r="AG1730">
        <v>1</v>
      </c>
      <c r="AH1730">
        <v>0</v>
      </c>
      <c r="AI1730">
        <v>1</v>
      </c>
      <c r="AJ1730">
        <v>1</v>
      </c>
      <c r="AK1730">
        <v>0</v>
      </c>
      <c r="AL1730">
        <v>1</v>
      </c>
      <c r="AM1730">
        <v>1</v>
      </c>
      <c r="AN1730">
        <v>1</v>
      </c>
      <c r="AO1730">
        <v>1</v>
      </c>
      <c r="AP1730">
        <v>0</v>
      </c>
      <c r="AQ1730">
        <v>0</v>
      </c>
      <c r="AR1730">
        <v>0</v>
      </c>
    </row>
    <row r="1731" spans="1:44" x14ac:dyDescent="0.3">
      <c r="A1731">
        <v>1727</v>
      </c>
      <c r="B1731">
        <v>2</v>
      </c>
      <c r="C1731">
        <v>71</v>
      </c>
      <c r="D1731">
        <v>2</v>
      </c>
      <c r="E1731" t="str">
        <f>"2-71-2"</f>
        <v>2-71-2</v>
      </c>
      <c r="F1731" t="s">
        <v>71</v>
      </c>
      <c r="G1731" t="s">
        <v>72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1</v>
      </c>
      <c r="Z1731">
        <v>0</v>
      </c>
      <c r="AA1731">
        <v>1</v>
      </c>
      <c r="AB1731">
        <v>0</v>
      </c>
      <c r="AC1731">
        <v>1</v>
      </c>
      <c r="AD1731">
        <v>0</v>
      </c>
      <c r="AE1731">
        <v>1</v>
      </c>
      <c r="AF1731">
        <v>1</v>
      </c>
      <c r="AG1731">
        <v>1</v>
      </c>
      <c r="AH1731">
        <v>0</v>
      </c>
      <c r="AI1731">
        <v>1</v>
      </c>
      <c r="AJ1731">
        <v>0</v>
      </c>
      <c r="AK1731">
        <v>1</v>
      </c>
      <c r="AL1731">
        <v>1</v>
      </c>
      <c r="AM1731">
        <v>1</v>
      </c>
      <c r="AN1731">
        <v>1</v>
      </c>
      <c r="AO1731">
        <v>1</v>
      </c>
      <c r="AP1731">
        <v>0</v>
      </c>
      <c r="AQ1731">
        <v>0</v>
      </c>
      <c r="AR1731">
        <v>0</v>
      </c>
    </row>
    <row r="1732" spans="1:44" x14ac:dyDescent="0.3">
      <c r="A1732">
        <v>1728</v>
      </c>
      <c r="B1732">
        <v>2</v>
      </c>
      <c r="C1732">
        <v>71</v>
      </c>
      <c r="D1732">
        <v>4</v>
      </c>
      <c r="E1732" t="str">
        <f>"2-71-4"</f>
        <v>2-71-4</v>
      </c>
      <c r="F1732" t="s">
        <v>71</v>
      </c>
      <c r="G1732" t="s">
        <v>72</v>
      </c>
      <c r="T1732">
        <v>0</v>
      </c>
      <c r="U1732">
        <v>1</v>
      </c>
      <c r="V1732">
        <v>0</v>
      </c>
      <c r="W1732">
        <v>0</v>
      </c>
      <c r="X1732">
        <v>1</v>
      </c>
      <c r="Y1732">
        <v>0</v>
      </c>
      <c r="Z1732">
        <v>0</v>
      </c>
      <c r="AA1732">
        <v>1</v>
      </c>
      <c r="AB1732">
        <v>0</v>
      </c>
      <c r="AC1732">
        <v>1</v>
      </c>
      <c r="AD1732">
        <v>0</v>
      </c>
      <c r="AE1732">
        <v>1</v>
      </c>
      <c r="AF1732">
        <v>1</v>
      </c>
      <c r="AG1732">
        <v>1</v>
      </c>
      <c r="AH1732">
        <v>0</v>
      </c>
      <c r="AI1732">
        <v>1</v>
      </c>
      <c r="AJ1732">
        <v>0</v>
      </c>
      <c r="AK1732">
        <v>1</v>
      </c>
      <c r="AL1732">
        <v>1</v>
      </c>
      <c r="AM1732">
        <v>1</v>
      </c>
      <c r="AN1732">
        <v>1</v>
      </c>
      <c r="AO1732">
        <v>1</v>
      </c>
      <c r="AP1732">
        <v>0</v>
      </c>
      <c r="AQ1732">
        <v>0</v>
      </c>
      <c r="AR1732">
        <v>0</v>
      </c>
    </row>
    <row r="1733" spans="1:44" x14ac:dyDescent="0.3">
      <c r="A1733">
        <v>1729</v>
      </c>
      <c r="B1733">
        <v>2</v>
      </c>
      <c r="C1733">
        <v>71</v>
      </c>
      <c r="D1733">
        <v>5</v>
      </c>
      <c r="E1733" t="str">
        <f>"2-71-5"</f>
        <v>2-71-5</v>
      </c>
      <c r="F1733" t="s">
        <v>71</v>
      </c>
      <c r="G1733" t="s">
        <v>72</v>
      </c>
      <c r="T1733">
        <v>0</v>
      </c>
      <c r="U1733">
        <v>1</v>
      </c>
      <c r="V1733">
        <v>0</v>
      </c>
      <c r="W1733">
        <v>0</v>
      </c>
      <c r="X1733">
        <v>1</v>
      </c>
      <c r="Y1733">
        <v>0</v>
      </c>
      <c r="Z1733">
        <v>0</v>
      </c>
      <c r="AA1733">
        <v>1</v>
      </c>
      <c r="AB1733">
        <v>0</v>
      </c>
      <c r="AC1733">
        <v>1</v>
      </c>
      <c r="AD1733">
        <v>0</v>
      </c>
      <c r="AE1733">
        <v>1</v>
      </c>
      <c r="AF1733">
        <v>1</v>
      </c>
      <c r="AG1733">
        <v>1</v>
      </c>
      <c r="AH1733">
        <v>0</v>
      </c>
      <c r="AI1733">
        <v>1</v>
      </c>
      <c r="AJ1733">
        <v>0</v>
      </c>
      <c r="AK1733">
        <v>1</v>
      </c>
      <c r="AL1733">
        <v>1</v>
      </c>
      <c r="AM1733">
        <v>1</v>
      </c>
      <c r="AN1733">
        <v>1</v>
      </c>
      <c r="AO1733">
        <v>1</v>
      </c>
      <c r="AP1733">
        <v>0</v>
      </c>
      <c r="AQ1733">
        <v>0</v>
      </c>
      <c r="AR1733">
        <v>0</v>
      </c>
    </row>
    <row r="1734" spans="1:44" x14ac:dyDescent="0.3">
      <c r="A1734">
        <v>1730</v>
      </c>
      <c r="B1734">
        <v>2</v>
      </c>
      <c r="C1734">
        <v>72</v>
      </c>
      <c r="D1734">
        <v>25</v>
      </c>
      <c r="E1734" t="str">
        <f>"2-72-25"</f>
        <v>2-72-25</v>
      </c>
      <c r="F1734" t="s">
        <v>71</v>
      </c>
      <c r="G1734" t="s">
        <v>73</v>
      </c>
      <c r="H1734">
        <v>1</v>
      </c>
      <c r="I1734">
        <v>1</v>
      </c>
      <c r="J1734">
        <v>0</v>
      </c>
      <c r="K1734">
        <v>0</v>
      </c>
      <c r="L1734">
        <v>1</v>
      </c>
      <c r="M1734">
        <v>1</v>
      </c>
      <c r="N1734">
        <v>1</v>
      </c>
      <c r="O1734">
        <v>1</v>
      </c>
      <c r="P1734">
        <v>1</v>
      </c>
      <c r="Q1734">
        <v>1</v>
      </c>
      <c r="R1734">
        <v>1</v>
      </c>
      <c r="S1734">
        <v>1</v>
      </c>
    </row>
    <row r="1735" spans="1:44" x14ac:dyDescent="0.3">
      <c r="A1735">
        <v>1731</v>
      </c>
      <c r="B1735">
        <v>2</v>
      </c>
      <c r="C1735">
        <v>72</v>
      </c>
      <c r="D1735">
        <v>18</v>
      </c>
      <c r="E1735" t="str">
        <f>"2-72-18"</f>
        <v>2-72-18</v>
      </c>
      <c r="F1735" t="s">
        <v>71</v>
      </c>
      <c r="G1735" t="s">
        <v>72</v>
      </c>
      <c r="T1735">
        <v>1</v>
      </c>
      <c r="U1735">
        <v>0</v>
      </c>
      <c r="V1735">
        <v>0</v>
      </c>
      <c r="W1735">
        <v>0</v>
      </c>
      <c r="X1735">
        <v>1</v>
      </c>
      <c r="Y1735">
        <v>0</v>
      </c>
      <c r="Z1735">
        <v>1</v>
      </c>
      <c r="AA1735">
        <v>0</v>
      </c>
      <c r="AB1735">
        <v>0</v>
      </c>
      <c r="AC1735">
        <v>1</v>
      </c>
      <c r="AD1735">
        <v>0</v>
      </c>
      <c r="AE1735">
        <v>1</v>
      </c>
      <c r="AF1735">
        <v>1</v>
      </c>
      <c r="AG1735">
        <v>1</v>
      </c>
      <c r="AH1735">
        <v>1</v>
      </c>
      <c r="AI1735">
        <v>0</v>
      </c>
      <c r="AJ1735">
        <v>0</v>
      </c>
      <c r="AK1735">
        <v>1</v>
      </c>
      <c r="AL1735">
        <v>1</v>
      </c>
      <c r="AM1735">
        <v>1</v>
      </c>
      <c r="AN1735">
        <v>1</v>
      </c>
      <c r="AO1735">
        <v>1</v>
      </c>
      <c r="AP1735">
        <v>0</v>
      </c>
      <c r="AQ1735">
        <v>0</v>
      </c>
      <c r="AR1735">
        <v>0</v>
      </c>
    </row>
    <row r="1736" spans="1:44" x14ac:dyDescent="0.3">
      <c r="A1736">
        <v>1732</v>
      </c>
      <c r="B1736">
        <v>2</v>
      </c>
      <c r="C1736">
        <v>72</v>
      </c>
      <c r="D1736">
        <v>17</v>
      </c>
      <c r="E1736" t="str">
        <f>"2-72-17"</f>
        <v>2-72-17</v>
      </c>
      <c r="F1736" t="s">
        <v>71</v>
      </c>
      <c r="G1736" t="s">
        <v>72</v>
      </c>
      <c r="T1736">
        <v>1</v>
      </c>
      <c r="U1736">
        <v>0</v>
      </c>
      <c r="V1736">
        <v>0</v>
      </c>
      <c r="W1736">
        <v>0</v>
      </c>
      <c r="X1736">
        <v>1</v>
      </c>
      <c r="Y1736">
        <v>0</v>
      </c>
      <c r="Z1736">
        <v>1</v>
      </c>
      <c r="AA1736">
        <v>0</v>
      </c>
      <c r="AB1736">
        <v>0</v>
      </c>
      <c r="AC1736">
        <v>1</v>
      </c>
      <c r="AD1736">
        <v>0</v>
      </c>
      <c r="AE1736">
        <v>1</v>
      </c>
      <c r="AF1736">
        <v>1</v>
      </c>
      <c r="AG1736">
        <v>1</v>
      </c>
      <c r="AH1736">
        <v>0</v>
      </c>
      <c r="AI1736">
        <v>1</v>
      </c>
      <c r="AJ1736">
        <v>1</v>
      </c>
      <c r="AK1736">
        <v>0</v>
      </c>
      <c r="AL1736">
        <v>1</v>
      </c>
      <c r="AM1736">
        <v>1</v>
      </c>
      <c r="AN1736">
        <v>1</v>
      </c>
      <c r="AO1736">
        <v>1</v>
      </c>
      <c r="AP1736">
        <v>0</v>
      </c>
      <c r="AQ1736">
        <v>0</v>
      </c>
      <c r="AR1736">
        <v>0</v>
      </c>
    </row>
    <row r="1737" spans="1:44" x14ac:dyDescent="0.3">
      <c r="A1737">
        <v>1733</v>
      </c>
      <c r="B1737">
        <v>2</v>
      </c>
      <c r="C1737">
        <v>72</v>
      </c>
      <c r="D1737">
        <v>12</v>
      </c>
      <c r="E1737" t="str">
        <f>"2-72-12"</f>
        <v>2-72-12</v>
      </c>
      <c r="F1737" t="s">
        <v>71</v>
      </c>
      <c r="G1737" t="s">
        <v>72</v>
      </c>
      <c r="T1737">
        <v>0</v>
      </c>
      <c r="U1737">
        <v>1</v>
      </c>
      <c r="V1737">
        <v>0</v>
      </c>
      <c r="W1737">
        <v>0</v>
      </c>
      <c r="X1737">
        <v>1</v>
      </c>
      <c r="Y1737">
        <v>0</v>
      </c>
      <c r="Z1737">
        <v>0</v>
      </c>
      <c r="AA1737">
        <v>1</v>
      </c>
      <c r="AB1737">
        <v>0</v>
      </c>
      <c r="AC1737">
        <v>1</v>
      </c>
      <c r="AD1737">
        <v>0</v>
      </c>
      <c r="AE1737">
        <v>1</v>
      </c>
      <c r="AF1737">
        <v>1</v>
      </c>
      <c r="AG1737">
        <v>1</v>
      </c>
      <c r="AH1737">
        <v>0</v>
      </c>
      <c r="AI1737">
        <v>1</v>
      </c>
      <c r="AJ1737">
        <v>0</v>
      </c>
      <c r="AK1737">
        <v>1</v>
      </c>
      <c r="AL1737">
        <v>0</v>
      </c>
      <c r="AM1737">
        <v>1</v>
      </c>
      <c r="AN1737">
        <v>1</v>
      </c>
      <c r="AO1737">
        <v>1</v>
      </c>
      <c r="AP1737">
        <v>0</v>
      </c>
      <c r="AQ1737">
        <v>0</v>
      </c>
      <c r="AR1737">
        <v>0</v>
      </c>
    </row>
    <row r="1738" spans="1:44" x14ac:dyDescent="0.3">
      <c r="A1738">
        <v>1734</v>
      </c>
      <c r="B1738">
        <v>2</v>
      </c>
      <c r="C1738">
        <v>72</v>
      </c>
      <c r="D1738">
        <v>5</v>
      </c>
      <c r="E1738" t="str">
        <f>"2-72-5"</f>
        <v>2-72-5</v>
      </c>
      <c r="F1738" t="s">
        <v>71</v>
      </c>
      <c r="G1738" t="s">
        <v>72</v>
      </c>
      <c r="T1738">
        <v>1</v>
      </c>
      <c r="U1738">
        <v>0</v>
      </c>
      <c r="V1738">
        <v>0</v>
      </c>
      <c r="W1738">
        <v>0</v>
      </c>
      <c r="X1738">
        <v>1</v>
      </c>
      <c r="Y1738">
        <v>0</v>
      </c>
      <c r="Z1738">
        <v>1</v>
      </c>
      <c r="AA1738">
        <v>0</v>
      </c>
      <c r="AB1738">
        <v>1</v>
      </c>
      <c r="AC1738">
        <v>0</v>
      </c>
      <c r="AD1738">
        <v>0</v>
      </c>
      <c r="AE1738">
        <v>1</v>
      </c>
      <c r="AF1738">
        <v>1</v>
      </c>
      <c r="AG1738">
        <v>1</v>
      </c>
      <c r="AH1738">
        <v>0</v>
      </c>
      <c r="AI1738">
        <v>1</v>
      </c>
      <c r="AJ1738">
        <v>0</v>
      </c>
      <c r="AK1738">
        <v>0</v>
      </c>
      <c r="AL1738">
        <v>1</v>
      </c>
      <c r="AM1738">
        <v>1</v>
      </c>
      <c r="AN1738">
        <v>1</v>
      </c>
      <c r="AO1738">
        <v>1</v>
      </c>
      <c r="AP1738">
        <v>0</v>
      </c>
      <c r="AQ1738">
        <v>0</v>
      </c>
      <c r="AR1738">
        <v>0</v>
      </c>
    </row>
    <row r="1739" spans="1:44" x14ac:dyDescent="0.3">
      <c r="A1739">
        <v>1735</v>
      </c>
      <c r="B1739">
        <v>2</v>
      </c>
      <c r="C1739">
        <v>72</v>
      </c>
      <c r="D1739">
        <v>4</v>
      </c>
      <c r="E1739" t="str">
        <f>"2-72-4"</f>
        <v>2-72-4</v>
      </c>
      <c r="F1739" t="s">
        <v>71</v>
      </c>
      <c r="G1739" t="s">
        <v>72</v>
      </c>
      <c r="T1739">
        <v>1</v>
      </c>
      <c r="U1739">
        <v>0</v>
      </c>
      <c r="V1739">
        <v>0</v>
      </c>
      <c r="W1739">
        <v>0</v>
      </c>
      <c r="X1739">
        <v>1</v>
      </c>
      <c r="Y1739">
        <v>0</v>
      </c>
      <c r="Z1739">
        <v>1</v>
      </c>
      <c r="AA1739">
        <v>0</v>
      </c>
      <c r="AB1739">
        <v>1</v>
      </c>
      <c r="AC1739">
        <v>0</v>
      </c>
      <c r="AD1739">
        <v>0</v>
      </c>
      <c r="AE1739">
        <v>1</v>
      </c>
      <c r="AF1739">
        <v>1</v>
      </c>
      <c r="AG1739">
        <v>1</v>
      </c>
      <c r="AH1739">
        <v>0</v>
      </c>
      <c r="AI1739">
        <v>1</v>
      </c>
      <c r="AJ1739">
        <v>0</v>
      </c>
      <c r="AK1739">
        <v>0</v>
      </c>
      <c r="AL1739">
        <v>1</v>
      </c>
      <c r="AM1739">
        <v>1</v>
      </c>
      <c r="AN1739">
        <v>1</v>
      </c>
      <c r="AO1739">
        <v>1</v>
      </c>
      <c r="AP1739">
        <v>0</v>
      </c>
      <c r="AQ1739">
        <v>0</v>
      </c>
      <c r="AR1739">
        <v>0</v>
      </c>
    </row>
    <row r="1740" spans="1:44" x14ac:dyDescent="0.3">
      <c r="A1740">
        <v>1736</v>
      </c>
      <c r="B1740">
        <v>2</v>
      </c>
      <c r="C1740">
        <v>72</v>
      </c>
      <c r="D1740">
        <v>19</v>
      </c>
      <c r="E1740" t="str">
        <f>"2-72-19"</f>
        <v>2-72-19</v>
      </c>
      <c r="F1740" t="s">
        <v>71</v>
      </c>
      <c r="G1740" t="s">
        <v>73</v>
      </c>
      <c r="H1740">
        <v>1</v>
      </c>
      <c r="I1740">
        <v>0</v>
      </c>
      <c r="J1740">
        <v>0</v>
      </c>
      <c r="K1740">
        <v>1</v>
      </c>
      <c r="L1740">
        <v>1</v>
      </c>
      <c r="M1740">
        <v>1</v>
      </c>
      <c r="N1740">
        <v>0</v>
      </c>
      <c r="O1740">
        <v>1</v>
      </c>
      <c r="P1740">
        <v>0</v>
      </c>
      <c r="Q1740">
        <v>1</v>
      </c>
      <c r="R1740">
        <v>1</v>
      </c>
      <c r="S1740">
        <v>1</v>
      </c>
    </row>
    <row r="1741" spans="1:44" x14ac:dyDescent="0.3">
      <c r="A1741">
        <v>1737</v>
      </c>
      <c r="B1741">
        <v>2</v>
      </c>
      <c r="C1741">
        <v>72</v>
      </c>
      <c r="D1741">
        <v>11</v>
      </c>
      <c r="E1741" t="str">
        <f>"2-72-11"</f>
        <v>2-72-11</v>
      </c>
      <c r="F1741" t="s">
        <v>71</v>
      </c>
      <c r="G1741" t="s">
        <v>72</v>
      </c>
      <c r="T1741">
        <v>1</v>
      </c>
      <c r="U1741">
        <v>0</v>
      </c>
      <c r="V1741">
        <v>0</v>
      </c>
      <c r="W1741">
        <v>0</v>
      </c>
      <c r="X1741">
        <v>1</v>
      </c>
      <c r="Y1741">
        <v>0</v>
      </c>
      <c r="Z1741">
        <v>1</v>
      </c>
      <c r="AA1741">
        <v>0</v>
      </c>
      <c r="AB1741">
        <v>0</v>
      </c>
      <c r="AC1741">
        <v>0</v>
      </c>
      <c r="AD1741">
        <v>0</v>
      </c>
      <c r="AE1741">
        <v>0</v>
      </c>
      <c r="AF1741">
        <v>0</v>
      </c>
      <c r="AG1741">
        <v>0</v>
      </c>
      <c r="AH1741">
        <v>1</v>
      </c>
      <c r="AI1741">
        <v>0</v>
      </c>
      <c r="AJ1741">
        <v>1</v>
      </c>
      <c r="AK1741">
        <v>0</v>
      </c>
      <c r="AL1741">
        <v>0</v>
      </c>
      <c r="AM1741">
        <v>0</v>
      </c>
      <c r="AN1741">
        <v>1</v>
      </c>
      <c r="AO1741">
        <v>1</v>
      </c>
      <c r="AP1741">
        <v>0</v>
      </c>
      <c r="AQ1741">
        <v>0</v>
      </c>
      <c r="AR1741">
        <v>0</v>
      </c>
    </row>
    <row r="1742" spans="1:44" x14ac:dyDescent="0.3">
      <c r="A1742">
        <v>1738</v>
      </c>
      <c r="B1742">
        <v>2</v>
      </c>
      <c r="C1742">
        <v>72</v>
      </c>
      <c r="D1742">
        <v>6</v>
      </c>
      <c r="E1742" t="str">
        <f>"2-72-6"</f>
        <v>2-72-6</v>
      </c>
      <c r="F1742" t="s">
        <v>71</v>
      </c>
      <c r="G1742" t="s">
        <v>72</v>
      </c>
      <c r="T1742">
        <v>0</v>
      </c>
      <c r="U1742">
        <v>1</v>
      </c>
      <c r="V1742">
        <v>0</v>
      </c>
      <c r="W1742">
        <v>0</v>
      </c>
      <c r="X1742">
        <v>0</v>
      </c>
      <c r="Y1742">
        <v>1</v>
      </c>
      <c r="Z1742">
        <v>1</v>
      </c>
      <c r="AA1742">
        <v>0</v>
      </c>
      <c r="AB1742">
        <v>0</v>
      </c>
      <c r="AC1742">
        <v>1</v>
      </c>
      <c r="AD1742">
        <v>0</v>
      </c>
      <c r="AE1742">
        <v>1</v>
      </c>
      <c r="AF1742">
        <v>1</v>
      </c>
      <c r="AG1742">
        <v>1</v>
      </c>
      <c r="AH1742">
        <v>1</v>
      </c>
      <c r="AI1742">
        <v>0</v>
      </c>
      <c r="AJ1742">
        <v>1</v>
      </c>
      <c r="AK1742">
        <v>0</v>
      </c>
      <c r="AL1742">
        <v>1</v>
      </c>
      <c r="AM1742">
        <v>1</v>
      </c>
      <c r="AN1742">
        <v>1</v>
      </c>
      <c r="AO1742">
        <v>1</v>
      </c>
      <c r="AP1742">
        <v>0</v>
      </c>
      <c r="AQ1742">
        <v>0</v>
      </c>
      <c r="AR1742">
        <v>0</v>
      </c>
    </row>
    <row r="1743" spans="1:44" x14ac:dyDescent="0.3">
      <c r="A1743">
        <v>1739</v>
      </c>
      <c r="B1743">
        <v>2</v>
      </c>
      <c r="C1743">
        <v>72</v>
      </c>
      <c r="D1743">
        <v>2</v>
      </c>
      <c r="E1743" t="str">
        <f>"2-72-2"</f>
        <v>2-72-2</v>
      </c>
      <c r="F1743" t="s">
        <v>71</v>
      </c>
      <c r="G1743" t="s">
        <v>72</v>
      </c>
      <c r="T1743">
        <v>1</v>
      </c>
      <c r="U1743">
        <v>0</v>
      </c>
      <c r="V1743">
        <v>0</v>
      </c>
      <c r="W1743">
        <v>0</v>
      </c>
      <c r="X1743">
        <v>1</v>
      </c>
      <c r="Y1743">
        <v>0</v>
      </c>
      <c r="Z1743">
        <v>1</v>
      </c>
      <c r="AA1743">
        <v>0</v>
      </c>
      <c r="AB1743">
        <v>1</v>
      </c>
      <c r="AC1743">
        <v>0</v>
      </c>
      <c r="AD1743">
        <v>0</v>
      </c>
      <c r="AE1743">
        <v>1</v>
      </c>
      <c r="AF1743">
        <v>1</v>
      </c>
      <c r="AG1743">
        <v>1</v>
      </c>
      <c r="AH1743">
        <v>0</v>
      </c>
      <c r="AI1743">
        <v>1</v>
      </c>
      <c r="AJ1743">
        <v>0</v>
      </c>
      <c r="AK1743">
        <v>1</v>
      </c>
      <c r="AL1743">
        <v>1</v>
      </c>
      <c r="AM1743">
        <v>1</v>
      </c>
      <c r="AN1743">
        <v>1</v>
      </c>
      <c r="AO1743">
        <v>1</v>
      </c>
      <c r="AP1743">
        <v>0</v>
      </c>
      <c r="AQ1743">
        <v>0</v>
      </c>
      <c r="AR1743">
        <v>0</v>
      </c>
    </row>
    <row r="1744" spans="1:44" x14ac:dyDescent="0.3">
      <c r="A1744">
        <v>1740</v>
      </c>
      <c r="B1744">
        <v>2</v>
      </c>
      <c r="C1744">
        <v>72</v>
      </c>
      <c r="D1744">
        <v>24</v>
      </c>
      <c r="E1744" t="str">
        <f>"2-72-24"</f>
        <v>2-72-24</v>
      </c>
      <c r="F1744" t="s">
        <v>71</v>
      </c>
      <c r="G1744" t="s">
        <v>73</v>
      </c>
      <c r="H1744">
        <v>1</v>
      </c>
      <c r="I1744">
        <v>1</v>
      </c>
      <c r="J1744">
        <v>0</v>
      </c>
      <c r="K1744">
        <v>0</v>
      </c>
      <c r="L1744">
        <v>1</v>
      </c>
      <c r="M1744">
        <v>0</v>
      </c>
      <c r="N1744">
        <v>0</v>
      </c>
      <c r="O1744">
        <v>0</v>
      </c>
      <c r="P1744">
        <v>0</v>
      </c>
      <c r="Q1744">
        <v>1</v>
      </c>
      <c r="R1744">
        <v>1</v>
      </c>
      <c r="S1744">
        <v>1</v>
      </c>
    </row>
    <row r="1745" spans="1:44" x14ac:dyDescent="0.3">
      <c r="A1745">
        <v>1741</v>
      </c>
      <c r="B1745">
        <v>2</v>
      </c>
      <c r="C1745">
        <v>72</v>
      </c>
      <c r="D1745">
        <v>23</v>
      </c>
      <c r="E1745" t="str">
        <f>"2-72-23"</f>
        <v>2-72-23</v>
      </c>
      <c r="F1745" t="s">
        <v>71</v>
      </c>
      <c r="G1745" t="s">
        <v>72</v>
      </c>
      <c r="T1745">
        <v>1</v>
      </c>
      <c r="U1745">
        <v>0</v>
      </c>
      <c r="V1745">
        <v>0</v>
      </c>
      <c r="W1745">
        <v>0</v>
      </c>
      <c r="X1745">
        <v>1</v>
      </c>
      <c r="Y1745">
        <v>0</v>
      </c>
      <c r="Z1745">
        <v>0</v>
      </c>
      <c r="AA1745">
        <v>1</v>
      </c>
      <c r="AB1745">
        <v>1</v>
      </c>
      <c r="AC1745">
        <v>0</v>
      </c>
      <c r="AD1745">
        <v>0</v>
      </c>
      <c r="AE1745">
        <v>1</v>
      </c>
      <c r="AF1745">
        <v>1</v>
      </c>
      <c r="AG1745">
        <v>1</v>
      </c>
      <c r="AH1745">
        <v>0</v>
      </c>
      <c r="AI1745">
        <v>1</v>
      </c>
      <c r="AJ1745">
        <v>1</v>
      </c>
      <c r="AK1745">
        <v>0</v>
      </c>
      <c r="AL1745">
        <v>1</v>
      </c>
      <c r="AM1745">
        <v>1</v>
      </c>
      <c r="AN1745">
        <v>1</v>
      </c>
      <c r="AO1745">
        <v>1</v>
      </c>
      <c r="AP1745">
        <v>0</v>
      </c>
      <c r="AQ1745">
        <v>0</v>
      </c>
      <c r="AR1745">
        <v>0</v>
      </c>
    </row>
    <row r="1746" spans="1:44" x14ac:dyDescent="0.3">
      <c r="A1746">
        <v>1742</v>
      </c>
      <c r="B1746">
        <v>2</v>
      </c>
      <c r="C1746">
        <v>72</v>
      </c>
      <c r="D1746">
        <v>14</v>
      </c>
      <c r="E1746" t="str">
        <f>"2-72-14"</f>
        <v>2-72-14</v>
      </c>
      <c r="F1746" t="s">
        <v>71</v>
      </c>
      <c r="G1746" t="s">
        <v>72</v>
      </c>
      <c r="T1746">
        <v>1</v>
      </c>
      <c r="U1746">
        <v>0</v>
      </c>
      <c r="V1746">
        <v>0</v>
      </c>
      <c r="W1746">
        <v>0</v>
      </c>
      <c r="X1746">
        <v>1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>
        <v>0</v>
      </c>
      <c r="AG1746">
        <v>0</v>
      </c>
      <c r="AH1746">
        <v>0</v>
      </c>
      <c r="AI1746">
        <v>0</v>
      </c>
      <c r="AJ1746">
        <v>0</v>
      </c>
      <c r="AK1746">
        <v>1</v>
      </c>
      <c r="AL1746">
        <v>0</v>
      </c>
      <c r="AM1746">
        <v>0</v>
      </c>
      <c r="AN1746">
        <v>0</v>
      </c>
      <c r="AO1746">
        <v>0</v>
      </c>
      <c r="AP1746">
        <v>0</v>
      </c>
      <c r="AQ1746">
        <v>0</v>
      </c>
      <c r="AR1746">
        <v>0</v>
      </c>
    </row>
    <row r="1747" spans="1:44" x14ac:dyDescent="0.3">
      <c r="A1747">
        <v>1743</v>
      </c>
      <c r="B1747">
        <v>2</v>
      </c>
      <c r="C1747">
        <v>72</v>
      </c>
      <c r="D1747">
        <v>13</v>
      </c>
      <c r="E1747" t="str">
        <f>"2-72-13"</f>
        <v>2-72-13</v>
      </c>
      <c r="F1747" t="s">
        <v>71</v>
      </c>
      <c r="G1747" t="s">
        <v>72</v>
      </c>
      <c r="T1747">
        <v>1</v>
      </c>
      <c r="U1747">
        <v>0</v>
      </c>
      <c r="V1747">
        <v>0</v>
      </c>
      <c r="W1747">
        <v>0</v>
      </c>
      <c r="X1747">
        <v>1</v>
      </c>
      <c r="Y1747">
        <v>0</v>
      </c>
      <c r="Z1747">
        <v>1</v>
      </c>
      <c r="AA1747">
        <v>0</v>
      </c>
      <c r="AB1747">
        <v>0</v>
      </c>
      <c r="AC1747">
        <v>1</v>
      </c>
      <c r="AD1747">
        <v>0</v>
      </c>
      <c r="AE1747">
        <v>1</v>
      </c>
      <c r="AF1747">
        <v>1</v>
      </c>
      <c r="AG1747">
        <v>1</v>
      </c>
      <c r="AH1747">
        <v>0</v>
      </c>
      <c r="AI1747">
        <v>1</v>
      </c>
      <c r="AJ1747">
        <v>1</v>
      </c>
      <c r="AK1747">
        <v>0</v>
      </c>
      <c r="AL1747">
        <v>1</v>
      </c>
      <c r="AM1747">
        <v>1</v>
      </c>
      <c r="AN1747">
        <v>1</v>
      </c>
      <c r="AO1747">
        <v>1</v>
      </c>
      <c r="AP1747">
        <v>0</v>
      </c>
      <c r="AQ1747">
        <v>0</v>
      </c>
      <c r="AR1747">
        <v>0</v>
      </c>
    </row>
    <row r="1748" spans="1:44" x14ac:dyDescent="0.3">
      <c r="A1748">
        <v>1744</v>
      </c>
      <c r="B1748">
        <v>2</v>
      </c>
      <c r="C1748">
        <v>72</v>
      </c>
      <c r="D1748">
        <v>9</v>
      </c>
      <c r="E1748" t="str">
        <f>"2-72-9"</f>
        <v>2-72-9</v>
      </c>
      <c r="F1748" t="s">
        <v>71</v>
      </c>
      <c r="G1748" t="s">
        <v>73</v>
      </c>
      <c r="H1748">
        <v>1</v>
      </c>
      <c r="I1748">
        <v>0</v>
      </c>
      <c r="J1748">
        <v>0</v>
      </c>
      <c r="K1748">
        <v>1</v>
      </c>
      <c r="L1748">
        <v>1</v>
      </c>
      <c r="M1748">
        <v>1</v>
      </c>
      <c r="N1748">
        <v>1</v>
      </c>
      <c r="O1748">
        <v>1</v>
      </c>
      <c r="P1748">
        <v>1</v>
      </c>
      <c r="Q1748">
        <v>1</v>
      </c>
      <c r="R1748">
        <v>1</v>
      </c>
      <c r="S1748">
        <v>1</v>
      </c>
    </row>
    <row r="1749" spans="1:44" x14ac:dyDescent="0.3">
      <c r="A1749">
        <v>1745</v>
      </c>
      <c r="B1749">
        <v>2</v>
      </c>
      <c r="C1749">
        <v>72</v>
      </c>
      <c r="D1749">
        <v>7</v>
      </c>
      <c r="E1749" t="str">
        <f>"2-72-7"</f>
        <v>2-72-7</v>
      </c>
      <c r="F1749" t="s">
        <v>71</v>
      </c>
      <c r="G1749" t="s">
        <v>73</v>
      </c>
      <c r="H1749">
        <v>1</v>
      </c>
      <c r="I1749">
        <v>0</v>
      </c>
      <c r="J1749">
        <v>0</v>
      </c>
      <c r="K1749">
        <v>1</v>
      </c>
      <c r="L1749">
        <v>1</v>
      </c>
      <c r="M1749">
        <v>1</v>
      </c>
      <c r="N1749">
        <v>1</v>
      </c>
      <c r="O1749">
        <v>1</v>
      </c>
      <c r="P1749">
        <v>1</v>
      </c>
      <c r="Q1749">
        <v>1</v>
      </c>
      <c r="R1749">
        <v>0</v>
      </c>
      <c r="S1749">
        <v>0</v>
      </c>
    </row>
    <row r="1750" spans="1:44" x14ac:dyDescent="0.3">
      <c r="A1750">
        <v>1746</v>
      </c>
      <c r="B1750">
        <v>2</v>
      </c>
      <c r="C1750">
        <v>72</v>
      </c>
      <c r="D1750">
        <v>1</v>
      </c>
      <c r="E1750" t="str">
        <f>"2-72-1"</f>
        <v>2-72-1</v>
      </c>
      <c r="F1750" t="s">
        <v>71</v>
      </c>
      <c r="G1750" t="s">
        <v>72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1</v>
      </c>
      <c r="Z1750">
        <v>0</v>
      </c>
      <c r="AA1750">
        <v>1</v>
      </c>
      <c r="AB1750">
        <v>0</v>
      </c>
      <c r="AC1750">
        <v>1</v>
      </c>
      <c r="AD1750">
        <v>0</v>
      </c>
      <c r="AE1750">
        <v>0</v>
      </c>
      <c r="AF1750">
        <v>0</v>
      </c>
      <c r="AG1750">
        <v>0</v>
      </c>
      <c r="AH1750">
        <v>0</v>
      </c>
      <c r="AI1750">
        <v>1</v>
      </c>
      <c r="AJ1750">
        <v>0</v>
      </c>
      <c r="AK1750">
        <v>1</v>
      </c>
      <c r="AL1750">
        <v>0</v>
      </c>
      <c r="AM1750">
        <v>1</v>
      </c>
      <c r="AN1750">
        <v>1</v>
      </c>
      <c r="AO1750">
        <v>1</v>
      </c>
      <c r="AP1750">
        <v>0</v>
      </c>
      <c r="AQ1750">
        <v>0</v>
      </c>
      <c r="AR1750">
        <v>0</v>
      </c>
    </row>
    <row r="1751" spans="1:44" x14ac:dyDescent="0.3">
      <c r="A1751">
        <v>1747</v>
      </c>
      <c r="B1751">
        <v>2</v>
      </c>
      <c r="C1751">
        <v>72</v>
      </c>
      <c r="D1751">
        <v>22</v>
      </c>
      <c r="E1751" t="str">
        <f>"2-72-22"</f>
        <v>2-72-22</v>
      </c>
      <c r="F1751" t="s">
        <v>71</v>
      </c>
      <c r="G1751" t="s">
        <v>72</v>
      </c>
      <c r="T1751">
        <v>1</v>
      </c>
      <c r="U1751">
        <v>0</v>
      </c>
      <c r="V1751">
        <v>0</v>
      </c>
      <c r="W1751">
        <v>0</v>
      </c>
      <c r="X1751">
        <v>1</v>
      </c>
      <c r="Y1751">
        <v>0</v>
      </c>
      <c r="Z1751">
        <v>1</v>
      </c>
      <c r="AA1751">
        <v>0</v>
      </c>
      <c r="AB1751">
        <v>1</v>
      </c>
      <c r="AC1751">
        <v>0</v>
      </c>
      <c r="AD1751">
        <v>0</v>
      </c>
      <c r="AE1751">
        <v>1</v>
      </c>
      <c r="AF1751">
        <v>1</v>
      </c>
      <c r="AG1751">
        <v>1</v>
      </c>
      <c r="AH1751">
        <v>1</v>
      </c>
      <c r="AI1751">
        <v>0</v>
      </c>
      <c r="AJ1751">
        <v>0</v>
      </c>
      <c r="AK1751">
        <v>1</v>
      </c>
      <c r="AL1751">
        <v>1</v>
      </c>
      <c r="AM1751">
        <v>1</v>
      </c>
      <c r="AN1751">
        <v>1</v>
      </c>
      <c r="AO1751">
        <v>1</v>
      </c>
      <c r="AP1751">
        <v>0</v>
      </c>
      <c r="AQ1751">
        <v>0</v>
      </c>
      <c r="AR1751">
        <v>0</v>
      </c>
    </row>
    <row r="1752" spans="1:44" x14ac:dyDescent="0.3">
      <c r="A1752">
        <v>1748</v>
      </c>
      <c r="B1752">
        <v>2</v>
      </c>
      <c r="C1752">
        <v>72</v>
      </c>
      <c r="D1752">
        <v>16</v>
      </c>
      <c r="E1752" t="str">
        <f>"2-72-16"</f>
        <v>2-72-16</v>
      </c>
      <c r="F1752" t="s">
        <v>71</v>
      </c>
      <c r="G1752" t="s">
        <v>73</v>
      </c>
      <c r="H1752">
        <v>1</v>
      </c>
      <c r="I1752">
        <v>1</v>
      </c>
      <c r="J1752">
        <v>0</v>
      </c>
      <c r="K1752">
        <v>0</v>
      </c>
      <c r="L1752">
        <v>1</v>
      </c>
      <c r="M1752">
        <v>1</v>
      </c>
      <c r="N1752">
        <v>1</v>
      </c>
      <c r="O1752">
        <v>1</v>
      </c>
      <c r="P1752">
        <v>1</v>
      </c>
      <c r="Q1752">
        <v>1</v>
      </c>
      <c r="R1752">
        <v>1</v>
      </c>
      <c r="S1752">
        <v>1</v>
      </c>
    </row>
    <row r="1753" spans="1:44" x14ac:dyDescent="0.3">
      <c r="A1753">
        <v>1749</v>
      </c>
      <c r="B1753">
        <v>2</v>
      </c>
      <c r="C1753">
        <v>72</v>
      </c>
      <c r="D1753">
        <v>15</v>
      </c>
      <c r="E1753" t="str">
        <f>"2-72-15"</f>
        <v>2-72-15</v>
      </c>
      <c r="F1753" t="s">
        <v>71</v>
      </c>
      <c r="G1753" t="s">
        <v>73</v>
      </c>
      <c r="H1753">
        <v>1</v>
      </c>
      <c r="I1753">
        <v>0</v>
      </c>
      <c r="J1753">
        <v>1</v>
      </c>
      <c r="K1753">
        <v>0</v>
      </c>
      <c r="L1753">
        <v>1</v>
      </c>
      <c r="M1753">
        <v>1</v>
      </c>
      <c r="N1753">
        <v>1</v>
      </c>
      <c r="O1753">
        <v>1</v>
      </c>
      <c r="P1753">
        <v>1</v>
      </c>
      <c r="Q1753">
        <v>1</v>
      </c>
      <c r="R1753">
        <v>1</v>
      </c>
      <c r="S1753">
        <v>1</v>
      </c>
    </row>
    <row r="1754" spans="1:44" x14ac:dyDescent="0.3">
      <c r="A1754">
        <v>1750</v>
      </c>
      <c r="B1754">
        <v>2</v>
      </c>
      <c r="C1754">
        <v>72</v>
      </c>
      <c r="D1754">
        <v>10</v>
      </c>
      <c r="E1754" t="str">
        <f>"2-72-10"</f>
        <v>2-72-10</v>
      </c>
      <c r="F1754" t="s">
        <v>71</v>
      </c>
      <c r="G1754" t="s">
        <v>73</v>
      </c>
      <c r="H1754">
        <v>1</v>
      </c>
      <c r="I1754">
        <v>0</v>
      </c>
      <c r="J1754">
        <v>0</v>
      </c>
      <c r="K1754">
        <v>1</v>
      </c>
      <c r="L1754">
        <v>1</v>
      </c>
      <c r="M1754">
        <v>1</v>
      </c>
      <c r="N1754">
        <v>1</v>
      </c>
      <c r="O1754">
        <v>1</v>
      </c>
      <c r="P1754">
        <v>1</v>
      </c>
      <c r="Q1754">
        <v>0</v>
      </c>
      <c r="R1754">
        <v>1</v>
      </c>
      <c r="S1754">
        <v>1</v>
      </c>
    </row>
    <row r="1755" spans="1:44" x14ac:dyDescent="0.3">
      <c r="A1755">
        <v>1751</v>
      </c>
      <c r="B1755">
        <v>2</v>
      </c>
      <c r="C1755">
        <v>72</v>
      </c>
      <c r="D1755">
        <v>8</v>
      </c>
      <c r="E1755" t="str">
        <f>"2-72-8"</f>
        <v>2-72-8</v>
      </c>
      <c r="F1755" t="s">
        <v>71</v>
      </c>
      <c r="G1755" t="s">
        <v>73</v>
      </c>
      <c r="H1755">
        <v>1</v>
      </c>
      <c r="I1755">
        <v>1</v>
      </c>
      <c r="J1755">
        <v>0</v>
      </c>
      <c r="K1755">
        <v>0</v>
      </c>
      <c r="L1755">
        <v>1</v>
      </c>
      <c r="M1755">
        <v>1</v>
      </c>
      <c r="N1755">
        <v>1</v>
      </c>
      <c r="O1755">
        <v>1</v>
      </c>
      <c r="P1755">
        <v>1</v>
      </c>
      <c r="Q1755">
        <v>1</v>
      </c>
      <c r="R1755">
        <v>0</v>
      </c>
      <c r="S1755">
        <v>1</v>
      </c>
    </row>
    <row r="1756" spans="1:44" x14ac:dyDescent="0.3">
      <c r="A1756">
        <v>1752</v>
      </c>
      <c r="B1756">
        <v>2</v>
      </c>
      <c r="C1756">
        <v>72</v>
      </c>
      <c r="D1756">
        <v>3</v>
      </c>
      <c r="E1756" t="str">
        <f>"2-72-3"</f>
        <v>2-72-3</v>
      </c>
      <c r="F1756" t="s">
        <v>71</v>
      </c>
      <c r="G1756" t="s">
        <v>72</v>
      </c>
      <c r="T1756">
        <v>1</v>
      </c>
      <c r="U1756">
        <v>0</v>
      </c>
      <c r="V1756">
        <v>0</v>
      </c>
      <c r="W1756">
        <v>0</v>
      </c>
      <c r="X1756">
        <v>1</v>
      </c>
      <c r="Y1756">
        <v>0</v>
      </c>
      <c r="Z1756">
        <v>1</v>
      </c>
      <c r="AA1756">
        <v>0</v>
      </c>
      <c r="AB1756">
        <v>1</v>
      </c>
      <c r="AC1756">
        <v>0</v>
      </c>
      <c r="AD1756">
        <v>0</v>
      </c>
      <c r="AE1756">
        <v>0</v>
      </c>
      <c r="AF1756">
        <v>0</v>
      </c>
      <c r="AG1756">
        <v>0</v>
      </c>
      <c r="AH1756">
        <v>0</v>
      </c>
      <c r="AI1756">
        <v>1</v>
      </c>
      <c r="AJ1756">
        <v>0</v>
      </c>
      <c r="AK1756">
        <v>1</v>
      </c>
      <c r="AL1756">
        <v>0</v>
      </c>
      <c r="AM1756">
        <v>0</v>
      </c>
      <c r="AN1756">
        <v>0</v>
      </c>
      <c r="AO1756">
        <v>0</v>
      </c>
      <c r="AP1756">
        <v>0</v>
      </c>
      <c r="AQ1756">
        <v>0</v>
      </c>
      <c r="AR1756">
        <v>0</v>
      </c>
    </row>
    <row r="1757" spans="1:44" x14ac:dyDescent="0.3">
      <c r="A1757">
        <v>1753</v>
      </c>
      <c r="B1757">
        <v>2</v>
      </c>
      <c r="C1757">
        <v>72</v>
      </c>
      <c r="D1757">
        <v>21</v>
      </c>
      <c r="E1757" t="str">
        <f>"2-72-21"</f>
        <v>2-72-21</v>
      </c>
      <c r="F1757" t="s">
        <v>71</v>
      </c>
      <c r="G1757" t="s">
        <v>72</v>
      </c>
      <c r="T1757">
        <v>1</v>
      </c>
      <c r="U1757">
        <v>0</v>
      </c>
      <c r="V1757">
        <v>0</v>
      </c>
      <c r="W1757">
        <v>0</v>
      </c>
      <c r="X1757">
        <v>1</v>
      </c>
      <c r="Y1757">
        <v>0</v>
      </c>
      <c r="Z1757">
        <v>1</v>
      </c>
      <c r="AA1757">
        <v>0</v>
      </c>
      <c r="AB1757">
        <v>1</v>
      </c>
      <c r="AC1757">
        <v>0</v>
      </c>
      <c r="AD1757">
        <v>0</v>
      </c>
      <c r="AE1757">
        <v>1</v>
      </c>
      <c r="AF1757">
        <v>1</v>
      </c>
      <c r="AG1757">
        <v>1</v>
      </c>
      <c r="AH1757">
        <v>0</v>
      </c>
      <c r="AI1757">
        <v>1</v>
      </c>
      <c r="AJ1757">
        <v>1</v>
      </c>
      <c r="AK1757">
        <v>0</v>
      </c>
      <c r="AL1757">
        <v>1</v>
      </c>
      <c r="AM1757">
        <v>1</v>
      </c>
      <c r="AN1757">
        <v>1</v>
      </c>
      <c r="AO1757">
        <v>1</v>
      </c>
      <c r="AP1757">
        <v>0</v>
      </c>
      <c r="AQ1757">
        <v>0</v>
      </c>
      <c r="AR1757">
        <v>1</v>
      </c>
    </row>
    <row r="1758" spans="1:44" x14ac:dyDescent="0.3">
      <c r="A1758">
        <v>1754</v>
      </c>
      <c r="B1758">
        <v>2</v>
      </c>
      <c r="C1758">
        <v>72</v>
      </c>
      <c r="D1758">
        <v>20</v>
      </c>
      <c r="E1758" t="str">
        <f>"2-72-20"</f>
        <v>2-72-20</v>
      </c>
      <c r="F1758" t="s">
        <v>71</v>
      </c>
      <c r="G1758" t="s">
        <v>72</v>
      </c>
      <c r="T1758">
        <v>1</v>
      </c>
      <c r="U1758">
        <v>0</v>
      </c>
      <c r="V1758">
        <v>0</v>
      </c>
      <c r="W1758">
        <v>0</v>
      </c>
      <c r="X1758">
        <v>1</v>
      </c>
      <c r="Y1758">
        <v>0</v>
      </c>
      <c r="Z1758">
        <v>1</v>
      </c>
      <c r="AA1758">
        <v>0</v>
      </c>
      <c r="AB1758">
        <v>0</v>
      </c>
      <c r="AC1758">
        <v>1</v>
      </c>
      <c r="AD1758">
        <v>0</v>
      </c>
      <c r="AE1758">
        <v>1</v>
      </c>
      <c r="AF1758">
        <v>1</v>
      </c>
      <c r="AG1758">
        <v>1</v>
      </c>
      <c r="AH1758">
        <v>1</v>
      </c>
      <c r="AI1758">
        <v>0</v>
      </c>
      <c r="AJ1758">
        <v>1</v>
      </c>
      <c r="AK1758">
        <v>0</v>
      </c>
      <c r="AL1758">
        <v>1</v>
      </c>
      <c r="AM1758">
        <v>1</v>
      </c>
      <c r="AN1758">
        <v>1</v>
      </c>
      <c r="AO1758">
        <v>1</v>
      </c>
      <c r="AP1758">
        <v>0</v>
      </c>
      <c r="AQ1758">
        <v>0</v>
      </c>
      <c r="AR1758">
        <v>0</v>
      </c>
    </row>
    <row r="1759" spans="1:44" x14ac:dyDescent="0.3">
      <c r="A1759">
        <v>1755</v>
      </c>
      <c r="B1759">
        <v>2</v>
      </c>
      <c r="C1759">
        <v>73</v>
      </c>
      <c r="D1759">
        <v>18</v>
      </c>
      <c r="E1759" t="str">
        <f>"2-73-18"</f>
        <v>2-73-18</v>
      </c>
      <c r="F1759" t="s">
        <v>71</v>
      </c>
      <c r="G1759" t="s">
        <v>72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1</v>
      </c>
      <c r="Z1759">
        <v>0</v>
      </c>
      <c r="AA1759">
        <v>0</v>
      </c>
      <c r="AB1759">
        <v>0</v>
      </c>
      <c r="AC1759">
        <v>0</v>
      </c>
      <c r="AD1759">
        <v>1</v>
      </c>
      <c r="AE1759">
        <v>0</v>
      </c>
      <c r="AF1759">
        <v>0</v>
      </c>
      <c r="AG1759">
        <v>0</v>
      </c>
      <c r="AH1759">
        <v>1</v>
      </c>
      <c r="AI1759">
        <v>0</v>
      </c>
      <c r="AJ1759">
        <v>0</v>
      </c>
      <c r="AK1759">
        <v>1</v>
      </c>
      <c r="AL1759">
        <v>1</v>
      </c>
      <c r="AM1759">
        <v>1</v>
      </c>
      <c r="AN1759">
        <v>1</v>
      </c>
      <c r="AO1759">
        <v>1</v>
      </c>
      <c r="AP1759">
        <v>0</v>
      </c>
      <c r="AQ1759">
        <v>0</v>
      </c>
      <c r="AR1759">
        <v>0</v>
      </c>
    </row>
    <row r="1760" spans="1:44" x14ac:dyDescent="0.3">
      <c r="A1760">
        <v>1756</v>
      </c>
      <c r="B1760">
        <v>2</v>
      </c>
      <c r="C1760">
        <v>73</v>
      </c>
      <c r="D1760">
        <v>5</v>
      </c>
      <c r="E1760" t="str">
        <f>"2-73-5"</f>
        <v>2-73-5</v>
      </c>
      <c r="F1760" t="s">
        <v>71</v>
      </c>
      <c r="G1760" t="s">
        <v>72</v>
      </c>
      <c r="T1760">
        <v>1</v>
      </c>
      <c r="U1760">
        <v>0</v>
      </c>
      <c r="V1760">
        <v>0</v>
      </c>
      <c r="W1760">
        <v>0</v>
      </c>
      <c r="X1760">
        <v>1</v>
      </c>
      <c r="Y1760">
        <v>0</v>
      </c>
      <c r="Z1760">
        <v>1</v>
      </c>
      <c r="AA1760">
        <v>0</v>
      </c>
      <c r="AB1760">
        <v>1</v>
      </c>
      <c r="AC1760">
        <v>0</v>
      </c>
      <c r="AD1760">
        <v>0</v>
      </c>
      <c r="AE1760">
        <v>0</v>
      </c>
      <c r="AF1760">
        <v>0</v>
      </c>
      <c r="AG1760">
        <v>0</v>
      </c>
      <c r="AH1760">
        <v>1</v>
      </c>
      <c r="AI1760">
        <v>0</v>
      </c>
      <c r="AJ1760">
        <v>0</v>
      </c>
      <c r="AK1760">
        <v>0</v>
      </c>
      <c r="AL1760">
        <v>0</v>
      </c>
      <c r="AM1760">
        <v>1</v>
      </c>
      <c r="AN1760">
        <v>1</v>
      </c>
      <c r="AO1760">
        <v>0</v>
      </c>
      <c r="AP1760">
        <v>0</v>
      </c>
      <c r="AQ1760">
        <v>0</v>
      </c>
      <c r="AR1760">
        <v>0</v>
      </c>
    </row>
    <row r="1761" spans="1:44" x14ac:dyDescent="0.3">
      <c r="A1761">
        <v>1757</v>
      </c>
      <c r="B1761">
        <v>2</v>
      </c>
      <c r="C1761">
        <v>73</v>
      </c>
      <c r="D1761">
        <v>4</v>
      </c>
      <c r="E1761" t="str">
        <f>"2-73-4"</f>
        <v>2-73-4</v>
      </c>
      <c r="F1761" t="s">
        <v>71</v>
      </c>
      <c r="G1761" t="s">
        <v>73</v>
      </c>
      <c r="H1761">
        <v>1</v>
      </c>
      <c r="I1761">
        <v>1</v>
      </c>
      <c r="J1761">
        <v>0</v>
      </c>
      <c r="K1761">
        <v>0</v>
      </c>
      <c r="L1761">
        <v>1</v>
      </c>
      <c r="M1761">
        <v>1</v>
      </c>
      <c r="N1761">
        <v>1</v>
      </c>
      <c r="O1761">
        <v>1</v>
      </c>
      <c r="P1761">
        <v>1</v>
      </c>
      <c r="Q1761">
        <v>1</v>
      </c>
      <c r="R1761">
        <v>1</v>
      </c>
      <c r="S1761">
        <v>1</v>
      </c>
    </row>
    <row r="1762" spans="1:44" x14ac:dyDescent="0.3">
      <c r="A1762">
        <v>1758</v>
      </c>
      <c r="B1762">
        <v>2</v>
      </c>
      <c r="C1762">
        <v>73</v>
      </c>
      <c r="D1762">
        <v>21</v>
      </c>
      <c r="E1762" t="str">
        <f>"2-73-21"</f>
        <v>2-73-21</v>
      </c>
      <c r="F1762" t="s">
        <v>71</v>
      </c>
      <c r="G1762" t="s">
        <v>72</v>
      </c>
      <c r="T1762">
        <v>0</v>
      </c>
      <c r="U1762">
        <v>1</v>
      </c>
      <c r="V1762">
        <v>0</v>
      </c>
      <c r="W1762">
        <v>0</v>
      </c>
      <c r="X1762">
        <v>1</v>
      </c>
      <c r="Y1762">
        <v>0</v>
      </c>
      <c r="Z1762">
        <v>1</v>
      </c>
      <c r="AA1762">
        <v>0</v>
      </c>
      <c r="AB1762">
        <v>0</v>
      </c>
      <c r="AC1762">
        <v>0</v>
      </c>
      <c r="AD1762">
        <v>1</v>
      </c>
      <c r="AE1762">
        <v>1</v>
      </c>
      <c r="AF1762">
        <v>1</v>
      </c>
      <c r="AG1762">
        <v>1</v>
      </c>
      <c r="AH1762">
        <v>0</v>
      </c>
      <c r="AI1762">
        <v>1</v>
      </c>
      <c r="AJ1762">
        <v>0</v>
      </c>
      <c r="AK1762">
        <v>1</v>
      </c>
      <c r="AL1762">
        <v>1</v>
      </c>
      <c r="AM1762">
        <v>1</v>
      </c>
      <c r="AN1762">
        <v>1</v>
      </c>
      <c r="AO1762">
        <v>1</v>
      </c>
      <c r="AP1762">
        <v>0</v>
      </c>
      <c r="AQ1762">
        <v>0</v>
      </c>
      <c r="AR1762">
        <v>0</v>
      </c>
    </row>
    <row r="1763" spans="1:44" x14ac:dyDescent="0.3">
      <c r="A1763">
        <v>1759</v>
      </c>
      <c r="B1763">
        <v>2</v>
      </c>
      <c r="C1763">
        <v>73</v>
      </c>
      <c r="D1763">
        <v>14</v>
      </c>
      <c r="E1763" t="str">
        <f>"2-73-14"</f>
        <v>2-73-14</v>
      </c>
      <c r="F1763" t="s">
        <v>71</v>
      </c>
      <c r="G1763" t="s">
        <v>73</v>
      </c>
      <c r="H1763">
        <v>1</v>
      </c>
      <c r="I1763">
        <v>1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1</v>
      </c>
      <c r="R1763">
        <v>1</v>
      </c>
      <c r="S1763">
        <v>1</v>
      </c>
    </row>
    <row r="1764" spans="1:44" x14ac:dyDescent="0.3">
      <c r="A1764">
        <v>1760</v>
      </c>
      <c r="B1764">
        <v>2</v>
      </c>
      <c r="C1764">
        <v>73</v>
      </c>
      <c r="D1764">
        <v>13</v>
      </c>
      <c r="E1764" t="str">
        <f>"2-73-13"</f>
        <v>2-73-13</v>
      </c>
      <c r="F1764" t="s">
        <v>71</v>
      </c>
      <c r="G1764" t="s">
        <v>73</v>
      </c>
      <c r="H1764">
        <v>1</v>
      </c>
      <c r="I1764">
        <v>1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1</v>
      </c>
      <c r="R1764">
        <v>1</v>
      </c>
      <c r="S1764">
        <v>1</v>
      </c>
    </row>
    <row r="1765" spans="1:44" x14ac:dyDescent="0.3">
      <c r="A1765">
        <v>1761</v>
      </c>
      <c r="B1765">
        <v>2</v>
      </c>
      <c r="C1765">
        <v>73</v>
      </c>
      <c r="D1765">
        <v>11</v>
      </c>
      <c r="E1765" t="str">
        <f>"2-73-11"</f>
        <v>2-73-11</v>
      </c>
      <c r="F1765" t="s">
        <v>71</v>
      </c>
      <c r="G1765" t="s">
        <v>73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1</v>
      </c>
    </row>
    <row r="1766" spans="1:44" x14ac:dyDescent="0.3">
      <c r="A1766">
        <v>1762</v>
      </c>
      <c r="B1766">
        <v>2</v>
      </c>
      <c r="C1766">
        <v>73</v>
      </c>
      <c r="D1766">
        <v>6</v>
      </c>
      <c r="E1766" t="str">
        <f>"2-73-6"</f>
        <v>2-73-6</v>
      </c>
      <c r="F1766" t="s">
        <v>71</v>
      </c>
      <c r="G1766" t="s">
        <v>73</v>
      </c>
      <c r="H1766">
        <v>1</v>
      </c>
      <c r="I1766">
        <v>0</v>
      </c>
      <c r="J1766">
        <v>0</v>
      </c>
      <c r="K1766">
        <v>1</v>
      </c>
      <c r="L1766">
        <v>1</v>
      </c>
      <c r="M1766">
        <v>1</v>
      </c>
      <c r="N1766">
        <v>1</v>
      </c>
      <c r="O1766">
        <v>1</v>
      </c>
      <c r="P1766">
        <v>1</v>
      </c>
      <c r="Q1766">
        <v>1</v>
      </c>
      <c r="R1766">
        <v>1</v>
      </c>
      <c r="S1766">
        <v>1</v>
      </c>
    </row>
    <row r="1767" spans="1:44" x14ac:dyDescent="0.3">
      <c r="A1767">
        <v>1763</v>
      </c>
      <c r="B1767">
        <v>2</v>
      </c>
      <c r="C1767">
        <v>73</v>
      </c>
      <c r="D1767">
        <v>1</v>
      </c>
      <c r="E1767" t="str">
        <f>"2-73-1"</f>
        <v>2-73-1</v>
      </c>
      <c r="F1767" t="s">
        <v>71</v>
      </c>
      <c r="G1767" t="s">
        <v>73</v>
      </c>
      <c r="H1767">
        <v>1</v>
      </c>
      <c r="I1767">
        <v>1</v>
      </c>
      <c r="J1767">
        <v>0</v>
      </c>
      <c r="K1767">
        <v>0</v>
      </c>
      <c r="L1767">
        <v>1</v>
      </c>
      <c r="M1767">
        <v>1</v>
      </c>
      <c r="N1767">
        <v>1</v>
      </c>
      <c r="O1767">
        <v>1</v>
      </c>
      <c r="P1767">
        <v>1</v>
      </c>
      <c r="Q1767">
        <v>1</v>
      </c>
      <c r="R1767">
        <v>1</v>
      </c>
      <c r="S1767">
        <v>1</v>
      </c>
    </row>
    <row r="1768" spans="1:44" x14ac:dyDescent="0.3">
      <c r="A1768">
        <v>1764</v>
      </c>
      <c r="B1768">
        <v>2</v>
      </c>
      <c r="C1768">
        <v>73</v>
      </c>
      <c r="D1768">
        <v>25</v>
      </c>
      <c r="E1768" t="str">
        <f>"2-73-25"</f>
        <v>2-73-25</v>
      </c>
      <c r="F1768" t="s">
        <v>71</v>
      </c>
      <c r="G1768" t="s">
        <v>73</v>
      </c>
      <c r="H1768">
        <v>1</v>
      </c>
      <c r="I1768">
        <v>0</v>
      </c>
      <c r="J1768">
        <v>0</v>
      </c>
      <c r="K1768">
        <v>1</v>
      </c>
      <c r="L1768">
        <v>1</v>
      </c>
      <c r="M1768">
        <v>1</v>
      </c>
      <c r="N1768">
        <v>1</v>
      </c>
      <c r="O1768">
        <v>1</v>
      </c>
      <c r="P1768">
        <v>1</v>
      </c>
      <c r="Q1768">
        <v>0</v>
      </c>
      <c r="R1768">
        <v>1</v>
      </c>
      <c r="S1768">
        <v>1</v>
      </c>
    </row>
    <row r="1769" spans="1:44" x14ac:dyDescent="0.3">
      <c r="A1769">
        <v>1765</v>
      </c>
      <c r="B1769">
        <v>2</v>
      </c>
      <c r="C1769">
        <v>73</v>
      </c>
      <c r="D1769">
        <v>15</v>
      </c>
      <c r="E1769" t="str">
        <f>"2-73-15"</f>
        <v>2-73-15</v>
      </c>
      <c r="F1769" t="s">
        <v>71</v>
      </c>
      <c r="G1769" t="s">
        <v>73</v>
      </c>
      <c r="H1769">
        <v>1</v>
      </c>
      <c r="I1769">
        <v>0</v>
      </c>
      <c r="J1769">
        <v>0</v>
      </c>
      <c r="K1769">
        <v>1</v>
      </c>
      <c r="L1769">
        <v>1</v>
      </c>
      <c r="M1769">
        <v>1</v>
      </c>
      <c r="N1769">
        <v>1</v>
      </c>
      <c r="O1769">
        <v>1</v>
      </c>
      <c r="P1769">
        <v>1</v>
      </c>
      <c r="Q1769">
        <v>1</v>
      </c>
      <c r="R1769">
        <v>1</v>
      </c>
      <c r="S1769">
        <v>1</v>
      </c>
    </row>
    <row r="1770" spans="1:44" x14ac:dyDescent="0.3">
      <c r="A1770">
        <v>1766</v>
      </c>
      <c r="B1770">
        <v>2</v>
      </c>
      <c r="C1770">
        <v>73</v>
      </c>
      <c r="D1770">
        <v>9</v>
      </c>
      <c r="E1770" t="str">
        <f>"2-73-9"</f>
        <v>2-73-9</v>
      </c>
      <c r="F1770" t="s">
        <v>71</v>
      </c>
      <c r="G1770" t="s">
        <v>72</v>
      </c>
      <c r="T1770">
        <v>1</v>
      </c>
      <c r="U1770">
        <v>0</v>
      </c>
      <c r="V1770">
        <v>0</v>
      </c>
      <c r="W1770">
        <v>0</v>
      </c>
      <c r="X1770">
        <v>0</v>
      </c>
      <c r="Y1770">
        <v>1</v>
      </c>
      <c r="Z1770">
        <v>0</v>
      </c>
      <c r="AA1770">
        <v>1</v>
      </c>
      <c r="AB1770">
        <v>0</v>
      </c>
      <c r="AC1770">
        <v>1</v>
      </c>
      <c r="AD1770">
        <v>0</v>
      </c>
      <c r="AE1770">
        <v>0</v>
      </c>
      <c r="AF1770">
        <v>0</v>
      </c>
      <c r="AG1770">
        <v>0</v>
      </c>
      <c r="AH1770">
        <v>0</v>
      </c>
      <c r="AI1770">
        <v>1</v>
      </c>
      <c r="AJ1770">
        <v>1</v>
      </c>
      <c r="AK1770">
        <v>0</v>
      </c>
      <c r="AL1770">
        <v>0</v>
      </c>
      <c r="AM1770">
        <v>1</v>
      </c>
      <c r="AN1770">
        <v>1</v>
      </c>
      <c r="AO1770">
        <v>0</v>
      </c>
      <c r="AP1770">
        <v>0</v>
      </c>
      <c r="AQ1770">
        <v>0</v>
      </c>
      <c r="AR1770">
        <v>0</v>
      </c>
    </row>
    <row r="1771" spans="1:44" x14ac:dyDescent="0.3">
      <c r="A1771">
        <v>1767</v>
      </c>
      <c r="B1771">
        <v>2</v>
      </c>
      <c r="C1771">
        <v>73</v>
      </c>
      <c r="D1771">
        <v>7</v>
      </c>
      <c r="E1771" t="str">
        <f>"2-73-7"</f>
        <v>2-73-7</v>
      </c>
      <c r="F1771" t="s">
        <v>71</v>
      </c>
      <c r="G1771" t="s">
        <v>73</v>
      </c>
      <c r="H1771">
        <v>1</v>
      </c>
      <c r="I1771">
        <v>0</v>
      </c>
      <c r="J1771">
        <v>0</v>
      </c>
      <c r="K1771">
        <v>0</v>
      </c>
      <c r="L1771">
        <v>1</v>
      </c>
      <c r="M1771">
        <v>0</v>
      </c>
      <c r="N1771">
        <v>0</v>
      </c>
      <c r="O1771">
        <v>1</v>
      </c>
      <c r="P1771">
        <v>0</v>
      </c>
      <c r="Q1771">
        <v>0</v>
      </c>
      <c r="R1771">
        <v>0</v>
      </c>
      <c r="S1771">
        <v>1</v>
      </c>
    </row>
    <row r="1772" spans="1:44" x14ac:dyDescent="0.3">
      <c r="A1772">
        <v>1768</v>
      </c>
      <c r="B1772">
        <v>2</v>
      </c>
      <c r="C1772">
        <v>73</v>
      </c>
      <c r="D1772">
        <v>2</v>
      </c>
      <c r="E1772" t="str">
        <f>"2-73-2"</f>
        <v>2-73-2</v>
      </c>
      <c r="F1772" t="s">
        <v>71</v>
      </c>
      <c r="G1772" t="s">
        <v>73</v>
      </c>
      <c r="H1772">
        <v>1</v>
      </c>
      <c r="I1772">
        <v>1</v>
      </c>
      <c r="J1772">
        <v>0</v>
      </c>
      <c r="K1772">
        <v>0</v>
      </c>
      <c r="L1772">
        <v>1</v>
      </c>
      <c r="M1772">
        <v>1</v>
      </c>
      <c r="N1772">
        <v>1</v>
      </c>
      <c r="O1772">
        <v>1</v>
      </c>
      <c r="P1772">
        <v>1</v>
      </c>
      <c r="Q1772">
        <v>1</v>
      </c>
      <c r="R1772">
        <v>1</v>
      </c>
      <c r="S1772">
        <v>1</v>
      </c>
    </row>
    <row r="1773" spans="1:44" x14ac:dyDescent="0.3">
      <c r="A1773">
        <v>1769</v>
      </c>
      <c r="B1773">
        <v>2</v>
      </c>
      <c r="C1773">
        <v>73</v>
      </c>
      <c r="D1773">
        <v>20</v>
      </c>
      <c r="E1773" t="str">
        <f>"2-73-20"</f>
        <v>2-73-20</v>
      </c>
      <c r="F1773" t="s">
        <v>71</v>
      </c>
      <c r="G1773" t="s">
        <v>73</v>
      </c>
      <c r="H1773">
        <v>1</v>
      </c>
      <c r="I1773">
        <v>0</v>
      </c>
      <c r="J1773">
        <v>0</v>
      </c>
      <c r="K1773">
        <v>0</v>
      </c>
      <c r="L1773">
        <v>1</v>
      </c>
      <c r="M1773">
        <v>1</v>
      </c>
      <c r="N1773">
        <v>1</v>
      </c>
      <c r="O1773">
        <v>1</v>
      </c>
      <c r="P1773">
        <v>1</v>
      </c>
      <c r="Q1773">
        <v>1</v>
      </c>
      <c r="R1773">
        <v>1</v>
      </c>
      <c r="S1773">
        <v>1</v>
      </c>
    </row>
    <row r="1774" spans="1:44" x14ac:dyDescent="0.3">
      <c r="A1774">
        <v>1770</v>
      </c>
      <c r="B1774">
        <v>2</v>
      </c>
      <c r="C1774">
        <v>73</v>
      </c>
      <c r="D1774">
        <v>19</v>
      </c>
      <c r="E1774" t="str">
        <f>"2-73-19"</f>
        <v>2-73-19</v>
      </c>
      <c r="F1774" t="s">
        <v>71</v>
      </c>
      <c r="G1774" t="s">
        <v>73</v>
      </c>
      <c r="H1774">
        <v>1</v>
      </c>
      <c r="I1774">
        <v>0</v>
      </c>
      <c r="J1774">
        <v>0</v>
      </c>
      <c r="K1774">
        <v>1</v>
      </c>
      <c r="L1774">
        <v>1</v>
      </c>
      <c r="M1774">
        <v>1</v>
      </c>
      <c r="N1774">
        <v>1</v>
      </c>
      <c r="O1774">
        <v>1</v>
      </c>
      <c r="P1774">
        <v>1</v>
      </c>
      <c r="Q1774">
        <v>1</v>
      </c>
      <c r="R1774">
        <v>1</v>
      </c>
      <c r="S1774">
        <v>1</v>
      </c>
    </row>
    <row r="1775" spans="1:44" x14ac:dyDescent="0.3">
      <c r="A1775">
        <v>1771</v>
      </c>
      <c r="B1775">
        <v>2</v>
      </c>
      <c r="C1775">
        <v>73</v>
      </c>
      <c r="D1775">
        <v>12</v>
      </c>
      <c r="E1775" t="str">
        <f>"2-73-12"</f>
        <v>2-73-12</v>
      </c>
      <c r="F1775" t="s">
        <v>71</v>
      </c>
      <c r="G1775" t="s">
        <v>73</v>
      </c>
      <c r="H1775">
        <v>1</v>
      </c>
      <c r="I1775">
        <v>0</v>
      </c>
      <c r="J1775">
        <v>1</v>
      </c>
      <c r="K1775">
        <v>0</v>
      </c>
      <c r="L1775">
        <v>1</v>
      </c>
      <c r="M1775">
        <v>1</v>
      </c>
      <c r="N1775">
        <v>1</v>
      </c>
      <c r="O1775">
        <v>1</v>
      </c>
      <c r="P1775">
        <v>1</v>
      </c>
      <c r="Q1775">
        <v>1</v>
      </c>
      <c r="R1775">
        <v>1</v>
      </c>
      <c r="S1775">
        <v>1</v>
      </c>
    </row>
    <row r="1776" spans="1:44" x14ac:dyDescent="0.3">
      <c r="A1776">
        <v>1772</v>
      </c>
      <c r="B1776">
        <v>2</v>
      </c>
      <c r="C1776">
        <v>73</v>
      </c>
      <c r="D1776">
        <v>8</v>
      </c>
      <c r="E1776" t="str">
        <f>"2-73-8"</f>
        <v>2-73-8</v>
      </c>
      <c r="F1776" t="s">
        <v>71</v>
      </c>
      <c r="G1776" t="s">
        <v>73</v>
      </c>
      <c r="H1776">
        <v>1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1</v>
      </c>
      <c r="S1776">
        <v>1</v>
      </c>
    </row>
    <row r="1777" spans="1:44" x14ac:dyDescent="0.3">
      <c r="A1777">
        <v>1773</v>
      </c>
      <c r="B1777">
        <v>2</v>
      </c>
      <c r="C1777">
        <v>73</v>
      </c>
      <c r="D1777">
        <v>3</v>
      </c>
      <c r="E1777" t="str">
        <f>"2-73-3"</f>
        <v>2-73-3</v>
      </c>
      <c r="F1777" t="s">
        <v>71</v>
      </c>
      <c r="G1777" t="s">
        <v>73</v>
      </c>
      <c r="H1777">
        <v>1</v>
      </c>
      <c r="I1777">
        <v>1</v>
      </c>
      <c r="J1777">
        <v>0</v>
      </c>
      <c r="K1777">
        <v>0</v>
      </c>
      <c r="L1777">
        <v>1</v>
      </c>
      <c r="M1777">
        <v>1</v>
      </c>
      <c r="N1777">
        <v>1</v>
      </c>
      <c r="O1777">
        <v>1</v>
      </c>
      <c r="P1777">
        <v>1</v>
      </c>
      <c r="Q1777">
        <v>1</v>
      </c>
      <c r="R1777">
        <v>0</v>
      </c>
      <c r="S1777">
        <v>0</v>
      </c>
    </row>
    <row r="1778" spans="1:44" x14ac:dyDescent="0.3">
      <c r="A1778">
        <v>1774</v>
      </c>
      <c r="B1778">
        <v>2</v>
      </c>
      <c r="C1778">
        <v>73</v>
      </c>
      <c r="D1778">
        <v>23</v>
      </c>
      <c r="E1778" t="str">
        <f>"2-73-23"</f>
        <v>2-73-23</v>
      </c>
      <c r="F1778" t="s">
        <v>71</v>
      </c>
      <c r="G1778" t="s">
        <v>72</v>
      </c>
      <c r="T1778">
        <v>0</v>
      </c>
      <c r="U1778">
        <v>1</v>
      </c>
      <c r="V1778">
        <v>0</v>
      </c>
      <c r="W1778">
        <v>0</v>
      </c>
      <c r="X1778">
        <v>1</v>
      </c>
      <c r="Y1778">
        <v>0</v>
      </c>
      <c r="Z1778">
        <v>0</v>
      </c>
      <c r="AA1778">
        <v>1</v>
      </c>
      <c r="AB1778">
        <v>0</v>
      </c>
      <c r="AC1778">
        <v>1</v>
      </c>
      <c r="AD1778">
        <v>0</v>
      </c>
      <c r="AE1778">
        <v>1</v>
      </c>
      <c r="AF1778">
        <v>1</v>
      </c>
      <c r="AG1778">
        <v>1</v>
      </c>
      <c r="AH1778">
        <v>0</v>
      </c>
      <c r="AI1778">
        <v>1</v>
      </c>
      <c r="AJ1778">
        <v>1</v>
      </c>
      <c r="AK1778">
        <v>0</v>
      </c>
      <c r="AL1778">
        <v>1</v>
      </c>
      <c r="AM1778">
        <v>1</v>
      </c>
      <c r="AN1778">
        <v>1</v>
      </c>
      <c r="AO1778">
        <v>1</v>
      </c>
      <c r="AP1778">
        <v>0</v>
      </c>
      <c r="AQ1778">
        <v>0</v>
      </c>
      <c r="AR1778">
        <v>1</v>
      </c>
    </row>
    <row r="1779" spans="1:44" x14ac:dyDescent="0.3">
      <c r="A1779">
        <v>1775</v>
      </c>
      <c r="B1779">
        <v>2</v>
      </c>
      <c r="C1779">
        <v>73</v>
      </c>
      <c r="D1779">
        <v>16</v>
      </c>
      <c r="E1779" t="str">
        <f>"2-73-16"</f>
        <v>2-73-16</v>
      </c>
      <c r="F1779" t="s">
        <v>71</v>
      </c>
      <c r="G1779" t="s">
        <v>72</v>
      </c>
      <c r="T1779">
        <v>1</v>
      </c>
      <c r="U1779">
        <v>0</v>
      </c>
      <c r="V1779">
        <v>0</v>
      </c>
      <c r="W1779">
        <v>0</v>
      </c>
      <c r="X1779">
        <v>1</v>
      </c>
      <c r="Y1779">
        <v>0</v>
      </c>
      <c r="Z1779">
        <v>1</v>
      </c>
      <c r="AA1779">
        <v>0</v>
      </c>
      <c r="AB1779">
        <v>0</v>
      </c>
      <c r="AC1779">
        <v>0</v>
      </c>
      <c r="AD1779">
        <v>1</v>
      </c>
      <c r="AE1779">
        <v>1</v>
      </c>
      <c r="AF1779">
        <v>1</v>
      </c>
      <c r="AG1779">
        <v>1</v>
      </c>
      <c r="AH1779">
        <v>0</v>
      </c>
      <c r="AI1779">
        <v>1</v>
      </c>
      <c r="AJ1779">
        <v>1</v>
      </c>
      <c r="AK1779">
        <v>0</v>
      </c>
      <c r="AL1779">
        <v>1</v>
      </c>
      <c r="AM1779">
        <v>1</v>
      </c>
      <c r="AN1779">
        <v>1</v>
      </c>
      <c r="AO1779">
        <v>1</v>
      </c>
      <c r="AP1779">
        <v>0</v>
      </c>
      <c r="AQ1779">
        <v>0</v>
      </c>
      <c r="AR1779">
        <v>1</v>
      </c>
    </row>
    <row r="1780" spans="1:44" x14ac:dyDescent="0.3">
      <c r="A1780">
        <v>1776</v>
      </c>
      <c r="B1780">
        <v>2</v>
      </c>
      <c r="C1780">
        <v>73</v>
      </c>
      <c r="D1780">
        <v>24</v>
      </c>
      <c r="E1780" t="str">
        <f>"2-73-24"</f>
        <v>2-73-24</v>
      </c>
      <c r="F1780" t="s">
        <v>71</v>
      </c>
      <c r="G1780" t="s">
        <v>72</v>
      </c>
      <c r="T1780">
        <v>0</v>
      </c>
      <c r="U1780">
        <v>1</v>
      </c>
      <c r="V1780">
        <v>0</v>
      </c>
      <c r="W1780">
        <v>0</v>
      </c>
      <c r="X1780">
        <v>1</v>
      </c>
      <c r="Y1780">
        <v>0</v>
      </c>
      <c r="Z1780">
        <v>1</v>
      </c>
      <c r="AA1780">
        <v>0</v>
      </c>
      <c r="AB1780">
        <v>0</v>
      </c>
      <c r="AC1780">
        <v>1</v>
      </c>
      <c r="AD1780">
        <v>0</v>
      </c>
      <c r="AE1780">
        <v>1</v>
      </c>
      <c r="AF1780">
        <v>1</v>
      </c>
      <c r="AG1780">
        <v>1</v>
      </c>
      <c r="AH1780">
        <v>0</v>
      </c>
      <c r="AI1780">
        <v>1</v>
      </c>
      <c r="AJ1780">
        <v>0</v>
      </c>
      <c r="AK1780">
        <v>1</v>
      </c>
      <c r="AL1780">
        <v>1</v>
      </c>
      <c r="AM1780">
        <v>1</v>
      </c>
      <c r="AN1780">
        <v>1</v>
      </c>
      <c r="AO1780">
        <v>1</v>
      </c>
      <c r="AP1780">
        <v>0</v>
      </c>
      <c r="AQ1780">
        <v>0</v>
      </c>
      <c r="AR1780">
        <v>0</v>
      </c>
    </row>
    <row r="1781" spans="1:44" x14ac:dyDescent="0.3">
      <c r="A1781">
        <v>1777</v>
      </c>
      <c r="B1781">
        <v>2</v>
      </c>
      <c r="C1781">
        <v>73</v>
      </c>
      <c r="D1781">
        <v>22</v>
      </c>
      <c r="E1781" t="str">
        <f>"2-73-22"</f>
        <v>2-73-22</v>
      </c>
      <c r="F1781" t="s">
        <v>71</v>
      </c>
      <c r="G1781" t="s">
        <v>72</v>
      </c>
      <c r="T1781">
        <v>0</v>
      </c>
      <c r="U1781">
        <v>1</v>
      </c>
      <c r="V1781">
        <v>0</v>
      </c>
      <c r="W1781">
        <v>0</v>
      </c>
      <c r="X1781">
        <v>1</v>
      </c>
      <c r="Y1781">
        <v>0</v>
      </c>
      <c r="Z1781">
        <v>0</v>
      </c>
      <c r="AA1781">
        <v>1</v>
      </c>
      <c r="AB1781">
        <v>0</v>
      </c>
      <c r="AC1781">
        <v>1</v>
      </c>
      <c r="AD1781">
        <v>0</v>
      </c>
      <c r="AE1781">
        <v>1</v>
      </c>
      <c r="AF1781">
        <v>1</v>
      </c>
      <c r="AG1781">
        <v>1</v>
      </c>
      <c r="AH1781">
        <v>0</v>
      </c>
      <c r="AI1781">
        <v>1</v>
      </c>
      <c r="AJ1781">
        <v>1</v>
      </c>
      <c r="AK1781">
        <v>0</v>
      </c>
      <c r="AL1781">
        <v>1</v>
      </c>
      <c r="AM1781">
        <v>1</v>
      </c>
      <c r="AN1781">
        <v>1</v>
      </c>
      <c r="AO1781">
        <v>1</v>
      </c>
      <c r="AP1781">
        <v>0</v>
      </c>
      <c r="AQ1781">
        <v>0</v>
      </c>
      <c r="AR1781">
        <v>1</v>
      </c>
    </row>
    <row r="1782" spans="1:44" x14ac:dyDescent="0.3">
      <c r="A1782">
        <v>1778</v>
      </c>
      <c r="B1782">
        <v>2</v>
      </c>
      <c r="C1782">
        <v>73</v>
      </c>
      <c r="D1782">
        <v>10</v>
      </c>
      <c r="E1782" t="str">
        <f>"2-73-10"</f>
        <v>2-73-10</v>
      </c>
      <c r="F1782" t="s">
        <v>71</v>
      </c>
      <c r="G1782" t="s">
        <v>72</v>
      </c>
      <c r="T1782">
        <v>1</v>
      </c>
      <c r="U1782">
        <v>0</v>
      </c>
      <c r="V1782">
        <v>0</v>
      </c>
      <c r="W1782">
        <v>0</v>
      </c>
      <c r="X1782">
        <v>1</v>
      </c>
      <c r="Y1782">
        <v>0</v>
      </c>
      <c r="Z1782">
        <v>1</v>
      </c>
      <c r="AA1782">
        <v>0</v>
      </c>
      <c r="AB1782">
        <v>1</v>
      </c>
      <c r="AC1782">
        <v>0</v>
      </c>
      <c r="AD1782">
        <v>0</v>
      </c>
      <c r="AE1782">
        <v>1</v>
      </c>
      <c r="AF1782">
        <v>1</v>
      </c>
      <c r="AG1782">
        <v>1</v>
      </c>
      <c r="AH1782">
        <v>0</v>
      </c>
      <c r="AI1782">
        <v>1</v>
      </c>
      <c r="AJ1782">
        <v>1</v>
      </c>
      <c r="AK1782">
        <v>0</v>
      </c>
      <c r="AL1782">
        <v>1</v>
      </c>
      <c r="AM1782">
        <v>1</v>
      </c>
      <c r="AN1782">
        <v>1</v>
      </c>
      <c r="AO1782">
        <v>1</v>
      </c>
      <c r="AP1782">
        <v>0</v>
      </c>
      <c r="AQ1782">
        <v>0</v>
      </c>
      <c r="AR1782">
        <v>1</v>
      </c>
    </row>
    <row r="1783" spans="1:44" x14ac:dyDescent="0.3">
      <c r="A1783">
        <v>1779</v>
      </c>
      <c r="B1783">
        <v>2</v>
      </c>
      <c r="C1783">
        <v>73</v>
      </c>
      <c r="D1783">
        <v>17</v>
      </c>
      <c r="E1783" t="str">
        <f>"2-73-17"</f>
        <v>2-73-17</v>
      </c>
      <c r="F1783" t="s">
        <v>71</v>
      </c>
      <c r="G1783" t="s">
        <v>72</v>
      </c>
      <c r="T1783">
        <v>0</v>
      </c>
      <c r="U1783">
        <v>1</v>
      </c>
      <c r="V1783">
        <v>0</v>
      </c>
      <c r="W1783">
        <v>0</v>
      </c>
      <c r="X1783">
        <v>0</v>
      </c>
      <c r="Y1783">
        <v>1</v>
      </c>
      <c r="Z1783">
        <v>0</v>
      </c>
      <c r="AA1783">
        <v>1</v>
      </c>
      <c r="AB1783">
        <v>0</v>
      </c>
      <c r="AC1783">
        <v>0</v>
      </c>
      <c r="AD1783">
        <v>1</v>
      </c>
      <c r="AE1783">
        <v>1</v>
      </c>
      <c r="AF1783">
        <v>1</v>
      </c>
      <c r="AG1783">
        <v>1</v>
      </c>
      <c r="AH1783">
        <v>0</v>
      </c>
      <c r="AI1783">
        <v>1</v>
      </c>
      <c r="AJ1783">
        <v>0</v>
      </c>
      <c r="AK1783">
        <v>1</v>
      </c>
      <c r="AL1783">
        <v>1</v>
      </c>
      <c r="AM1783">
        <v>1</v>
      </c>
      <c r="AN1783">
        <v>1</v>
      </c>
      <c r="AO1783">
        <v>1</v>
      </c>
      <c r="AP1783">
        <v>0</v>
      </c>
      <c r="AQ1783">
        <v>0</v>
      </c>
      <c r="AR1783">
        <v>1</v>
      </c>
    </row>
    <row r="1784" spans="1:44" x14ac:dyDescent="0.3">
      <c r="A1784">
        <v>1780</v>
      </c>
      <c r="B1784">
        <v>2</v>
      </c>
      <c r="C1784">
        <v>74</v>
      </c>
      <c r="D1784">
        <v>25</v>
      </c>
      <c r="E1784" t="str">
        <f>"2-74-25"</f>
        <v>2-74-25</v>
      </c>
      <c r="F1784" t="s">
        <v>71</v>
      </c>
      <c r="G1784" t="s">
        <v>73</v>
      </c>
      <c r="H1784">
        <v>1</v>
      </c>
      <c r="I1784">
        <v>0</v>
      </c>
      <c r="J1784">
        <v>0</v>
      </c>
      <c r="K1784">
        <v>1</v>
      </c>
      <c r="L1784">
        <v>1</v>
      </c>
      <c r="M1784">
        <v>1</v>
      </c>
      <c r="N1784">
        <v>1</v>
      </c>
      <c r="O1784">
        <v>1</v>
      </c>
      <c r="P1784">
        <v>1</v>
      </c>
      <c r="Q1784">
        <v>1</v>
      </c>
      <c r="R1784">
        <v>1</v>
      </c>
      <c r="S1784">
        <v>1</v>
      </c>
    </row>
    <row r="1785" spans="1:44" x14ac:dyDescent="0.3">
      <c r="A1785">
        <v>1781</v>
      </c>
      <c r="B1785">
        <v>2</v>
      </c>
      <c r="C1785">
        <v>74</v>
      </c>
      <c r="D1785">
        <v>14</v>
      </c>
      <c r="E1785" t="str">
        <f>"2-74-14"</f>
        <v>2-74-14</v>
      </c>
      <c r="F1785" t="s">
        <v>71</v>
      </c>
      <c r="G1785" t="s">
        <v>72</v>
      </c>
      <c r="T1785">
        <v>0</v>
      </c>
      <c r="U1785">
        <v>0</v>
      </c>
      <c r="V1785">
        <v>0</v>
      </c>
      <c r="W1785">
        <v>0</v>
      </c>
      <c r="X1785">
        <v>1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>
        <v>0</v>
      </c>
      <c r="AG1785">
        <v>0</v>
      </c>
      <c r="AH1785">
        <v>1</v>
      </c>
      <c r="AI1785">
        <v>0</v>
      </c>
      <c r="AJ1785">
        <v>1</v>
      </c>
      <c r="AK1785">
        <v>0</v>
      </c>
      <c r="AL1785">
        <v>0</v>
      </c>
      <c r="AM1785">
        <v>0</v>
      </c>
      <c r="AN1785">
        <v>0</v>
      </c>
      <c r="AO1785">
        <v>1</v>
      </c>
      <c r="AP1785">
        <v>0</v>
      </c>
      <c r="AQ1785">
        <v>0</v>
      </c>
      <c r="AR1785">
        <v>0</v>
      </c>
    </row>
    <row r="1786" spans="1:44" x14ac:dyDescent="0.3">
      <c r="A1786">
        <v>1782</v>
      </c>
      <c r="B1786">
        <v>2</v>
      </c>
      <c r="C1786">
        <v>74</v>
      </c>
      <c r="D1786">
        <v>13</v>
      </c>
      <c r="E1786" t="str">
        <f>"2-74-13"</f>
        <v>2-74-13</v>
      </c>
      <c r="F1786" t="s">
        <v>71</v>
      </c>
      <c r="G1786" t="s">
        <v>73</v>
      </c>
      <c r="H1786">
        <v>1</v>
      </c>
      <c r="I1786">
        <v>0</v>
      </c>
      <c r="J1786">
        <v>0</v>
      </c>
      <c r="K1786">
        <v>1</v>
      </c>
      <c r="L1786">
        <v>1</v>
      </c>
      <c r="M1786">
        <v>1</v>
      </c>
      <c r="N1786">
        <v>1</v>
      </c>
      <c r="O1786">
        <v>1</v>
      </c>
      <c r="P1786">
        <v>1</v>
      </c>
      <c r="Q1786">
        <v>1</v>
      </c>
      <c r="R1786">
        <v>1</v>
      </c>
      <c r="S1786">
        <v>1</v>
      </c>
    </row>
    <row r="1787" spans="1:44" x14ac:dyDescent="0.3">
      <c r="A1787">
        <v>1783</v>
      </c>
      <c r="B1787">
        <v>2</v>
      </c>
      <c r="C1787">
        <v>74</v>
      </c>
      <c r="D1787">
        <v>9</v>
      </c>
      <c r="E1787" t="str">
        <f>"2-74-9"</f>
        <v>2-74-9</v>
      </c>
      <c r="F1787" t="s">
        <v>71</v>
      </c>
      <c r="G1787" t="s">
        <v>72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1</v>
      </c>
      <c r="Z1787">
        <v>0</v>
      </c>
      <c r="AA1787">
        <v>0</v>
      </c>
      <c r="AB1787">
        <v>0</v>
      </c>
      <c r="AC1787">
        <v>1</v>
      </c>
      <c r="AD1787">
        <v>0</v>
      </c>
      <c r="AE1787">
        <v>0</v>
      </c>
      <c r="AF1787">
        <v>0</v>
      </c>
      <c r="AG1787">
        <v>0</v>
      </c>
      <c r="AH1787">
        <v>1</v>
      </c>
      <c r="AI1787">
        <v>0</v>
      </c>
      <c r="AJ1787">
        <v>0</v>
      </c>
      <c r="AK1787">
        <v>1</v>
      </c>
      <c r="AL1787">
        <v>0</v>
      </c>
      <c r="AM1787">
        <v>0</v>
      </c>
      <c r="AN1787">
        <v>1</v>
      </c>
      <c r="AO1787">
        <v>0</v>
      </c>
      <c r="AP1787">
        <v>0</v>
      </c>
      <c r="AQ1787">
        <v>0</v>
      </c>
      <c r="AR1787">
        <v>0</v>
      </c>
    </row>
    <row r="1788" spans="1:44" x14ac:dyDescent="0.3">
      <c r="A1788">
        <v>1784</v>
      </c>
      <c r="B1788">
        <v>2</v>
      </c>
      <c r="C1788">
        <v>74</v>
      </c>
      <c r="D1788">
        <v>5</v>
      </c>
      <c r="E1788" t="str">
        <f>"2-74-5"</f>
        <v>2-74-5</v>
      </c>
      <c r="F1788" t="s">
        <v>71</v>
      </c>
      <c r="G1788" t="s">
        <v>73</v>
      </c>
      <c r="H1788">
        <v>1</v>
      </c>
      <c r="I1788">
        <v>1</v>
      </c>
      <c r="J1788">
        <v>0</v>
      </c>
      <c r="K1788">
        <v>0</v>
      </c>
      <c r="L1788">
        <v>1</v>
      </c>
      <c r="M1788">
        <v>0</v>
      </c>
      <c r="N1788">
        <v>1</v>
      </c>
      <c r="O1788">
        <v>1</v>
      </c>
      <c r="P1788">
        <v>0</v>
      </c>
      <c r="Q1788">
        <v>1</v>
      </c>
      <c r="R1788">
        <v>0</v>
      </c>
      <c r="S1788">
        <v>1</v>
      </c>
    </row>
    <row r="1789" spans="1:44" x14ac:dyDescent="0.3">
      <c r="A1789">
        <v>1785</v>
      </c>
      <c r="B1789">
        <v>2</v>
      </c>
      <c r="C1789">
        <v>74</v>
      </c>
      <c r="D1789">
        <v>1</v>
      </c>
      <c r="E1789" t="str">
        <f>"2-74-1"</f>
        <v>2-74-1</v>
      </c>
      <c r="F1789" t="s">
        <v>71</v>
      </c>
      <c r="G1789" t="s">
        <v>73</v>
      </c>
      <c r="H1789">
        <v>1</v>
      </c>
      <c r="I1789">
        <v>0</v>
      </c>
      <c r="J1789">
        <v>0</v>
      </c>
      <c r="K1789">
        <v>1</v>
      </c>
      <c r="L1789">
        <v>1</v>
      </c>
      <c r="M1789">
        <v>1</v>
      </c>
      <c r="N1789">
        <v>1</v>
      </c>
      <c r="O1789">
        <v>1</v>
      </c>
      <c r="P1789">
        <v>1</v>
      </c>
      <c r="Q1789">
        <v>1</v>
      </c>
      <c r="R1789">
        <v>1</v>
      </c>
      <c r="S1789">
        <v>1</v>
      </c>
    </row>
    <row r="1790" spans="1:44" x14ac:dyDescent="0.3">
      <c r="A1790">
        <v>1786</v>
      </c>
      <c r="B1790">
        <v>2</v>
      </c>
      <c r="C1790">
        <v>74</v>
      </c>
      <c r="D1790">
        <v>4</v>
      </c>
      <c r="E1790" t="str">
        <f>"2-74-4"</f>
        <v>2-74-4</v>
      </c>
      <c r="F1790" t="s">
        <v>71</v>
      </c>
      <c r="G1790" t="s">
        <v>72</v>
      </c>
      <c r="T1790">
        <v>1</v>
      </c>
      <c r="U1790">
        <v>0</v>
      </c>
      <c r="V1790">
        <v>0</v>
      </c>
      <c r="W1790">
        <v>0</v>
      </c>
      <c r="X1790">
        <v>1</v>
      </c>
      <c r="Y1790">
        <v>0</v>
      </c>
      <c r="Z1790">
        <v>1</v>
      </c>
      <c r="AA1790">
        <v>0</v>
      </c>
      <c r="AB1790">
        <v>1</v>
      </c>
      <c r="AC1790">
        <v>0</v>
      </c>
      <c r="AD1790">
        <v>0</v>
      </c>
      <c r="AE1790">
        <v>1</v>
      </c>
      <c r="AF1790">
        <v>1</v>
      </c>
      <c r="AG1790">
        <v>1</v>
      </c>
      <c r="AH1790">
        <v>1</v>
      </c>
      <c r="AI1790">
        <v>0</v>
      </c>
      <c r="AJ1790">
        <v>1</v>
      </c>
      <c r="AK1790">
        <v>0</v>
      </c>
      <c r="AL1790">
        <v>1</v>
      </c>
      <c r="AM1790">
        <v>1</v>
      </c>
      <c r="AN1790">
        <v>1</v>
      </c>
      <c r="AO1790">
        <v>1</v>
      </c>
      <c r="AP1790">
        <v>0</v>
      </c>
      <c r="AQ1790">
        <v>0</v>
      </c>
      <c r="AR1790">
        <v>0</v>
      </c>
    </row>
    <row r="1791" spans="1:44" x14ac:dyDescent="0.3">
      <c r="A1791">
        <v>1787</v>
      </c>
      <c r="B1791">
        <v>2</v>
      </c>
      <c r="C1791">
        <v>74</v>
      </c>
      <c r="D1791">
        <v>22</v>
      </c>
      <c r="E1791" t="str">
        <f>"2-74-22"</f>
        <v>2-74-22</v>
      </c>
      <c r="F1791" t="s">
        <v>71</v>
      </c>
      <c r="G1791" t="s">
        <v>73</v>
      </c>
      <c r="H1791">
        <v>1</v>
      </c>
      <c r="I1791">
        <v>1</v>
      </c>
      <c r="J1791">
        <v>0</v>
      </c>
      <c r="K1791">
        <v>0</v>
      </c>
      <c r="L1791">
        <v>1</v>
      </c>
      <c r="M1791">
        <v>1</v>
      </c>
      <c r="N1791">
        <v>1</v>
      </c>
      <c r="O1791">
        <v>1</v>
      </c>
      <c r="P1791">
        <v>1</v>
      </c>
      <c r="Q1791">
        <v>1</v>
      </c>
      <c r="R1791">
        <v>0</v>
      </c>
      <c r="S1791">
        <v>0</v>
      </c>
    </row>
    <row r="1792" spans="1:44" x14ac:dyDescent="0.3">
      <c r="A1792">
        <v>1788</v>
      </c>
      <c r="B1792">
        <v>2</v>
      </c>
      <c r="C1792">
        <v>74</v>
      </c>
      <c r="D1792">
        <v>21</v>
      </c>
      <c r="E1792" t="str">
        <f>"2-74-21"</f>
        <v>2-74-21</v>
      </c>
      <c r="F1792" t="s">
        <v>71</v>
      </c>
      <c r="G1792" t="s">
        <v>72</v>
      </c>
      <c r="T1792">
        <v>1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v>1</v>
      </c>
      <c r="AA1792">
        <v>0</v>
      </c>
      <c r="AB1792">
        <v>1</v>
      </c>
      <c r="AC1792">
        <v>0</v>
      </c>
      <c r="AD1792">
        <v>0</v>
      </c>
      <c r="AE1792">
        <v>0</v>
      </c>
      <c r="AF1792">
        <v>0</v>
      </c>
      <c r="AG1792">
        <v>0</v>
      </c>
      <c r="AH1792">
        <v>1</v>
      </c>
      <c r="AI1792">
        <v>0</v>
      </c>
      <c r="AJ1792">
        <v>0</v>
      </c>
      <c r="AK1792">
        <v>0</v>
      </c>
      <c r="AL1792">
        <v>0</v>
      </c>
      <c r="AM1792">
        <v>1</v>
      </c>
      <c r="AN1792">
        <v>1</v>
      </c>
      <c r="AO1792">
        <v>0</v>
      </c>
      <c r="AP1792">
        <v>0</v>
      </c>
      <c r="AQ1792">
        <v>0</v>
      </c>
      <c r="AR1792">
        <v>0</v>
      </c>
    </row>
    <row r="1793" spans="1:44" x14ac:dyDescent="0.3">
      <c r="A1793">
        <v>1789</v>
      </c>
      <c r="B1793">
        <v>2</v>
      </c>
      <c r="C1793">
        <v>74</v>
      </c>
      <c r="D1793">
        <v>16</v>
      </c>
      <c r="E1793" t="str">
        <f>"2-74-16"</f>
        <v>2-74-16</v>
      </c>
      <c r="F1793" t="s">
        <v>71</v>
      </c>
      <c r="G1793" t="s">
        <v>73</v>
      </c>
      <c r="H1793">
        <v>1</v>
      </c>
      <c r="I1793">
        <v>0</v>
      </c>
      <c r="J1793">
        <v>0</v>
      </c>
      <c r="K1793">
        <v>1</v>
      </c>
      <c r="L1793">
        <v>1</v>
      </c>
      <c r="M1793">
        <v>1</v>
      </c>
      <c r="N1793">
        <v>1</v>
      </c>
      <c r="O1793">
        <v>1</v>
      </c>
      <c r="P1793">
        <v>1</v>
      </c>
      <c r="Q1793">
        <v>1</v>
      </c>
      <c r="R1793">
        <v>0</v>
      </c>
      <c r="S1793">
        <v>1</v>
      </c>
    </row>
    <row r="1794" spans="1:44" x14ac:dyDescent="0.3">
      <c r="A1794">
        <v>1790</v>
      </c>
      <c r="B1794">
        <v>2</v>
      </c>
      <c r="C1794">
        <v>74</v>
      </c>
      <c r="D1794">
        <v>15</v>
      </c>
      <c r="E1794" t="str">
        <f>"2-74-15"</f>
        <v>2-74-15</v>
      </c>
      <c r="F1794" t="s">
        <v>71</v>
      </c>
      <c r="G1794" t="s">
        <v>73</v>
      </c>
      <c r="H1794">
        <v>0</v>
      </c>
      <c r="I1794">
        <v>1</v>
      </c>
      <c r="J1794">
        <v>0</v>
      </c>
      <c r="K1794">
        <v>0</v>
      </c>
      <c r="L1794">
        <v>1</v>
      </c>
      <c r="M1794">
        <v>1</v>
      </c>
      <c r="N1794">
        <v>0</v>
      </c>
      <c r="O1794">
        <v>1</v>
      </c>
      <c r="P1794">
        <v>0</v>
      </c>
      <c r="Q1794">
        <v>1</v>
      </c>
      <c r="R1794">
        <v>1</v>
      </c>
      <c r="S1794">
        <v>1</v>
      </c>
    </row>
    <row r="1795" spans="1:44" x14ac:dyDescent="0.3">
      <c r="A1795">
        <v>1791</v>
      </c>
      <c r="B1795">
        <v>2</v>
      </c>
      <c r="C1795">
        <v>74</v>
      </c>
      <c r="D1795">
        <v>7</v>
      </c>
      <c r="E1795" t="str">
        <f>"2-74-7"</f>
        <v>2-74-7</v>
      </c>
      <c r="F1795" t="s">
        <v>71</v>
      </c>
      <c r="G1795" t="s">
        <v>73</v>
      </c>
      <c r="H1795">
        <v>1</v>
      </c>
      <c r="I1795">
        <v>0</v>
      </c>
      <c r="J1795">
        <v>0</v>
      </c>
      <c r="K1795">
        <v>0</v>
      </c>
      <c r="L1795">
        <v>1</v>
      </c>
      <c r="M1795">
        <v>0</v>
      </c>
      <c r="N1795">
        <v>1</v>
      </c>
      <c r="O1795">
        <v>1</v>
      </c>
      <c r="P1795">
        <v>0</v>
      </c>
      <c r="Q1795">
        <v>1</v>
      </c>
      <c r="R1795">
        <v>1</v>
      </c>
      <c r="S1795">
        <v>1</v>
      </c>
    </row>
    <row r="1796" spans="1:44" x14ac:dyDescent="0.3">
      <c r="A1796">
        <v>1792</v>
      </c>
      <c r="B1796">
        <v>2</v>
      </c>
      <c r="C1796">
        <v>74</v>
      </c>
      <c r="D1796">
        <v>2</v>
      </c>
      <c r="E1796" t="str">
        <f>"2-74-2"</f>
        <v>2-74-2</v>
      </c>
      <c r="F1796" t="s">
        <v>71</v>
      </c>
      <c r="G1796" t="s">
        <v>72</v>
      </c>
      <c r="T1796">
        <v>0</v>
      </c>
      <c r="U1796">
        <v>1</v>
      </c>
      <c r="V1796">
        <v>0</v>
      </c>
      <c r="W1796">
        <v>0</v>
      </c>
      <c r="X1796">
        <v>0</v>
      </c>
      <c r="Y1796">
        <v>1</v>
      </c>
      <c r="Z1796">
        <v>1</v>
      </c>
      <c r="AA1796">
        <v>0</v>
      </c>
      <c r="AB1796">
        <v>0</v>
      </c>
      <c r="AC1796">
        <v>1</v>
      </c>
      <c r="AD1796">
        <v>0</v>
      </c>
      <c r="AE1796">
        <v>0</v>
      </c>
      <c r="AF1796">
        <v>0</v>
      </c>
      <c r="AG1796">
        <v>0</v>
      </c>
      <c r="AH1796">
        <v>0</v>
      </c>
      <c r="AI1796">
        <v>1</v>
      </c>
      <c r="AJ1796">
        <v>0</v>
      </c>
      <c r="AK1796">
        <v>1</v>
      </c>
      <c r="AL1796">
        <v>0</v>
      </c>
      <c r="AM1796">
        <v>0</v>
      </c>
      <c r="AN1796">
        <v>0</v>
      </c>
      <c r="AO1796">
        <v>0</v>
      </c>
      <c r="AP1796">
        <v>0</v>
      </c>
      <c r="AQ1796">
        <v>0</v>
      </c>
      <c r="AR1796">
        <v>0</v>
      </c>
    </row>
    <row r="1797" spans="1:44" x14ac:dyDescent="0.3">
      <c r="A1797">
        <v>1793</v>
      </c>
      <c r="B1797">
        <v>2</v>
      </c>
      <c r="C1797">
        <v>74</v>
      </c>
      <c r="D1797">
        <v>24</v>
      </c>
      <c r="E1797" t="str">
        <f>"2-74-24"</f>
        <v>2-74-24</v>
      </c>
      <c r="F1797" t="s">
        <v>71</v>
      </c>
      <c r="G1797" t="s">
        <v>73</v>
      </c>
      <c r="H1797">
        <v>1</v>
      </c>
      <c r="I1797">
        <v>0</v>
      </c>
      <c r="J1797">
        <v>0</v>
      </c>
      <c r="K1797">
        <v>1</v>
      </c>
      <c r="L1797">
        <v>1</v>
      </c>
      <c r="M1797">
        <v>1</v>
      </c>
      <c r="N1797">
        <v>1</v>
      </c>
      <c r="O1797">
        <v>1</v>
      </c>
      <c r="P1797">
        <v>1</v>
      </c>
      <c r="Q1797">
        <v>1</v>
      </c>
      <c r="R1797">
        <v>1</v>
      </c>
      <c r="S1797">
        <v>1</v>
      </c>
    </row>
    <row r="1798" spans="1:44" x14ac:dyDescent="0.3">
      <c r="A1798">
        <v>1794</v>
      </c>
      <c r="B1798">
        <v>2</v>
      </c>
      <c r="C1798">
        <v>74</v>
      </c>
      <c r="D1798">
        <v>23</v>
      </c>
      <c r="E1798" t="str">
        <f>"2-74-23"</f>
        <v>2-74-23</v>
      </c>
      <c r="F1798" t="s">
        <v>71</v>
      </c>
      <c r="G1798" t="s">
        <v>72</v>
      </c>
      <c r="T1798">
        <v>1</v>
      </c>
      <c r="U1798">
        <v>0</v>
      </c>
      <c r="V1798">
        <v>0</v>
      </c>
      <c r="W1798">
        <v>0</v>
      </c>
      <c r="X1798">
        <v>1</v>
      </c>
      <c r="Y1798">
        <v>0</v>
      </c>
      <c r="Z1798">
        <v>0</v>
      </c>
      <c r="AA1798">
        <v>1</v>
      </c>
      <c r="AB1798">
        <v>1</v>
      </c>
      <c r="AC1798">
        <v>0</v>
      </c>
      <c r="AD1798">
        <v>0</v>
      </c>
      <c r="AE1798">
        <v>1</v>
      </c>
      <c r="AF1798">
        <v>1</v>
      </c>
      <c r="AG1798">
        <v>1</v>
      </c>
      <c r="AH1798">
        <v>0</v>
      </c>
      <c r="AI1798">
        <v>1</v>
      </c>
      <c r="AJ1798">
        <v>1</v>
      </c>
      <c r="AK1798">
        <v>0</v>
      </c>
      <c r="AL1798">
        <v>1</v>
      </c>
      <c r="AM1798">
        <v>1</v>
      </c>
      <c r="AN1798">
        <v>1</v>
      </c>
      <c r="AO1798">
        <v>1</v>
      </c>
      <c r="AP1798">
        <v>0</v>
      </c>
      <c r="AQ1798">
        <v>0</v>
      </c>
      <c r="AR1798">
        <v>0</v>
      </c>
    </row>
    <row r="1799" spans="1:44" x14ac:dyDescent="0.3">
      <c r="A1799">
        <v>1795</v>
      </c>
      <c r="B1799">
        <v>2</v>
      </c>
      <c r="C1799">
        <v>74</v>
      </c>
      <c r="D1799">
        <v>18</v>
      </c>
      <c r="E1799" t="str">
        <f>"2-74-18"</f>
        <v>2-74-18</v>
      </c>
      <c r="F1799" t="s">
        <v>71</v>
      </c>
      <c r="G1799" t="s">
        <v>73</v>
      </c>
      <c r="H1799">
        <v>1</v>
      </c>
      <c r="I1799">
        <v>1</v>
      </c>
      <c r="J1799">
        <v>0</v>
      </c>
      <c r="K1799">
        <v>0</v>
      </c>
      <c r="L1799">
        <v>1</v>
      </c>
      <c r="M1799">
        <v>1</v>
      </c>
      <c r="N1799">
        <v>1</v>
      </c>
      <c r="O1799">
        <v>1</v>
      </c>
      <c r="P1799">
        <v>1</v>
      </c>
      <c r="Q1799">
        <v>1</v>
      </c>
      <c r="R1799">
        <v>1</v>
      </c>
      <c r="S1799">
        <v>1</v>
      </c>
    </row>
    <row r="1800" spans="1:44" x14ac:dyDescent="0.3">
      <c r="A1800">
        <v>1796</v>
      </c>
      <c r="B1800">
        <v>2</v>
      </c>
      <c r="C1800">
        <v>74</v>
      </c>
      <c r="D1800">
        <v>17</v>
      </c>
      <c r="E1800" t="str">
        <f>"2-74-17"</f>
        <v>2-74-17</v>
      </c>
      <c r="F1800" t="s">
        <v>71</v>
      </c>
      <c r="G1800" t="s">
        <v>73</v>
      </c>
      <c r="H1800">
        <v>1</v>
      </c>
      <c r="I1800">
        <v>1</v>
      </c>
      <c r="J1800">
        <v>0</v>
      </c>
      <c r="K1800">
        <v>0</v>
      </c>
      <c r="L1800">
        <v>1</v>
      </c>
      <c r="M1800">
        <v>1</v>
      </c>
      <c r="N1800">
        <v>1</v>
      </c>
      <c r="O1800">
        <v>1</v>
      </c>
      <c r="P1800">
        <v>1</v>
      </c>
      <c r="Q1800">
        <v>1</v>
      </c>
      <c r="R1800">
        <v>1</v>
      </c>
      <c r="S1800">
        <v>1</v>
      </c>
    </row>
    <row r="1801" spans="1:44" x14ac:dyDescent="0.3">
      <c r="A1801">
        <v>1797</v>
      </c>
      <c r="B1801">
        <v>2</v>
      </c>
      <c r="C1801">
        <v>74</v>
      </c>
      <c r="D1801">
        <v>12</v>
      </c>
      <c r="E1801" t="str">
        <f>"2-74-12"</f>
        <v>2-74-12</v>
      </c>
      <c r="F1801" t="s">
        <v>71</v>
      </c>
      <c r="G1801" t="s">
        <v>73</v>
      </c>
      <c r="H1801">
        <v>0</v>
      </c>
      <c r="I1801">
        <v>1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</row>
    <row r="1802" spans="1:44" x14ac:dyDescent="0.3">
      <c r="A1802">
        <v>1798</v>
      </c>
      <c r="B1802">
        <v>2</v>
      </c>
      <c r="C1802">
        <v>74</v>
      </c>
      <c r="D1802">
        <v>8</v>
      </c>
      <c r="E1802" t="str">
        <f>"2-74-8"</f>
        <v>2-74-8</v>
      </c>
      <c r="F1802" t="s">
        <v>71</v>
      </c>
      <c r="G1802" t="s">
        <v>72</v>
      </c>
      <c r="T1802">
        <v>1</v>
      </c>
      <c r="U1802">
        <v>0</v>
      </c>
      <c r="V1802">
        <v>0</v>
      </c>
      <c r="W1802">
        <v>0</v>
      </c>
      <c r="X1802">
        <v>1</v>
      </c>
      <c r="Y1802">
        <v>0</v>
      </c>
      <c r="Z1802">
        <v>0</v>
      </c>
      <c r="AA1802">
        <v>1</v>
      </c>
      <c r="AB1802">
        <v>0</v>
      </c>
      <c r="AC1802">
        <v>0</v>
      </c>
      <c r="AD1802">
        <v>1</v>
      </c>
      <c r="AE1802">
        <v>0</v>
      </c>
      <c r="AF1802">
        <v>0</v>
      </c>
      <c r="AG1802">
        <v>0</v>
      </c>
      <c r="AH1802">
        <v>0</v>
      </c>
      <c r="AI1802">
        <v>1</v>
      </c>
      <c r="AJ1802">
        <v>1</v>
      </c>
      <c r="AK1802">
        <v>0</v>
      </c>
      <c r="AL1802">
        <v>0</v>
      </c>
      <c r="AM1802">
        <v>1</v>
      </c>
      <c r="AN1802">
        <v>1</v>
      </c>
      <c r="AO1802">
        <v>1</v>
      </c>
      <c r="AP1802">
        <v>0</v>
      </c>
      <c r="AQ1802">
        <v>0</v>
      </c>
      <c r="AR1802">
        <v>0</v>
      </c>
    </row>
    <row r="1803" spans="1:44" x14ac:dyDescent="0.3">
      <c r="A1803">
        <v>1799</v>
      </c>
      <c r="B1803">
        <v>2</v>
      </c>
      <c r="C1803">
        <v>74</v>
      </c>
      <c r="D1803">
        <v>3</v>
      </c>
      <c r="E1803" t="str">
        <f>"2-74-3"</f>
        <v>2-74-3</v>
      </c>
      <c r="F1803" t="s">
        <v>71</v>
      </c>
      <c r="G1803" t="s">
        <v>72</v>
      </c>
      <c r="T1803">
        <v>1</v>
      </c>
      <c r="U1803">
        <v>0</v>
      </c>
      <c r="V1803">
        <v>0</v>
      </c>
      <c r="W1803">
        <v>0</v>
      </c>
      <c r="X1803">
        <v>0</v>
      </c>
      <c r="Y1803">
        <v>1</v>
      </c>
      <c r="Z1803">
        <v>1</v>
      </c>
      <c r="AA1803">
        <v>0</v>
      </c>
      <c r="AB1803">
        <v>0</v>
      </c>
      <c r="AC1803">
        <v>1</v>
      </c>
      <c r="AD1803">
        <v>0</v>
      </c>
      <c r="AE1803">
        <v>1</v>
      </c>
      <c r="AF1803">
        <v>1</v>
      </c>
      <c r="AG1803">
        <v>1</v>
      </c>
      <c r="AH1803">
        <v>0</v>
      </c>
      <c r="AI1803">
        <v>1</v>
      </c>
      <c r="AJ1803">
        <v>0</v>
      </c>
      <c r="AK1803">
        <v>1</v>
      </c>
      <c r="AL1803">
        <v>0</v>
      </c>
      <c r="AM1803">
        <v>1</v>
      </c>
      <c r="AN1803">
        <v>1</v>
      </c>
      <c r="AO1803">
        <v>1</v>
      </c>
      <c r="AP1803">
        <v>0</v>
      </c>
      <c r="AQ1803">
        <v>0</v>
      </c>
      <c r="AR1803">
        <v>0</v>
      </c>
    </row>
    <row r="1804" spans="1:44" x14ac:dyDescent="0.3">
      <c r="A1804">
        <v>1800</v>
      </c>
      <c r="B1804">
        <v>2</v>
      </c>
      <c r="C1804">
        <v>74</v>
      </c>
      <c r="D1804">
        <v>20</v>
      </c>
      <c r="E1804" t="str">
        <f>"2-74-20"</f>
        <v>2-74-20</v>
      </c>
      <c r="F1804" t="s">
        <v>71</v>
      </c>
      <c r="G1804" t="s">
        <v>72</v>
      </c>
      <c r="T1804">
        <v>1</v>
      </c>
      <c r="U1804">
        <v>0</v>
      </c>
      <c r="V1804">
        <v>0</v>
      </c>
      <c r="W1804">
        <v>0</v>
      </c>
      <c r="X1804">
        <v>1</v>
      </c>
      <c r="Y1804">
        <v>0</v>
      </c>
      <c r="Z1804">
        <v>1</v>
      </c>
      <c r="AA1804">
        <v>0</v>
      </c>
      <c r="AB1804">
        <v>0</v>
      </c>
      <c r="AC1804">
        <v>1</v>
      </c>
      <c r="AD1804">
        <v>0</v>
      </c>
      <c r="AE1804">
        <v>1</v>
      </c>
      <c r="AF1804">
        <v>1</v>
      </c>
      <c r="AG1804">
        <v>1</v>
      </c>
      <c r="AH1804">
        <v>1</v>
      </c>
      <c r="AI1804">
        <v>0</v>
      </c>
      <c r="AJ1804">
        <v>1</v>
      </c>
      <c r="AK1804">
        <v>0</v>
      </c>
      <c r="AL1804">
        <v>1</v>
      </c>
      <c r="AM1804">
        <v>1</v>
      </c>
      <c r="AN1804">
        <v>1</v>
      </c>
      <c r="AO1804">
        <v>1</v>
      </c>
      <c r="AP1804">
        <v>0</v>
      </c>
      <c r="AQ1804">
        <v>0</v>
      </c>
      <c r="AR1804">
        <v>1</v>
      </c>
    </row>
    <row r="1805" spans="1:44" x14ac:dyDescent="0.3">
      <c r="A1805">
        <v>1801</v>
      </c>
      <c r="B1805">
        <v>2</v>
      </c>
      <c r="C1805">
        <v>74</v>
      </c>
      <c r="D1805">
        <v>11</v>
      </c>
      <c r="E1805" t="str">
        <f>"2-74-11"</f>
        <v>2-74-11</v>
      </c>
      <c r="F1805" t="s">
        <v>71</v>
      </c>
      <c r="G1805" t="s">
        <v>72</v>
      </c>
      <c r="T1805">
        <v>0</v>
      </c>
      <c r="U1805">
        <v>1</v>
      </c>
      <c r="V1805">
        <v>0</v>
      </c>
      <c r="W1805">
        <v>0</v>
      </c>
      <c r="X1805">
        <v>1</v>
      </c>
      <c r="Y1805">
        <v>0</v>
      </c>
      <c r="Z1805">
        <v>0</v>
      </c>
      <c r="AA1805">
        <v>1</v>
      </c>
      <c r="AB1805">
        <v>0</v>
      </c>
      <c r="AC1805">
        <v>0</v>
      </c>
      <c r="AD1805">
        <v>1</v>
      </c>
      <c r="AE1805">
        <v>1</v>
      </c>
      <c r="AF1805">
        <v>1</v>
      </c>
      <c r="AG1805">
        <v>1</v>
      </c>
      <c r="AH1805">
        <v>0</v>
      </c>
      <c r="AI1805">
        <v>1</v>
      </c>
      <c r="AJ1805">
        <v>1</v>
      </c>
      <c r="AK1805">
        <v>0</v>
      </c>
      <c r="AL1805">
        <v>1</v>
      </c>
      <c r="AM1805">
        <v>1</v>
      </c>
      <c r="AN1805">
        <v>1</v>
      </c>
      <c r="AO1805">
        <v>1</v>
      </c>
      <c r="AP1805">
        <v>0</v>
      </c>
      <c r="AQ1805">
        <v>0</v>
      </c>
      <c r="AR1805">
        <v>1</v>
      </c>
    </row>
    <row r="1806" spans="1:44" x14ac:dyDescent="0.3">
      <c r="A1806">
        <v>1802</v>
      </c>
      <c r="B1806">
        <v>2</v>
      </c>
      <c r="C1806">
        <v>74</v>
      </c>
      <c r="D1806">
        <v>19</v>
      </c>
      <c r="E1806" t="str">
        <f>"2-74-19"</f>
        <v>2-74-19</v>
      </c>
      <c r="F1806" t="s">
        <v>71</v>
      </c>
      <c r="G1806" t="s">
        <v>72</v>
      </c>
      <c r="T1806">
        <v>1</v>
      </c>
      <c r="U1806">
        <v>0</v>
      </c>
      <c r="V1806">
        <v>0</v>
      </c>
      <c r="W1806">
        <v>0</v>
      </c>
      <c r="X1806">
        <v>1</v>
      </c>
      <c r="Y1806">
        <v>0</v>
      </c>
      <c r="Z1806">
        <v>1</v>
      </c>
      <c r="AA1806">
        <v>0</v>
      </c>
      <c r="AB1806">
        <v>0</v>
      </c>
      <c r="AC1806">
        <v>1</v>
      </c>
      <c r="AD1806">
        <v>0</v>
      </c>
      <c r="AE1806">
        <v>1</v>
      </c>
      <c r="AF1806">
        <v>1</v>
      </c>
      <c r="AG1806">
        <v>1</v>
      </c>
      <c r="AH1806">
        <v>0</v>
      </c>
      <c r="AI1806">
        <v>1</v>
      </c>
      <c r="AJ1806">
        <v>1</v>
      </c>
      <c r="AK1806">
        <v>0</v>
      </c>
      <c r="AL1806">
        <v>1</v>
      </c>
      <c r="AM1806">
        <v>1</v>
      </c>
      <c r="AN1806">
        <v>1</v>
      </c>
      <c r="AO1806">
        <v>1</v>
      </c>
      <c r="AP1806">
        <v>0</v>
      </c>
      <c r="AQ1806">
        <v>0</v>
      </c>
      <c r="AR1806">
        <v>1</v>
      </c>
    </row>
    <row r="1807" spans="1:44" x14ac:dyDescent="0.3">
      <c r="A1807">
        <v>1803</v>
      </c>
      <c r="B1807">
        <v>2</v>
      </c>
      <c r="C1807">
        <v>74</v>
      </c>
      <c r="D1807">
        <v>10</v>
      </c>
      <c r="E1807" t="str">
        <f>"2-74-10"</f>
        <v>2-74-10</v>
      </c>
      <c r="F1807" t="s">
        <v>71</v>
      </c>
      <c r="G1807" t="s">
        <v>72</v>
      </c>
      <c r="T1807">
        <v>0</v>
      </c>
      <c r="U1807">
        <v>1</v>
      </c>
      <c r="V1807">
        <v>0</v>
      </c>
      <c r="W1807">
        <v>0</v>
      </c>
      <c r="X1807">
        <v>0</v>
      </c>
      <c r="Y1807">
        <v>1</v>
      </c>
      <c r="Z1807">
        <v>0</v>
      </c>
      <c r="AA1807">
        <v>1</v>
      </c>
      <c r="AB1807">
        <v>0</v>
      </c>
      <c r="AC1807">
        <v>0</v>
      </c>
      <c r="AD1807">
        <v>1</v>
      </c>
      <c r="AE1807">
        <v>1</v>
      </c>
      <c r="AF1807">
        <v>1</v>
      </c>
      <c r="AG1807">
        <v>1</v>
      </c>
      <c r="AH1807">
        <v>0</v>
      </c>
      <c r="AI1807">
        <v>1</v>
      </c>
      <c r="AJ1807">
        <v>0</v>
      </c>
      <c r="AK1807">
        <v>1</v>
      </c>
      <c r="AL1807">
        <v>1</v>
      </c>
      <c r="AM1807">
        <v>1</v>
      </c>
      <c r="AN1807">
        <v>1</v>
      </c>
      <c r="AO1807">
        <v>1</v>
      </c>
      <c r="AP1807">
        <v>0</v>
      </c>
      <c r="AQ1807">
        <v>0</v>
      </c>
      <c r="AR1807">
        <v>1</v>
      </c>
    </row>
    <row r="1808" spans="1:44" x14ac:dyDescent="0.3">
      <c r="A1808">
        <v>1804</v>
      </c>
      <c r="B1808">
        <v>2</v>
      </c>
      <c r="C1808">
        <v>74</v>
      </c>
      <c r="D1808">
        <v>6</v>
      </c>
      <c r="E1808" t="str">
        <f>"2-74-6"</f>
        <v>2-74-6</v>
      </c>
      <c r="F1808" t="s">
        <v>71</v>
      </c>
      <c r="G1808" t="s">
        <v>72</v>
      </c>
      <c r="T1808">
        <v>1</v>
      </c>
      <c r="U1808">
        <v>0</v>
      </c>
      <c r="V1808">
        <v>0</v>
      </c>
      <c r="W1808">
        <v>0</v>
      </c>
      <c r="X1808">
        <v>1</v>
      </c>
      <c r="Y1808">
        <v>0</v>
      </c>
      <c r="Z1808">
        <v>1</v>
      </c>
      <c r="AA1808">
        <v>0</v>
      </c>
      <c r="AB1808">
        <v>1</v>
      </c>
      <c r="AC1808">
        <v>0</v>
      </c>
      <c r="AD1808">
        <v>0</v>
      </c>
      <c r="AE1808">
        <v>1</v>
      </c>
      <c r="AF1808">
        <v>0</v>
      </c>
      <c r="AG1808">
        <v>1</v>
      </c>
      <c r="AH1808">
        <v>0</v>
      </c>
      <c r="AI1808">
        <v>1</v>
      </c>
      <c r="AJ1808">
        <v>1</v>
      </c>
      <c r="AK1808">
        <v>0</v>
      </c>
      <c r="AL1808">
        <v>1</v>
      </c>
      <c r="AM1808">
        <v>1</v>
      </c>
      <c r="AN1808">
        <v>1</v>
      </c>
      <c r="AO1808">
        <v>1</v>
      </c>
      <c r="AP1808">
        <v>0</v>
      </c>
      <c r="AQ1808">
        <v>0</v>
      </c>
      <c r="AR1808">
        <v>0</v>
      </c>
    </row>
    <row r="1809" spans="1:44" x14ac:dyDescent="0.3">
      <c r="A1809">
        <v>1805</v>
      </c>
      <c r="B1809">
        <v>2</v>
      </c>
      <c r="C1809">
        <v>75</v>
      </c>
      <c r="D1809">
        <v>22</v>
      </c>
      <c r="E1809" t="str">
        <f>"2-75-22"</f>
        <v>2-75-22</v>
      </c>
      <c r="F1809" t="s">
        <v>71</v>
      </c>
      <c r="G1809" t="s">
        <v>73</v>
      </c>
      <c r="H1809">
        <v>1</v>
      </c>
      <c r="I1809">
        <v>0</v>
      </c>
      <c r="J1809">
        <v>0</v>
      </c>
      <c r="K1809">
        <v>1</v>
      </c>
      <c r="L1809">
        <v>1</v>
      </c>
      <c r="M1809">
        <v>1</v>
      </c>
      <c r="N1809">
        <v>1</v>
      </c>
      <c r="O1809">
        <v>1</v>
      </c>
      <c r="P1809">
        <v>1</v>
      </c>
      <c r="Q1809">
        <v>1</v>
      </c>
      <c r="R1809">
        <v>1</v>
      </c>
      <c r="S1809">
        <v>1</v>
      </c>
    </row>
    <row r="1810" spans="1:44" x14ac:dyDescent="0.3">
      <c r="A1810">
        <v>1806</v>
      </c>
      <c r="B1810">
        <v>2</v>
      </c>
      <c r="C1810">
        <v>75</v>
      </c>
      <c r="D1810">
        <v>21</v>
      </c>
      <c r="E1810" t="str">
        <f>"2-75-21"</f>
        <v>2-75-21</v>
      </c>
      <c r="F1810" t="s">
        <v>71</v>
      </c>
      <c r="G1810" t="s">
        <v>72</v>
      </c>
      <c r="T1810">
        <v>1</v>
      </c>
      <c r="U1810">
        <v>0</v>
      </c>
      <c r="V1810">
        <v>0</v>
      </c>
      <c r="W1810">
        <v>0</v>
      </c>
      <c r="X1810">
        <v>0</v>
      </c>
      <c r="Y1810">
        <v>1</v>
      </c>
      <c r="Z1810">
        <v>1</v>
      </c>
      <c r="AA1810">
        <v>0</v>
      </c>
      <c r="AB1810">
        <v>0</v>
      </c>
      <c r="AC1810">
        <v>1</v>
      </c>
      <c r="AD1810">
        <v>0</v>
      </c>
      <c r="AE1810">
        <v>1</v>
      </c>
      <c r="AF1810">
        <v>1</v>
      </c>
      <c r="AG1810">
        <v>1</v>
      </c>
      <c r="AH1810">
        <v>0</v>
      </c>
      <c r="AI1810">
        <v>1</v>
      </c>
      <c r="AJ1810">
        <v>0</v>
      </c>
      <c r="AK1810">
        <v>1</v>
      </c>
      <c r="AL1810">
        <v>1</v>
      </c>
      <c r="AM1810">
        <v>1</v>
      </c>
      <c r="AN1810">
        <v>1</v>
      </c>
      <c r="AO1810">
        <v>1</v>
      </c>
      <c r="AP1810">
        <v>0</v>
      </c>
      <c r="AQ1810">
        <v>0</v>
      </c>
      <c r="AR1810">
        <v>0</v>
      </c>
    </row>
    <row r="1811" spans="1:44" x14ac:dyDescent="0.3">
      <c r="A1811">
        <v>1807</v>
      </c>
      <c r="B1811">
        <v>2</v>
      </c>
      <c r="C1811">
        <v>75</v>
      </c>
      <c r="D1811">
        <v>9</v>
      </c>
      <c r="E1811" t="str">
        <f>"2-75-9"</f>
        <v>2-75-9</v>
      </c>
      <c r="F1811" t="s">
        <v>71</v>
      </c>
      <c r="G1811" t="s">
        <v>72</v>
      </c>
      <c r="T1811">
        <v>0</v>
      </c>
      <c r="U1811">
        <v>0</v>
      </c>
      <c r="V1811">
        <v>0</v>
      </c>
      <c r="W1811">
        <v>0</v>
      </c>
      <c r="X1811">
        <v>1</v>
      </c>
      <c r="Y1811">
        <v>0</v>
      </c>
      <c r="Z1811">
        <v>1</v>
      </c>
      <c r="AA1811">
        <v>0</v>
      </c>
      <c r="AB1811">
        <v>0</v>
      </c>
      <c r="AC1811">
        <v>1</v>
      </c>
      <c r="AD1811">
        <v>0</v>
      </c>
      <c r="AE1811">
        <v>0</v>
      </c>
      <c r="AF1811">
        <v>0</v>
      </c>
      <c r="AG1811">
        <v>0</v>
      </c>
      <c r="AH1811">
        <v>0</v>
      </c>
      <c r="AI1811">
        <v>1</v>
      </c>
      <c r="AJ1811">
        <v>1</v>
      </c>
      <c r="AK1811">
        <v>0</v>
      </c>
      <c r="AL1811">
        <v>0</v>
      </c>
      <c r="AM1811">
        <v>1</v>
      </c>
      <c r="AN1811">
        <v>0</v>
      </c>
      <c r="AO1811">
        <v>0</v>
      </c>
      <c r="AP1811">
        <v>0</v>
      </c>
      <c r="AQ1811">
        <v>0</v>
      </c>
      <c r="AR1811">
        <v>0</v>
      </c>
    </row>
    <row r="1812" spans="1:44" x14ac:dyDescent="0.3">
      <c r="A1812">
        <v>1808</v>
      </c>
      <c r="B1812">
        <v>2</v>
      </c>
      <c r="C1812">
        <v>75</v>
      </c>
      <c r="D1812">
        <v>5</v>
      </c>
      <c r="E1812" t="str">
        <f>"2-75-5"</f>
        <v>2-75-5</v>
      </c>
      <c r="F1812" t="s">
        <v>71</v>
      </c>
      <c r="G1812" t="s">
        <v>73</v>
      </c>
      <c r="H1812">
        <v>1</v>
      </c>
      <c r="I1812">
        <v>0</v>
      </c>
      <c r="J1812">
        <v>0</v>
      </c>
      <c r="K1812">
        <v>1</v>
      </c>
      <c r="L1812">
        <v>1</v>
      </c>
      <c r="M1812">
        <v>1</v>
      </c>
      <c r="N1812">
        <v>1</v>
      </c>
      <c r="O1812">
        <v>1</v>
      </c>
      <c r="P1812">
        <v>1</v>
      </c>
      <c r="Q1812">
        <v>1</v>
      </c>
      <c r="R1812">
        <v>1</v>
      </c>
      <c r="S1812">
        <v>1</v>
      </c>
    </row>
    <row r="1813" spans="1:44" x14ac:dyDescent="0.3">
      <c r="A1813">
        <v>1809</v>
      </c>
      <c r="B1813">
        <v>2</v>
      </c>
      <c r="C1813">
        <v>75</v>
      </c>
      <c r="D1813">
        <v>1</v>
      </c>
      <c r="E1813" t="str">
        <f>"2-75-1"</f>
        <v>2-75-1</v>
      </c>
      <c r="F1813" t="s">
        <v>71</v>
      </c>
      <c r="G1813" t="s">
        <v>73</v>
      </c>
      <c r="H1813">
        <v>1</v>
      </c>
      <c r="I1813">
        <v>0</v>
      </c>
      <c r="J1813">
        <v>1</v>
      </c>
      <c r="K1813">
        <v>0</v>
      </c>
      <c r="L1813">
        <v>1</v>
      </c>
      <c r="M1813">
        <v>1</v>
      </c>
      <c r="N1813">
        <v>1</v>
      </c>
      <c r="O1813">
        <v>1</v>
      </c>
      <c r="P1813">
        <v>1</v>
      </c>
      <c r="Q1813">
        <v>1</v>
      </c>
      <c r="R1813">
        <v>1</v>
      </c>
      <c r="S1813">
        <v>1</v>
      </c>
    </row>
    <row r="1814" spans="1:44" x14ac:dyDescent="0.3">
      <c r="A1814">
        <v>1810</v>
      </c>
      <c r="B1814">
        <v>2</v>
      </c>
      <c r="C1814">
        <v>75</v>
      </c>
      <c r="D1814">
        <v>25</v>
      </c>
      <c r="E1814" t="str">
        <f>"2-75-25"</f>
        <v>2-75-25</v>
      </c>
      <c r="F1814" t="s">
        <v>71</v>
      </c>
      <c r="G1814" t="s">
        <v>73</v>
      </c>
      <c r="H1814">
        <v>1</v>
      </c>
      <c r="I1814">
        <v>0</v>
      </c>
      <c r="J1814">
        <v>0</v>
      </c>
      <c r="K1814">
        <v>1</v>
      </c>
      <c r="L1814">
        <v>1</v>
      </c>
      <c r="M1814">
        <v>1</v>
      </c>
      <c r="N1814">
        <v>1</v>
      </c>
      <c r="O1814">
        <v>1</v>
      </c>
      <c r="P1814">
        <v>1</v>
      </c>
      <c r="Q1814">
        <v>1</v>
      </c>
      <c r="R1814">
        <v>1</v>
      </c>
      <c r="S1814">
        <v>1</v>
      </c>
    </row>
    <row r="1815" spans="1:44" x14ac:dyDescent="0.3">
      <c r="A1815">
        <v>1811</v>
      </c>
      <c r="B1815">
        <v>2</v>
      </c>
      <c r="C1815">
        <v>75</v>
      </c>
      <c r="D1815">
        <v>16</v>
      </c>
      <c r="E1815" t="str">
        <f>"2-75-16"</f>
        <v>2-75-16</v>
      </c>
      <c r="F1815" t="s">
        <v>71</v>
      </c>
      <c r="G1815" t="s">
        <v>73</v>
      </c>
      <c r="H1815">
        <v>1</v>
      </c>
      <c r="I1815">
        <v>1</v>
      </c>
      <c r="J1815">
        <v>0</v>
      </c>
      <c r="K1815">
        <v>0</v>
      </c>
      <c r="L1815">
        <v>1</v>
      </c>
      <c r="M1815">
        <v>1</v>
      </c>
      <c r="N1815">
        <v>0</v>
      </c>
      <c r="O1815">
        <v>1</v>
      </c>
      <c r="P1815">
        <v>0</v>
      </c>
      <c r="Q1815">
        <v>1</v>
      </c>
      <c r="R1815">
        <v>1</v>
      </c>
      <c r="S1815">
        <v>1</v>
      </c>
    </row>
    <row r="1816" spans="1:44" x14ac:dyDescent="0.3">
      <c r="A1816">
        <v>1812</v>
      </c>
      <c r="B1816">
        <v>2</v>
      </c>
      <c r="C1816">
        <v>75</v>
      </c>
      <c r="D1816">
        <v>15</v>
      </c>
      <c r="E1816" t="str">
        <f>"2-75-15"</f>
        <v>2-75-15</v>
      </c>
      <c r="F1816" t="s">
        <v>71</v>
      </c>
      <c r="G1816" t="s">
        <v>73</v>
      </c>
      <c r="H1816">
        <v>1</v>
      </c>
      <c r="I1816">
        <v>0</v>
      </c>
      <c r="J1816">
        <v>0</v>
      </c>
      <c r="K1816">
        <v>1</v>
      </c>
      <c r="L1816">
        <v>1</v>
      </c>
      <c r="M1816">
        <v>1</v>
      </c>
      <c r="N1816">
        <v>1</v>
      </c>
      <c r="O1816">
        <v>1</v>
      </c>
      <c r="P1816">
        <v>1</v>
      </c>
      <c r="Q1816">
        <v>1</v>
      </c>
      <c r="R1816">
        <v>1</v>
      </c>
      <c r="S1816">
        <v>1</v>
      </c>
    </row>
    <row r="1817" spans="1:44" x14ac:dyDescent="0.3">
      <c r="A1817">
        <v>1813</v>
      </c>
      <c r="B1817">
        <v>2</v>
      </c>
      <c r="C1817">
        <v>75</v>
      </c>
      <c r="D1817">
        <v>10</v>
      </c>
      <c r="E1817" t="str">
        <f>"2-75-10"</f>
        <v>2-75-10</v>
      </c>
      <c r="F1817" t="s">
        <v>71</v>
      </c>
      <c r="G1817" t="s">
        <v>72</v>
      </c>
      <c r="T1817">
        <v>1</v>
      </c>
      <c r="U1817">
        <v>0</v>
      </c>
      <c r="V1817">
        <v>0</v>
      </c>
      <c r="W1817">
        <v>0</v>
      </c>
      <c r="X1817">
        <v>1</v>
      </c>
      <c r="Y1817">
        <v>0</v>
      </c>
      <c r="Z1817">
        <v>1</v>
      </c>
      <c r="AA1817">
        <v>0</v>
      </c>
      <c r="AB1817">
        <v>0</v>
      </c>
      <c r="AC1817">
        <v>1</v>
      </c>
      <c r="AD1817">
        <v>0</v>
      </c>
      <c r="AE1817">
        <v>1</v>
      </c>
      <c r="AF1817">
        <v>1</v>
      </c>
      <c r="AG1817">
        <v>1</v>
      </c>
      <c r="AH1817">
        <v>0</v>
      </c>
      <c r="AI1817">
        <v>1</v>
      </c>
      <c r="AJ1817">
        <v>1</v>
      </c>
      <c r="AK1817">
        <v>0</v>
      </c>
      <c r="AL1817">
        <v>1</v>
      </c>
      <c r="AM1817">
        <v>1</v>
      </c>
      <c r="AN1817">
        <v>1</v>
      </c>
      <c r="AO1817">
        <v>1</v>
      </c>
      <c r="AP1817">
        <v>0</v>
      </c>
      <c r="AQ1817">
        <v>0</v>
      </c>
      <c r="AR1817">
        <v>0</v>
      </c>
    </row>
    <row r="1818" spans="1:44" x14ac:dyDescent="0.3">
      <c r="A1818">
        <v>1814</v>
      </c>
      <c r="B1818">
        <v>2</v>
      </c>
      <c r="C1818">
        <v>75</v>
      </c>
      <c r="D1818">
        <v>6</v>
      </c>
      <c r="E1818" t="str">
        <f>"2-75-6"</f>
        <v>2-75-6</v>
      </c>
      <c r="F1818" t="s">
        <v>71</v>
      </c>
      <c r="G1818" t="s">
        <v>73</v>
      </c>
      <c r="H1818">
        <v>0</v>
      </c>
      <c r="I1818">
        <v>1</v>
      </c>
      <c r="J1818">
        <v>0</v>
      </c>
      <c r="K1818">
        <v>0</v>
      </c>
      <c r="L1818">
        <v>1</v>
      </c>
      <c r="M1818">
        <v>1</v>
      </c>
      <c r="N1818">
        <v>1</v>
      </c>
      <c r="O1818">
        <v>1</v>
      </c>
      <c r="P1818">
        <v>1</v>
      </c>
      <c r="Q1818">
        <v>1</v>
      </c>
      <c r="R1818">
        <v>1</v>
      </c>
      <c r="S1818">
        <v>1</v>
      </c>
    </row>
    <row r="1819" spans="1:44" x14ac:dyDescent="0.3">
      <c r="A1819">
        <v>1815</v>
      </c>
      <c r="B1819">
        <v>2</v>
      </c>
      <c r="C1819">
        <v>75</v>
      </c>
      <c r="D1819">
        <v>3</v>
      </c>
      <c r="E1819" t="str">
        <f>"2-75-3"</f>
        <v>2-75-3</v>
      </c>
      <c r="F1819" t="s">
        <v>71</v>
      </c>
      <c r="G1819" t="s">
        <v>73</v>
      </c>
      <c r="H1819">
        <v>1</v>
      </c>
      <c r="I1819">
        <v>1</v>
      </c>
      <c r="J1819">
        <v>0</v>
      </c>
      <c r="K1819">
        <v>0</v>
      </c>
      <c r="L1819">
        <v>1</v>
      </c>
      <c r="M1819">
        <v>1</v>
      </c>
      <c r="N1819">
        <v>1</v>
      </c>
      <c r="O1819">
        <v>1</v>
      </c>
      <c r="P1819">
        <v>1</v>
      </c>
      <c r="Q1819">
        <v>1</v>
      </c>
      <c r="R1819">
        <v>1</v>
      </c>
      <c r="S1819">
        <v>1</v>
      </c>
    </row>
    <row r="1820" spans="1:44" x14ac:dyDescent="0.3">
      <c r="A1820">
        <v>1816</v>
      </c>
      <c r="B1820">
        <v>2</v>
      </c>
      <c r="C1820">
        <v>75</v>
      </c>
      <c r="D1820">
        <v>20</v>
      </c>
      <c r="E1820" t="str">
        <f>"2-75-20"</f>
        <v>2-75-20</v>
      </c>
      <c r="F1820" t="s">
        <v>71</v>
      </c>
      <c r="G1820" t="s">
        <v>73</v>
      </c>
      <c r="H1820">
        <v>1</v>
      </c>
      <c r="I1820">
        <v>0</v>
      </c>
      <c r="J1820">
        <v>0</v>
      </c>
      <c r="K1820">
        <v>1</v>
      </c>
      <c r="L1820">
        <v>1</v>
      </c>
      <c r="M1820">
        <v>1</v>
      </c>
      <c r="N1820">
        <v>1</v>
      </c>
      <c r="O1820">
        <v>1</v>
      </c>
      <c r="P1820">
        <v>1</v>
      </c>
      <c r="Q1820">
        <v>1</v>
      </c>
      <c r="R1820">
        <v>1</v>
      </c>
      <c r="S1820">
        <v>1</v>
      </c>
    </row>
    <row r="1821" spans="1:44" x14ac:dyDescent="0.3">
      <c r="A1821">
        <v>1817</v>
      </c>
      <c r="B1821">
        <v>2</v>
      </c>
      <c r="C1821">
        <v>75</v>
      </c>
      <c r="D1821">
        <v>19</v>
      </c>
      <c r="E1821" t="str">
        <f>"2-75-19"</f>
        <v>2-75-19</v>
      </c>
      <c r="F1821" t="s">
        <v>71</v>
      </c>
      <c r="G1821" t="s">
        <v>73</v>
      </c>
      <c r="H1821">
        <v>1</v>
      </c>
      <c r="I1821">
        <v>0</v>
      </c>
      <c r="J1821">
        <v>0</v>
      </c>
      <c r="K1821">
        <v>1</v>
      </c>
      <c r="L1821">
        <v>1</v>
      </c>
      <c r="M1821">
        <v>1</v>
      </c>
      <c r="N1821">
        <v>1</v>
      </c>
      <c r="O1821">
        <v>1</v>
      </c>
      <c r="P1821">
        <v>1</v>
      </c>
      <c r="Q1821">
        <v>1</v>
      </c>
      <c r="R1821">
        <v>1</v>
      </c>
      <c r="S1821">
        <v>1</v>
      </c>
    </row>
    <row r="1822" spans="1:44" x14ac:dyDescent="0.3">
      <c r="A1822">
        <v>1818</v>
      </c>
      <c r="B1822">
        <v>2</v>
      </c>
      <c r="C1822">
        <v>75</v>
      </c>
      <c r="D1822">
        <v>12</v>
      </c>
      <c r="E1822" t="str">
        <f>"2-75-12"</f>
        <v>2-75-12</v>
      </c>
      <c r="F1822" t="s">
        <v>71</v>
      </c>
      <c r="G1822" t="s">
        <v>72</v>
      </c>
      <c r="T1822">
        <v>1</v>
      </c>
      <c r="U1822">
        <v>0</v>
      </c>
      <c r="V1822">
        <v>0</v>
      </c>
      <c r="W1822">
        <v>0</v>
      </c>
      <c r="X1822">
        <v>1</v>
      </c>
      <c r="Y1822">
        <v>0</v>
      </c>
      <c r="Z1822">
        <v>0</v>
      </c>
      <c r="AA1822">
        <v>1</v>
      </c>
      <c r="AB1822">
        <v>0</v>
      </c>
      <c r="AC1822">
        <v>1</v>
      </c>
      <c r="AD1822">
        <v>0</v>
      </c>
      <c r="AE1822">
        <v>1</v>
      </c>
      <c r="AF1822">
        <v>1</v>
      </c>
      <c r="AG1822">
        <v>1</v>
      </c>
      <c r="AH1822">
        <v>0</v>
      </c>
      <c r="AI1822">
        <v>1</v>
      </c>
      <c r="AJ1822">
        <v>1</v>
      </c>
      <c r="AK1822">
        <v>0</v>
      </c>
      <c r="AL1822">
        <v>1</v>
      </c>
      <c r="AM1822">
        <v>1</v>
      </c>
      <c r="AN1822">
        <v>1</v>
      </c>
      <c r="AO1822">
        <v>1</v>
      </c>
      <c r="AP1822">
        <v>0</v>
      </c>
      <c r="AQ1822">
        <v>0</v>
      </c>
      <c r="AR1822">
        <v>0</v>
      </c>
    </row>
    <row r="1823" spans="1:44" x14ac:dyDescent="0.3">
      <c r="A1823">
        <v>1819</v>
      </c>
      <c r="B1823">
        <v>2</v>
      </c>
      <c r="C1823">
        <v>75</v>
      </c>
      <c r="D1823">
        <v>7</v>
      </c>
      <c r="E1823" t="str">
        <f>"2-75-7"</f>
        <v>2-75-7</v>
      </c>
      <c r="F1823" t="s">
        <v>71</v>
      </c>
      <c r="G1823" t="s">
        <v>72</v>
      </c>
      <c r="T1823">
        <v>0</v>
      </c>
      <c r="U1823">
        <v>1</v>
      </c>
      <c r="V1823">
        <v>0</v>
      </c>
      <c r="W1823">
        <v>0</v>
      </c>
      <c r="X1823">
        <v>1</v>
      </c>
      <c r="Y1823">
        <v>0</v>
      </c>
      <c r="Z1823">
        <v>0</v>
      </c>
      <c r="AA1823">
        <v>1</v>
      </c>
      <c r="AB1823">
        <v>1</v>
      </c>
      <c r="AC1823">
        <v>0</v>
      </c>
      <c r="AD1823">
        <v>0</v>
      </c>
      <c r="AE1823">
        <v>1</v>
      </c>
      <c r="AF1823">
        <v>0</v>
      </c>
      <c r="AG1823">
        <v>0</v>
      </c>
      <c r="AH1823">
        <v>0</v>
      </c>
      <c r="AI1823">
        <v>1</v>
      </c>
      <c r="AJ1823">
        <v>1</v>
      </c>
      <c r="AK1823">
        <v>0</v>
      </c>
      <c r="AL1823">
        <v>1</v>
      </c>
      <c r="AM1823">
        <v>1</v>
      </c>
      <c r="AN1823">
        <v>1</v>
      </c>
      <c r="AO1823">
        <v>1</v>
      </c>
      <c r="AP1823">
        <v>0</v>
      </c>
      <c r="AQ1823">
        <v>0</v>
      </c>
      <c r="AR1823">
        <v>0</v>
      </c>
    </row>
    <row r="1824" spans="1:44" x14ac:dyDescent="0.3">
      <c r="A1824">
        <v>1820</v>
      </c>
      <c r="B1824">
        <v>2</v>
      </c>
      <c r="C1824">
        <v>75</v>
      </c>
      <c r="D1824">
        <v>24</v>
      </c>
      <c r="E1824" t="str">
        <f>"2-75-24"</f>
        <v>2-75-24</v>
      </c>
      <c r="F1824" t="s">
        <v>71</v>
      </c>
      <c r="G1824" t="s">
        <v>73</v>
      </c>
      <c r="H1824">
        <v>1</v>
      </c>
      <c r="I1824">
        <v>0</v>
      </c>
      <c r="J1824">
        <v>0</v>
      </c>
      <c r="K1824">
        <v>1</v>
      </c>
      <c r="L1824">
        <v>1</v>
      </c>
      <c r="M1824">
        <v>1</v>
      </c>
      <c r="N1824">
        <v>1</v>
      </c>
      <c r="O1824">
        <v>1</v>
      </c>
      <c r="P1824">
        <v>1</v>
      </c>
      <c r="Q1824">
        <v>1</v>
      </c>
      <c r="R1824">
        <v>1</v>
      </c>
      <c r="S1824">
        <v>1</v>
      </c>
    </row>
    <row r="1825" spans="1:44" x14ac:dyDescent="0.3">
      <c r="A1825">
        <v>1821</v>
      </c>
      <c r="B1825">
        <v>2</v>
      </c>
      <c r="C1825">
        <v>75</v>
      </c>
      <c r="D1825">
        <v>23</v>
      </c>
      <c r="E1825" t="str">
        <f>"2-75-23"</f>
        <v>2-75-23</v>
      </c>
      <c r="F1825" t="s">
        <v>71</v>
      </c>
      <c r="G1825" t="s">
        <v>73</v>
      </c>
      <c r="H1825">
        <v>1</v>
      </c>
      <c r="I1825">
        <v>0</v>
      </c>
      <c r="J1825">
        <v>1</v>
      </c>
      <c r="K1825">
        <v>0</v>
      </c>
      <c r="L1825">
        <v>1</v>
      </c>
      <c r="M1825">
        <v>1</v>
      </c>
      <c r="N1825">
        <v>1</v>
      </c>
      <c r="O1825">
        <v>1</v>
      </c>
      <c r="P1825">
        <v>1</v>
      </c>
      <c r="Q1825">
        <v>1</v>
      </c>
      <c r="R1825">
        <v>1</v>
      </c>
      <c r="S1825">
        <v>1</v>
      </c>
    </row>
    <row r="1826" spans="1:44" x14ac:dyDescent="0.3">
      <c r="A1826">
        <v>1822</v>
      </c>
      <c r="B1826">
        <v>2</v>
      </c>
      <c r="C1826">
        <v>75</v>
      </c>
      <c r="D1826">
        <v>18</v>
      </c>
      <c r="E1826" t="str">
        <f>"2-75-18"</f>
        <v>2-75-18</v>
      </c>
      <c r="F1826" t="s">
        <v>71</v>
      </c>
      <c r="G1826" t="s">
        <v>72</v>
      </c>
      <c r="T1826">
        <v>1</v>
      </c>
      <c r="U1826">
        <v>0</v>
      </c>
      <c r="V1826">
        <v>0</v>
      </c>
      <c r="W1826">
        <v>0</v>
      </c>
      <c r="X1826">
        <v>1</v>
      </c>
      <c r="Y1826">
        <v>0</v>
      </c>
      <c r="Z1826">
        <v>0</v>
      </c>
      <c r="AA1826">
        <v>1</v>
      </c>
      <c r="AB1826">
        <v>0</v>
      </c>
      <c r="AC1826">
        <v>0</v>
      </c>
      <c r="AD1826">
        <v>1</v>
      </c>
      <c r="AE1826">
        <v>1</v>
      </c>
      <c r="AF1826">
        <v>1</v>
      </c>
      <c r="AG1826">
        <v>1</v>
      </c>
      <c r="AH1826">
        <v>0</v>
      </c>
      <c r="AI1826">
        <v>1</v>
      </c>
      <c r="AJ1826">
        <v>1</v>
      </c>
      <c r="AK1826">
        <v>0</v>
      </c>
      <c r="AL1826">
        <v>1</v>
      </c>
      <c r="AM1826">
        <v>1</v>
      </c>
      <c r="AN1826">
        <v>1</v>
      </c>
      <c r="AO1826">
        <v>1</v>
      </c>
      <c r="AP1826">
        <v>0</v>
      </c>
      <c r="AQ1826">
        <v>0</v>
      </c>
      <c r="AR1826">
        <v>0</v>
      </c>
    </row>
    <row r="1827" spans="1:44" x14ac:dyDescent="0.3">
      <c r="A1827">
        <v>1823</v>
      </c>
      <c r="B1827">
        <v>2</v>
      </c>
      <c r="C1827">
        <v>75</v>
      </c>
      <c r="D1827">
        <v>17</v>
      </c>
      <c r="E1827" t="str">
        <f>"2-75-17"</f>
        <v>2-75-17</v>
      </c>
      <c r="F1827" t="s">
        <v>71</v>
      </c>
      <c r="G1827" t="s">
        <v>72</v>
      </c>
      <c r="T1827">
        <v>1</v>
      </c>
      <c r="U1827">
        <v>0</v>
      </c>
      <c r="V1827">
        <v>0</v>
      </c>
      <c r="W1827">
        <v>0</v>
      </c>
      <c r="X1827">
        <v>1</v>
      </c>
      <c r="Y1827">
        <v>0</v>
      </c>
      <c r="Z1827">
        <v>1</v>
      </c>
      <c r="AA1827">
        <v>0</v>
      </c>
      <c r="AB1827">
        <v>0</v>
      </c>
      <c r="AC1827">
        <v>0</v>
      </c>
      <c r="AD1827">
        <v>1</v>
      </c>
      <c r="AE1827">
        <v>1</v>
      </c>
      <c r="AF1827">
        <v>1</v>
      </c>
      <c r="AG1827">
        <v>1</v>
      </c>
      <c r="AH1827">
        <v>1</v>
      </c>
      <c r="AI1827">
        <v>0</v>
      </c>
      <c r="AJ1827">
        <v>1</v>
      </c>
      <c r="AK1827">
        <v>0</v>
      </c>
      <c r="AL1827">
        <v>1</v>
      </c>
      <c r="AM1827">
        <v>1</v>
      </c>
      <c r="AN1827">
        <v>1</v>
      </c>
      <c r="AO1827">
        <v>1</v>
      </c>
      <c r="AP1827">
        <v>0</v>
      </c>
      <c r="AQ1827">
        <v>0</v>
      </c>
      <c r="AR1827">
        <v>0</v>
      </c>
    </row>
    <row r="1828" spans="1:44" x14ac:dyDescent="0.3">
      <c r="A1828">
        <v>1824</v>
      </c>
      <c r="B1828">
        <v>2</v>
      </c>
      <c r="C1828">
        <v>75</v>
      </c>
      <c r="D1828">
        <v>11</v>
      </c>
      <c r="E1828" t="str">
        <f>"2-75-11"</f>
        <v>2-75-11</v>
      </c>
      <c r="F1828" t="s">
        <v>71</v>
      </c>
      <c r="G1828" t="s">
        <v>72</v>
      </c>
      <c r="T1828">
        <v>1</v>
      </c>
      <c r="U1828">
        <v>0</v>
      </c>
      <c r="V1828">
        <v>0</v>
      </c>
      <c r="W1828">
        <v>0</v>
      </c>
      <c r="X1828">
        <v>1</v>
      </c>
      <c r="Y1828">
        <v>0</v>
      </c>
      <c r="Z1828">
        <v>0</v>
      </c>
      <c r="AA1828">
        <v>1</v>
      </c>
      <c r="AB1828">
        <v>0</v>
      </c>
      <c r="AC1828">
        <v>1</v>
      </c>
      <c r="AD1828">
        <v>0</v>
      </c>
      <c r="AE1828">
        <v>1</v>
      </c>
      <c r="AF1828">
        <v>1</v>
      </c>
      <c r="AG1828">
        <v>1</v>
      </c>
      <c r="AH1828">
        <v>0</v>
      </c>
      <c r="AI1828">
        <v>1</v>
      </c>
      <c r="AJ1828">
        <v>1</v>
      </c>
      <c r="AK1828">
        <v>0</v>
      </c>
      <c r="AL1828">
        <v>1</v>
      </c>
      <c r="AM1828">
        <v>1</v>
      </c>
      <c r="AN1828">
        <v>1</v>
      </c>
      <c r="AO1828">
        <v>1</v>
      </c>
      <c r="AP1828">
        <v>0</v>
      </c>
      <c r="AQ1828">
        <v>0</v>
      </c>
      <c r="AR1828">
        <v>0</v>
      </c>
    </row>
    <row r="1829" spans="1:44" x14ac:dyDescent="0.3">
      <c r="A1829">
        <v>1825</v>
      </c>
      <c r="B1829">
        <v>2</v>
      </c>
      <c r="C1829">
        <v>75</v>
      </c>
      <c r="D1829">
        <v>8</v>
      </c>
      <c r="E1829" t="str">
        <f>"2-75-8"</f>
        <v>2-75-8</v>
      </c>
      <c r="F1829" t="s">
        <v>71</v>
      </c>
      <c r="G1829" t="s">
        <v>73</v>
      </c>
      <c r="H1829">
        <v>1</v>
      </c>
      <c r="I1829">
        <v>0</v>
      </c>
      <c r="J1829">
        <v>0</v>
      </c>
      <c r="K1829">
        <v>1</v>
      </c>
      <c r="L1829">
        <v>1</v>
      </c>
      <c r="M1829">
        <v>1</v>
      </c>
      <c r="N1829">
        <v>1</v>
      </c>
      <c r="O1829">
        <v>1</v>
      </c>
      <c r="P1829">
        <v>1</v>
      </c>
      <c r="Q1829">
        <v>1</v>
      </c>
      <c r="R1829">
        <v>1</v>
      </c>
      <c r="S1829">
        <v>1</v>
      </c>
    </row>
    <row r="1830" spans="1:44" x14ac:dyDescent="0.3">
      <c r="A1830">
        <v>1826</v>
      </c>
      <c r="B1830">
        <v>2</v>
      </c>
      <c r="C1830">
        <v>75</v>
      </c>
      <c r="D1830">
        <v>2</v>
      </c>
      <c r="E1830" t="str">
        <f>"2-75-2"</f>
        <v>2-75-2</v>
      </c>
      <c r="F1830" t="s">
        <v>71</v>
      </c>
      <c r="G1830" t="s">
        <v>72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1</v>
      </c>
      <c r="Z1830">
        <v>0</v>
      </c>
      <c r="AA1830">
        <v>0</v>
      </c>
      <c r="AB1830">
        <v>0</v>
      </c>
      <c r="AC1830">
        <v>0</v>
      </c>
      <c r="AD1830">
        <v>1</v>
      </c>
      <c r="AE1830">
        <v>0</v>
      </c>
      <c r="AF1830">
        <v>0</v>
      </c>
      <c r="AG1830">
        <v>0</v>
      </c>
      <c r="AH1830">
        <v>1</v>
      </c>
      <c r="AI1830">
        <v>0</v>
      </c>
      <c r="AJ1830">
        <v>0</v>
      </c>
      <c r="AK1830">
        <v>1</v>
      </c>
      <c r="AL1830">
        <v>0</v>
      </c>
      <c r="AM1830">
        <v>0</v>
      </c>
      <c r="AN1830">
        <v>0</v>
      </c>
      <c r="AO1830">
        <v>0</v>
      </c>
      <c r="AP1830">
        <v>0</v>
      </c>
      <c r="AQ1830">
        <v>0</v>
      </c>
      <c r="AR1830">
        <v>0</v>
      </c>
    </row>
    <row r="1831" spans="1:44" x14ac:dyDescent="0.3">
      <c r="A1831">
        <v>1827</v>
      </c>
      <c r="B1831">
        <v>2</v>
      </c>
      <c r="C1831">
        <v>75</v>
      </c>
      <c r="D1831">
        <v>14</v>
      </c>
      <c r="E1831" t="str">
        <f>"2-75-14"</f>
        <v>2-75-14</v>
      </c>
      <c r="F1831" t="s">
        <v>71</v>
      </c>
      <c r="G1831" t="s">
        <v>72</v>
      </c>
      <c r="T1831">
        <v>1</v>
      </c>
      <c r="U1831">
        <v>0</v>
      </c>
      <c r="V1831">
        <v>0</v>
      </c>
      <c r="W1831">
        <v>0</v>
      </c>
      <c r="X1831">
        <v>1</v>
      </c>
      <c r="Y1831">
        <v>0</v>
      </c>
      <c r="Z1831">
        <v>1</v>
      </c>
      <c r="AA1831">
        <v>0</v>
      </c>
      <c r="AB1831">
        <v>1</v>
      </c>
      <c r="AC1831">
        <v>0</v>
      </c>
      <c r="AD1831">
        <v>0</v>
      </c>
      <c r="AE1831">
        <v>1</v>
      </c>
      <c r="AF1831">
        <v>1</v>
      </c>
      <c r="AG1831">
        <v>1</v>
      </c>
      <c r="AH1831">
        <v>1</v>
      </c>
      <c r="AI1831">
        <v>0</v>
      </c>
      <c r="AJ1831">
        <v>0</v>
      </c>
      <c r="AK1831">
        <v>1</v>
      </c>
      <c r="AL1831">
        <v>1</v>
      </c>
      <c r="AM1831">
        <v>1</v>
      </c>
      <c r="AN1831">
        <v>1</v>
      </c>
      <c r="AO1831">
        <v>1</v>
      </c>
      <c r="AP1831">
        <v>0</v>
      </c>
      <c r="AQ1831">
        <v>0</v>
      </c>
      <c r="AR1831">
        <v>1</v>
      </c>
    </row>
    <row r="1832" spans="1:44" x14ac:dyDescent="0.3">
      <c r="A1832">
        <v>1828</v>
      </c>
      <c r="B1832">
        <v>2</v>
      </c>
      <c r="C1832">
        <v>75</v>
      </c>
      <c r="D1832">
        <v>13</v>
      </c>
      <c r="E1832" t="str">
        <f>"2-75-13"</f>
        <v>2-75-13</v>
      </c>
      <c r="F1832" t="s">
        <v>71</v>
      </c>
      <c r="G1832" t="s">
        <v>72</v>
      </c>
      <c r="T1832">
        <v>1</v>
      </c>
      <c r="U1832">
        <v>0</v>
      </c>
      <c r="V1832">
        <v>0</v>
      </c>
      <c r="W1832">
        <v>0</v>
      </c>
      <c r="X1832">
        <v>1</v>
      </c>
      <c r="Y1832">
        <v>0</v>
      </c>
      <c r="Z1832">
        <v>1</v>
      </c>
      <c r="AA1832">
        <v>0</v>
      </c>
      <c r="AB1832">
        <v>1</v>
      </c>
      <c r="AC1832">
        <v>0</v>
      </c>
      <c r="AD1832">
        <v>0</v>
      </c>
      <c r="AE1832">
        <v>1</v>
      </c>
      <c r="AF1832">
        <v>1</v>
      </c>
      <c r="AG1832">
        <v>1</v>
      </c>
      <c r="AH1832">
        <v>1</v>
      </c>
      <c r="AI1832">
        <v>0</v>
      </c>
      <c r="AJ1832">
        <v>0</v>
      </c>
      <c r="AK1832">
        <v>1</v>
      </c>
      <c r="AL1832">
        <v>1</v>
      </c>
      <c r="AM1832">
        <v>1</v>
      </c>
      <c r="AN1832">
        <v>1</v>
      </c>
      <c r="AO1832">
        <v>1</v>
      </c>
      <c r="AP1832">
        <v>0</v>
      </c>
      <c r="AQ1832">
        <v>0</v>
      </c>
      <c r="AR1832">
        <v>1</v>
      </c>
    </row>
    <row r="1833" spans="1:44" x14ac:dyDescent="0.3">
      <c r="A1833">
        <v>1829</v>
      </c>
      <c r="B1833">
        <v>2</v>
      </c>
      <c r="C1833">
        <v>75</v>
      </c>
      <c r="D1833">
        <v>4</v>
      </c>
      <c r="E1833" t="str">
        <f>"2-75-4"</f>
        <v>2-75-4</v>
      </c>
      <c r="F1833" t="s">
        <v>71</v>
      </c>
      <c r="G1833" t="s">
        <v>72</v>
      </c>
      <c r="T1833">
        <v>1</v>
      </c>
      <c r="U1833">
        <v>0</v>
      </c>
      <c r="V1833">
        <v>0</v>
      </c>
      <c r="W1833">
        <v>0</v>
      </c>
      <c r="X1833">
        <v>1</v>
      </c>
      <c r="Y1833">
        <v>0</v>
      </c>
      <c r="Z1833">
        <v>1</v>
      </c>
      <c r="AA1833">
        <v>0</v>
      </c>
      <c r="AB1833">
        <v>0</v>
      </c>
      <c r="AC1833">
        <v>0</v>
      </c>
      <c r="AD1833">
        <v>0</v>
      </c>
      <c r="AE1833">
        <v>1</v>
      </c>
      <c r="AF1833">
        <v>1</v>
      </c>
      <c r="AG1833">
        <v>1</v>
      </c>
      <c r="AH1833">
        <v>1</v>
      </c>
      <c r="AI1833">
        <v>0</v>
      </c>
      <c r="AJ1833">
        <v>1</v>
      </c>
      <c r="AK1833">
        <v>0</v>
      </c>
      <c r="AL1833">
        <v>1</v>
      </c>
      <c r="AM1833">
        <v>1</v>
      </c>
      <c r="AN1833">
        <v>1</v>
      </c>
      <c r="AO1833">
        <v>1</v>
      </c>
      <c r="AP1833">
        <v>0</v>
      </c>
      <c r="AQ1833">
        <v>0</v>
      </c>
      <c r="AR1833">
        <v>0</v>
      </c>
    </row>
    <row r="1834" spans="1:44" x14ac:dyDescent="0.3">
      <c r="A1834">
        <v>1830</v>
      </c>
      <c r="B1834">
        <v>2</v>
      </c>
      <c r="C1834">
        <v>76</v>
      </c>
      <c r="D1834">
        <v>21</v>
      </c>
      <c r="E1834" t="str">
        <f>"2-76-21"</f>
        <v>2-76-21</v>
      </c>
      <c r="F1834" t="s">
        <v>71</v>
      </c>
      <c r="G1834" t="s">
        <v>73</v>
      </c>
      <c r="H1834">
        <v>1</v>
      </c>
      <c r="I1834">
        <v>1</v>
      </c>
      <c r="J1834">
        <v>0</v>
      </c>
      <c r="K1834">
        <v>0</v>
      </c>
      <c r="L1834">
        <v>1</v>
      </c>
      <c r="M1834">
        <v>1</v>
      </c>
      <c r="N1834">
        <v>1</v>
      </c>
      <c r="O1834">
        <v>1</v>
      </c>
      <c r="P1834">
        <v>1</v>
      </c>
      <c r="Q1834">
        <v>1</v>
      </c>
      <c r="R1834">
        <v>1</v>
      </c>
      <c r="S1834">
        <v>1</v>
      </c>
    </row>
    <row r="1835" spans="1:44" x14ac:dyDescent="0.3">
      <c r="A1835">
        <v>1831</v>
      </c>
      <c r="B1835">
        <v>2</v>
      </c>
      <c r="C1835">
        <v>76</v>
      </c>
      <c r="D1835">
        <v>14</v>
      </c>
      <c r="E1835" t="str">
        <f>"2-76-14"</f>
        <v>2-76-14</v>
      </c>
      <c r="F1835" t="s">
        <v>71</v>
      </c>
      <c r="G1835" t="s">
        <v>72</v>
      </c>
      <c r="T1835">
        <v>0</v>
      </c>
      <c r="U1835">
        <v>1</v>
      </c>
      <c r="V1835">
        <v>0</v>
      </c>
      <c r="W1835">
        <v>0</v>
      </c>
      <c r="X1835">
        <v>0</v>
      </c>
      <c r="Y1835">
        <v>1</v>
      </c>
      <c r="Z1835">
        <v>0</v>
      </c>
      <c r="AA1835">
        <v>1</v>
      </c>
      <c r="AB1835">
        <v>0</v>
      </c>
      <c r="AC1835">
        <v>1</v>
      </c>
      <c r="AD1835">
        <v>0</v>
      </c>
      <c r="AE1835">
        <v>1</v>
      </c>
      <c r="AF1835">
        <v>1</v>
      </c>
      <c r="AG1835">
        <v>1</v>
      </c>
      <c r="AH1835">
        <v>0</v>
      </c>
      <c r="AI1835">
        <v>1</v>
      </c>
      <c r="AJ1835">
        <v>0</v>
      </c>
      <c r="AK1835">
        <v>1</v>
      </c>
      <c r="AL1835">
        <v>1</v>
      </c>
      <c r="AM1835">
        <v>1</v>
      </c>
      <c r="AN1835">
        <v>1</v>
      </c>
      <c r="AO1835">
        <v>1</v>
      </c>
      <c r="AP1835">
        <v>0</v>
      </c>
      <c r="AQ1835">
        <v>0</v>
      </c>
      <c r="AR1835">
        <v>0</v>
      </c>
    </row>
    <row r="1836" spans="1:44" x14ac:dyDescent="0.3">
      <c r="A1836">
        <v>1832</v>
      </c>
      <c r="B1836">
        <v>2</v>
      </c>
      <c r="C1836">
        <v>76</v>
      </c>
      <c r="D1836">
        <v>13</v>
      </c>
      <c r="E1836" t="str">
        <f>"2-76-13"</f>
        <v>2-76-13</v>
      </c>
      <c r="F1836" t="s">
        <v>71</v>
      </c>
      <c r="G1836" t="s">
        <v>72</v>
      </c>
      <c r="T1836">
        <v>1</v>
      </c>
      <c r="U1836">
        <v>0</v>
      </c>
      <c r="V1836">
        <v>0</v>
      </c>
      <c r="W1836">
        <v>0</v>
      </c>
      <c r="X1836">
        <v>1</v>
      </c>
      <c r="Y1836">
        <v>0</v>
      </c>
      <c r="Z1836">
        <v>1</v>
      </c>
      <c r="AA1836">
        <v>0</v>
      </c>
      <c r="AB1836">
        <v>0</v>
      </c>
      <c r="AC1836">
        <v>0</v>
      </c>
      <c r="AD1836">
        <v>1</v>
      </c>
      <c r="AE1836">
        <v>1</v>
      </c>
      <c r="AF1836">
        <v>1</v>
      </c>
      <c r="AG1836">
        <v>1</v>
      </c>
      <c r="AH1836">
        <v>0</v>
      </c>
      <c r="AI1836">
        <v>1</v>
      </c>
      <c r="AJ1836">
        <v>1</v>
      </c>
      <c r="AK1836">
        <v>0</v>
      </c>
      <c r="AL1836">
        <v>1</v>
      </c>
      <c r="AM1836">
        <v>1</v>
      </c>
      <c r="AN1836">
        <v>1</v>
      </c>
      <c r="AO1836">
        <v>1</v>
      </c>
      <c r="AP1836">
        <v>0</v>
      </c>
      <c r="AQ1836">
        <v>0</v>
      </c>
      <c r="AR1836">
        <v>0</v>
      </c>
    </row>
    <row r="1837" spans="1:44" x14ac:dyDescent="0.3">
      <c r="A1837">
        <v>1833</v>
      </c>
      <c r="B1837">
        <v>2</v>
      </c>
      <c r="C1837">
        <v>76</v>
      </c>
      <c r="D1837">
        <v>9</v>
      </c>
      <c r="E1837" t="str">
        <f>"2-76-9"</f>
        <v>2-76-9</v>
      </c>
      <c r="F1837" t="s">
        <v>71</v>
      </c>
      <c r="G1837" t="s">
        <v>73</v>
      </c>
      <c r="H1837">
        <v>1</v>
      </c>
      <c r="I1837">
        <v>1</v>
      </c>
      <c r="J1837">
        <v>0</v>
      </c>
      <c r="K1837">
        <v>0</v>
      </c>
      <c r="L1837">
        <v>1</v>
      </c>
      <c r="M1837">
        <v>1</v>
      </c>
      <c r="N1837">
        <v>1</v>
      </c>
      <c r="O1837">
        <v>1</v>
      </c>
      <c r="P1837">
        <v>1</v>
      </c>
      <c r="Q1837">
        <v>1</v>
      </c>
      <c r="R1837">
        <v>1</v>
      </c>
      <c r="S1837">
        <v>1</v>
      </c>
    </row>
    <row r="1838" spans="1:44" x14ac:dyDescent="0.3">
      <c r="A1838">
        <v>1834</v>
      </c>
      <c r="B1838">
        <v>2</v>
      </c>
      <c r="C1838">
        <v>76</v>
      </c>
      <c r="D1838">
        <v>5</v>
      </c>
      <c r="E1838" t="str">
        <f>"2-76-5"</f>
        <v>2-76-5</v>
      </c>
      <c r="F1838" t="s">
        <v>71</v>
      </c>
      <c r="G1838" t="s">
        <v>73</v>
      </c>
      <c r="H1838">
        <v>1</v>
      </c>
      <c r="I1838">
        <v>0</v>
      </c>
      <c r="J1838">
        <v>1</v>
      </c>
      <c r="K1838">
        <v>0</v>
      </c>
      <c r="L1838">
        <v>1</v>
      </c>
      <c r="M1838">
        <v>1</v>
      </c>
      <c r="N1838">
        <v>1</v>
      </c>
      <c r="O1838">
        <v>1</v>
      </c>
      <c r="P1838">
        <v>1</v>
      </c>
      <c r="Q1838">
        <v>1</v>
      </c>
      <c r="R1838">
        <v>1</v>
      </c>
      <c r="S1838">
        <v>1</v>
      </c>
    </row>
    <row r="1839" spans="1:44" x14ac:dyDescent="0.3">
      <c r="A1839">
        <v>1835</v>
      </c>
      <c r="B1839">
        <v>2</v>
      </c>
      <c r="C1839">
        <v>76</v>
      </c>
      <c r="D1839">
        <v>4</v>
      </c>
      <c r="E1839" t="str">
        <f>"2-76-4"</f>
        <v>2-76-4</v>
      </c>
      <c r="F1839" t="s">
        <v>71</v>
      </c>
      <c r="G1839" t="s">
        <v>73</v>
      </c>
      <c r="H1839">
        <v>1</v>
      </c>
      <c r="I1839">
        <v>0</v>
      </c>
      <c r="J1839">
        <v>1</v>
      </c>
      <c r="K1839">
        <v>0</v>
      </c>
      <c r="L1839">
        <v>1</v>
      </c>
      <c r="M1839">
        <v>1</v>
      </c>
      <c r="N1839">
        <v>0</v>
      </c>
      <c r="O1839">
        <v>1</v>
      </c>
      <c r="P1839">
        <v>1</v>
      </c>
      <c r="Q1839">
        <v>1</v>
      </c>
      <c r="R1839">
        <v>1</v>
      </c>
      <c r="S1839">
        <v>1</v>
      </c>
    </row>
    <row r="1840" spans="1:44" x14ac:dyDescent="0.3">
      <c r="A1840">
        <v>1836</v>
      </c>
      <c r="B1840">
        <v>2</v>
      </c>
      <c r="C1840">
        <v>76</v>
      </c>
      <c r="D1840">
        <v>25</v>
      </c>
      <c r="E1840" t="str">
        <f>"2-76-25"</f>
        <v>2-76-25</v>
      </c>
      <c r="F1840" t="s">
        <v>71</v>
      </c>
      <c r="G1840" t="s">
        <v>73</v>
      </c>
      <c r="H1840">
        <v>1</v>
      </c>
      <c r="I1840">
        <v>1</v>
      </c>
      <c r="J1840">
        <v>0</v>
      </c>
      <c r="K1840">
        <v>0</v>
      </c>
      <c r="L1840">
        <v>1</v>
      </c>
      <c r="M1840">
        <v>1</v>
      </c>
      <c r="N1840">
        <v>1</v>
      </c>
      <c r="O1840">
        <v>1</v>
      </c>
      <c r="P1840">
        <v>1</v>
      </c>
      <c r="Q1840">
        <v>1</v>
      </c>
      <c r="R1840">
        <v>1</v>
      </c>
      <c r="S1840">
        <v>1</v>
      </c>
    </row>
    <row r="1841" spans="1:44" x14ac:dyDescent="0.3">
      <c r="A1841">
        <v>1837</v>
      </c>
      <c r="B1841">
        <v>2</v>
      </c>
      <c r="C1841">
        <v>76</v>
      </c>
      <c r="D1841">
        <v>18</v>
      </c>
      <c r="E1841" t="str">
        <f>"2-76-18"</f>
        <v>2-76-18</v>
      </c>
      <c r="F1841" t="s">
        <v>71</v>
      </c>
      <c r="G1841" t="s">
        <v>72</v>
      </c>
      <c r="T1841">
        <v>0</v>
      </c>
      <c r="U1841">
        <v>1</v>
      </c>
      <c r="V1841">
        <v>0</v>
      </c>
      <c r="W1841">
        <v>0</v>
      </c>
      <c r="X1841">
        <v>1</v>
      </c>
      <c r="Y1841">
        <v>0</v>
      </c>
      <c r="Z1841">
        <v>0</v>
      </c>
      <c r="AA1841">
        <v>1</v>
      </c>
      <c r="AB1841">
        <v>0</v>
      </c>
      <c r="AC1841">
        <v>1</v>
      </c>
      <c r="AD1841">
        <v>0</v>
      </c>
      <c r="AE1841">
        <v>1</v>
      </c>
      <c r="AF1841">
        <v>1</v>
      </c>
      <c r="AG1841">
        <v>1</v>
      </c>
      <c r="AH1841">
        <v>0</v>
      </c>
      <c r="AI1841">
        <v>1</v>
      </c>
      <c r="AJ1841">
        <v>1</v>
      </c>
      <c r="AK1841">
        <v>0</v>
      </c>
      <c r="AL1841">
        <v>1</v>
      </c>
      <c r="AM1841">
        <v>1</v>
      </c>
      <c r="AN1841">
        <v>1</v>
      </c>
      <c r="AO1841">
        <v>1</v>
      </c>
      <c r="AP1841">
        <v>0</v>
      </c>
      <c r="AQ1841">
        <v>0</v>
      </c>
      <c r="AR1841">
        <v>0</v>
      </c>
    </row>
    <row r="1842" spans="1:44" x14ac:dyDescent="0.3">
      <c r="A1842">
        <v>1838</v>
      </c>
      <c r="B1842">
        <v>2</v>
      </c>
      <c r="C1842">
        <v>76</v>
      </c>
      <c r="D1842">
        <v>17</v>
      </c>
      <c r="E1842" t="str">
        <f>"2-76-17"</f>
        <v>2-76-17</v>
      </c>
      <c r="F1842" t="s">
        <v>71</v>
      </c>
      <c r="G1842" t="s">
        <v>72</v>
      </c>
      <c r="T1842">
        <v>1</v>
      </c>
      <c r="U1842">
        <v>0</v>
      </c>
      <c r="V1842">
        <v>0</v>
      </c>
      <c r="W1842">
        <v>0</v>
      </c>
      <c r="X1842">
        <v>0</v>
      </c>
      <c r="Y1842">
        <v>1</v>
      </c>
      <c r="Z1842">
        <v>1</v>
      </c>
      <c r="AA1842">
        <v>0</v>
      </c>
      <c r="AB1842">
        <v>0</v>
      </c>
      <c r="AC1842">
        <v>1</v>
      </c>
      <c r="AD1842">
        <v>0</v>
      </c>
      <c r="AE1842">
        <v>1</v>
      </c>
      <c r="AF1842">
        <v>1</v>
      </c>
      <c r="AG1842">
        <v>1</v>
      </c>
      <c r="AH1842">
        <v>0</v>
      </c>
      <c r="AI1842">
        <v>1</v>
      </c>
      <c r="AJ1842">
        <v>1</v>
      </c>
      <c r="AK1842">
        <v>0</v>
      </c>
      <c r="AL1842">
        <v>1</v>
      </c>
      <c r="AM1842">
        <v>1</v>
      </c>
      <c r="AN1842">
        <v>1</v>
      </c>
      <c r="AO1842">
        <v>1</v>
      </c>
      <c r="AP1842">
        <v>0</v>
      </c>
      <c r="AQ1842">
        <v>0</v>
      </c>
      <c r="AR1842">
        <v>0</v>
      </c>
    </row>
    <row r="1843" spans="1:44" x14ac:dyDescent="0.3">
      <c r="A1843">
        <v>1839</v>
      </c>
      <c r="B1843">
        <v>2</v>
      </c>
      <c r="C1843">
        <v>76</v>
      </c>
      <c r="D1843">
        <v>10</v>
      </c>
      <c r="E1843" t="str">
        <f>"2-76-10"</f>
        <v>2-76-10</v>
      </c>
      <c r="F1843" t="s">
        <v>71</v>
      </c>
      <c r="G1843" t="s">
        <v>73</v>
      </c>
      <c r="H1843">
        <v>1</v>
      </c>
      <c r="I1843">
        <v>0</v>
      </c>
      <c r="J1843">
        <v>0</v>
      </c>
      <c r="K1843">
        <v>1</v>
      </c>
      <c r="L1843">
        <v>1</v>
      </c>
      <c r="M1843">
        <v>1</v>
      </c>
      <c r="N1843">
        <v>1</v>
      </c>
      <c r="O1843">
        <v>1</v>
      </c>
      <c r="P1843">
        <v>1</v>
      </c>
      <c r="Q1843">
        <v>1</v>
      </c>
      <c r="R1843">
        <v>1</v>
      </c>
      <c r="S1843">
        <v>1</v>
      </c>
    </row>
    <row r="1844" spans="1:44" x14ac:dyDescent="0.3">
      <c r="A1844">
        <v>1840</v>
      </c>
      <c r="B1844">
        <v>2</v>
      </c>
      <c r="C1844">
        <v>76</v>
      </c>
      <c r="D1844">
        <v>6</v>
      </c>
      <c r="E1844" t="str">
        <f>"2-76-6"</f>
        <v>2-76-6</v>
      </c>
      <c r="F1844" t="s">
        <v>71</v>
      </c>
      <c r="G1844" t="s">
        <v>73</v>
      </c>
      <c r="H1844">
        <v>1</v>
      </c>
      <c r="I1844">
        <v>0</v>
      </c>
      <c r="J1844">
        <v>1</v>
      </c>
      <c r="K1844">
        <v>0</v>
      </c>
      <c r="L1844">
        <v>1</v>
      </c>
      <c r="M1844">
        <v>1</v>
      </c>
      <c r="N1844">
        <v>1</v>
      </c>
      <c r="O1844">
        <v>1</v>
      </c>
      <c r="P1844">
        <v>1</v>
      </c>
      <c r="Q1844">
        <v>1</v>
      </c>
      <c r="R1844">
        <v>1</v>
      </c>
      <c r="S1844">
        <v>1</v>
      </c>
    </row>
    <row r="1845" spans="1:44" x14ac:dyDescent="0.3">
      <c r="A1845">
        <v>1841</v>
      </c>
      <c r="B1845">
        <v>2</v>
      </c>
      <c r="C1845">
        <v>76</v>
      </c>
      <c r="D1845">
        <v>3</v>
      </c>
      <c r="E1845" t="str">
        <f>"2-76-3"</f>
        <v>2-76-3</v>
      </c>
      <c r="F1845" t="s">
        <v>71</v>
      </c>
      <c r="G1845" t="s">
        <v>73</v>
      </c>
      <c r="H1845">
        <v>1</v>
      </c>
      <c r="I1845">
        <v>1</v>
      </c>
      <c r="J1845">
        <v>0</v>
      </c>
      <c r="K1845">
        <v>0</v>
      </c>
      <c r="L1845">
        <v>1</v>
      </c>
      <c r="M1845">
        <v>1</v>
      </c>
      <c r="N1845">
        <v>1</v>
      </c>
      <c r="O1845">
        <v>1</v>
      </c>
      <c r="P1845">
        <v>1</v>
      </c>
      <c r="Q1845">
        <v>1</v>
      </c>
      <c r="R1845">
        <v>1</v>
      </c>
      <c r="S1845">
        <v>1</v>
      </c>
    </row>
    <row r="1846" spans="1:44" x14ac:dyDescent="0.3">
      <c r="A1846">
        <v>1842</v>
      </c>
      <c r="B1846">
        <v>2</v>
      </c>
      <c r="C1846">
        <v>76</v>
      </c>
      <c r="D1846">
        <v>20</v>
      </c>
      <c r="E1846" t="str">
        <f>"2-76-20"</f>
        <v>2-76-20</v>
      </c>
      <c r="F1846" t="s">
        <v>71</v>
      </c>
      <c r="G1846" t="s">
        <v>72</v>
      </c>
      <c r="T1846">
        <v>1</v>
      </c>
      <c r="U1846">
        <v>0</v>
      </c>
      <c r="V1846">
        <v>0</v>
      </c>
      <c r="W1846">
        <v>0</v>
      </c>
      <c r="X1846">
        <v>0</v>
      </c>
      <c r="Y1846">
        <v>1</v>
      </c>
      <c r="Z1846">
        <v>1</v>
      </c>
      <c r="AA1846">
        <v>0</v>
      </c>
      <c r="AB1846">
        <v>0</v>
      </c>
      <c r="AC1846">
        <v>0</v>
      </c>
      <c r="AD1846">
        <v>0</v>
      </c>
      <c r="AE1846">
        <v>0</v>
      </c>
      <c r="AF1846">
        <v>0</v>
      </c>
      <c r="AG1846">
        <v>0</v>
      </c>
      <c r="AH1846">
        <v>0</v>
      </c>
      <c r="AI1846">
        <v>0</v>
      </c>
      <c r="AJ1846">
        <v>0</v>
      </c>
      <c r="AK1846">
        <v>0</v>
      </c>
      <c r="AL1846">
        <v>0</v>
      </c>
      <c r="AM1846">
        <v>0</v>
      </c>
      <c r="AN1846">
        <v>0</v>
      </c>
      <c r="AO1846">
        <v>0</v>
      </c>
      <c r="AP1846">
        <v>0</v>
      </c>
      <c r="AQ1846">
        <v>0</v>
      </c>
      <c r="AR1846">
        <v>0</v>
      </c>
    </row>
    <row r="1847" spans="1:44" x14ac:dyDescent="0.3">
      <c r="A1847">
        <v>1843</v>
      </c>
      <c r="B1847">
        <v>2</v>
      </c>
      <c r="C1847">
        <v>76</v>
      </c>
      <c r="D1847">
        <v>12</v>
      </c>
      <c r="E1847" t="str">
        <f>"2-76-12"</f>
        <v>2-76-12</v>
      </c>
      <c r="F1847" t="s">
        <v>71</v>
      </c>
      <c r="G1847" t="s">
        <v>72</v>
      </c>
      <c r="T1847">
        <v>1</v>
      </c>
      <c r="U1847">
        <v>0</v>
      </c>
      <c r="V1847">
        <v>0</v>
      </c>
      <c r="W1847">
        <v>0</v>
      </c>
      <c r="X1847">
        <v>1</v>
      </c>
      <c r="Y1847">
        <v>0</v>
      </c>
      <c r="Z1847">
        <v>1</v>
      </c>
      <c r="AA1847">
        <v>0</v>
      </c>
      <c r="AB1847">
        <v>1</v>
      </c>
      <c r="AC1847">
        <v>0</v>
      </c>
      <c r="AD1847">
        <v>0</v>
      </c>
      <c r="AE1847">
        <v>1</v>
      </c>
      <c r="AF1847">
        <v>1</v>
      </c>
      <c r="AG1847">
        <v>1</v>
      </c>
      <c r="AH1847">
        <v>0</v>
      </c>
      <c r="AI1847">
        <v>1</v>
      </c>
      <c r="AJ1847">
        <v>1</v>
      </c>
      <c r="AK1847">
        <v>0</v>
      </c>
      <c r="AL1847">
        <v>1</v>
      </c>
      <c r="AM1847">
        <v>1</v>
      </c>
      <c r="AN1847">
        <v>1</v>
      </c>
      <c r="AO1847">
        <v>1</v>
      </c>
      <c r="AP1847">
        <v>0</v>
      </c>
      <c r="AQ1847">
        <v>0</v>
      </c>
      <c r="AR1847">
        <v>0</v>
      </c>
    </row>
    <row r="1848" spans="1:44" x14ac:dyDescent="0.3">
      <c r="A1848">
        <v>1844</v>
      </c>
      <c r="B1848">
        <v>2</v>
      </c>
      <c r="C1848">
        <v>76</v>
      </c>
      <c r="D1848">
        <v>2</v>
      </c>
      <c r="E1848" t="str">
        <f>"2-76-2"</f>
        <v>2-76-2</v>
      </c>
      <c r="F1848" t="s">
        <v>71</v>
      </c>
      <c r="G1848" t="s">
        <v>73</v>
      </c>
      <c r="H1848">
        <v>1</v>
      </c>
      <c r="I1848">
        <v>0</v>
      </c>
      <c r="J1848">
        <v>0</v>
      </c>
      <c r="K1848">
        <v>1</v>
      </c>
      <c r="L1848">
        <v>1</v>
      </c>
      <c r="M1848">
        <v>1</v>
      </c>
      <c r="N1848">
        <v>1</v>
      </c>
      <c r="O1848">
        <v>1</v>
      </c>
      <c r="P1848">
        <v>1</v>
      </c>
      <c r="Q1848">
        <v>1</v>
      </c>
      <c r="R1848">
        <v>1</v>
      </c>
      <c r="S1848">
        <v>1</v>
      </c>
    </row>
    <row r="1849" spans="1:44" x14ac:dyDescent="0.3">
      <c r="A1849">
        <v>1845</v>
      </c>
      <c r="B1849">
        <v>2</v>
      </c>
      <c r="C1849">
        <v>76</v>
      </c>
      <c r="D1849">
        <v>24</v>
      </c>
      <c r="E1849" t="str">
        <f>"2-76-24"</f>
        <v>2-76-24</v>
      </c>
      <c r="F1849" t="s">
        <v>71</v>
      </c>
      <c r="G1849" t="s">
        <v>73</v>
      </c>
      <c r="H1849">
        <v>1</v>
      </c>
      <c r="I1849">
        <v>0</v>
      </c>
      <c r="J1849">
        <v>1</v>
      </c>
      <c r="K1849">
        <v>0</v>
      </c>
      <c r="L1849">
        <v>1</v>
      </c>
      <c r="M1849">
        <v>1</v>
      </c>
      <c r="N1849">
        <v>1</v>
      </c>
      <c r="O1849">
        <v>1</v>
      </c>
      <c r="P1849">
        <v>1</v>
      </c>
      <c r="Q1849">
        <v>1</v>
      </c>
      <c r="R1849">
        <v>1</v>
      </c>
      <c r="S1849">
        <v>1</v>
      </c>
    </row>
    <row r="1850" spans="1:44" x14ac:dyDescent="0.3">
      <c r="A1850">
        <v>1846</v>
      </c>
      <c r="B1850">
        <v>2</v>
      </c>
      <c r="C1850">
        <v>76</v>
      </c>
      <c r="D1850">
        <v>23</v>
      </c>
      <c r="E1850" t="str">
        <f>"2-76-23"</f>
        <v>2-76-23</v>
      </c>
      <c r="F1850" t="s">
        <v>71</v>
      </c>
      <c r="G1850" t="s">
        <v>73</v>
      </c>
      <c r="H1850">
        <v>1</v>
      </c>
      <c r="I1850">
        <v>0</v>
      </c>
      <c r="J1850">
        <v>0</v>
      </c>
      <c r="K1850">
        <v>0</v>
      </c>
      <c r="L1850">
        <v>1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1</v>
      </c>
      <c r="S1850">
        <v>0</v>
      </c>
    </row>
    <row r="1851" spans="1:44" x14ac:dyDescent="0.3">
      <c r="A1851">
        <v>1847</v>
      </c>
      <c r="B1851">
        <v>2</v>
      </c>
      <c r="C1851">
        <v>76</v>
      </c>
      <c r="D1851">
        <v>16</v>
      </c>
      <c r="E1851" t="str">
        <f>"2-76-16"</f>
        <v>2-76-16</v>
      </c>
      <c r="F1851" t="s">
        <v>71</v>
      </c>
      <c r="G1851" t="s">
        <v>72</v>
      </c>
      <c r="T1851">
        <v>1</v>
      </c>
      <c r="U1851">
        <v>0</v>
      </c>
      <c r="V1851">
        <v>0</v>
      </c>
      <c r="W1851">
        <v>0</v>
      </c>
      <c r="X1851">
        <v>1</v>
      </c>
      <c r="Y1851">
        <v>0</v>
      </c>
      <c r="Z1851">
        <v>1</v>
      </c>
      <c r="AA1851">
        <v>0</v>
      </c>
      <c r="AB1851">
        <v>0</v>
      </c>
      <c r="AC1851">
        <v>0</v>
      </c>
      <c r="AD1851">
        <v>1</v>
      </c>
      <c r="AE1851">
        <v>1</v>
      </c>
      <c r="AF1851">
        <v>1</v>
      </c>
      <c r="AG1851">
        <v>1</v>
      </c>
      <c r="AH1851">
        <v>0</v>
      </c>
      <c r="AI1851">
        <v>1</v>
      </c>
      <c r="AJ1851">
        <v>1</v>
      </c>
      <c r="AK1851">
        <v>0</v>
      </c>
      <c r="AL1851">
        <v>1</v>
      </c>
      <c r="AM1851">
        <v>1</v>
      </c>
      <c r="AN1851">
        <v>1</v>
      </c>
      <c r="AO1851">
        <v>1</v>
      </c>
      <c r="AP1851">
        <v>0</v>
      </c>
      <c r="AQ1851">
        <v>0</v>
      </c>
      <c r="AR1851">
        <v>0</v>
      </c>
    </row>
    <row r="1852" spans="1:44" x14ac:dyDescent="0.3">
      <c r="A1852">
        <v>1848</v>
      </c>
      <c r="B1852">
        <v>2</v>
      </c>
      <c r="C1852">
        <v>76</v>
      </c>
      <c r="D1852">
        <v>15</v>
      </c>
      <c r="E1852" t="str">
        <f>"2-76-15"</f>
        <v>2-76-15</v>
      </c>
      <c r="F1852" t="s">
        <v>71</v>
      </c>
      <c r="G1852" t="s">
        <v>72</v>
      </c>
      <c r="T1852">
        <v>1</v>
      </c>
      <c r="U1852">
        <v>0</v>
      </c>
      <c r="V1852">
        <v>0</v>
      </c>
      <c r="W1852">
        <v>0</v>
      </c>
      <c r="X1852">
        <v>1</v>
      </c>
      <c r="Y1852">
        <v>0</v>
      </c>
      <c r="Z1852">
        <v>0</v>
      </c>
      <c r="AA1852">
        <v>1</v>
      </c>
      <c r="AB1852">
        <v>0</v>
      </c>
      <c r="AC1852">
        <v>0</v>
      </c>
      <c r="AD1852">
        <v>1</v>
      </c>
      <c r="AE1852">
        <v>1</v>
      </c>
      <c r="AF1852">
        <v>1</v>
      </c>
      <c r="AG1852">
        <v>1</v>
      </c>
      <c r="AH1852">
        <v>1</v>
      </c>
      <c r="AI1852">
        <v>0</v>
      </c>
      <c r="AJ1852">
        <v>1</v>
      </c>
      <c r="AK1852">
        <v>0</v>
      </c>
      <c r="AL1852">
        <v>1</v>
      </c>
      <c r="AM1852">
        <v>1</v>
      </c>
      <c r="AN1852">
        <v>1</v>
      </c>
      <c r="AO1852">
        <v>1</v>
      </c>
      <c r="AP1852">
        <v>0</v>
      </c>
      <c r="AQ1852">
        <v>0</v>
      </c>
      <c r="AR1852">
        <v>0</v>
      </c>
    </row>
    <row r="1853" spans="1:44" x14ac:dyDescent="0.3">
      <c r="A1853">
        <v>1849</v>
      </c>
      <c r="B1853">
        <v>2</v>
      </c>
      <c r="C1853">
        <v>76</v>
      </c>
      <c r="D1853">
        <v>11</v>
      </c>
      <c r="E1853" t="str">
        <f>"2-76-11"</f>
        <v>2-76-11</v>
      </c>
      <c r="F1853" t="s">
        <v>71</v>
      </c>
      <c r="G1853" t="s">
        <v>72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1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0</v>
      </c>
      <c r="AG1853">
        <v>0</v>
      </c>
      <c r="AH1853">
        <v>0</v>
      </c>
      <c r="AI1853">
        <v>0</v>
      </c>
      <c r="AJ1853">
        <v>0</v>
      </c>
      <c r="AK1853">
        <v>0</v>
      </c>
      <c r="AL1853">
        <v>0</v>
      </c>
      <c r="AM1853">
        <v>0</v>
      </c>
      <c r="AN1853">
        <v>0</v>
      </c>
      <c r="AO1853">
        <v>0</v>
      </c>
      <c r="AP1853">
        <v>0</v>
      </c>
      <c r="AQ1853">
        <v>0</v>
      </c>
      <c r="AR1853">
        <v>0</v>
      </c>
    </row>
    <row r="1854" spans="1:44" x14ac:dyDescent="0.3">
      <c r="A1854">
        <v>1850</v>
      </c>
      <c r="B1854">
        <v>2</v>
      </c>
      <c r="C1854">
        <v>76</v>
      </c>
      <c r="D1854">
        <v>8</v>
      </c>
      <c r="E1854" t="str">
        <f>"2-76-8"</f>
        <v>2-76-8</v>
      </c>
      <c r="F1854" t="s">
        <v>71</v>
      </c>
      <c r="G1854" t="s">
        <v>73</v>
      </c>
      <c r="H1854">
        <v>1</v>
      </c>
      <c r="I1854">
        <v>0</v>
      </c>
      <c r="J1854">
        <v>0</v>
      </c>
      <c r="K1854">
        <v>1</v>
      </c>
      <c r="L1854">
        <v>1</v>
      </c>
      <c r="M1854">
        <v>1</v>
      </c>
      <c r="N1854">
        <v>1</v>
      </c>
      <c r="O1854">
        <v>1</v>
      </c>
      <c r="P1854">
        <v>1</v>
      </c>
      <c r="Q1854">
        <v>1</v>
      </c>
      <c r="R1854">
        <v>1</v>
      </c>
      <c r="S1854">
        <v>1</v>
      </c>
    </row>
    <row r="1855" spans="1:44" x14ac:dyDescent="0.3">
      <c r="A1855">
        <v>1851</v>
      </c>
      <c r="B1855">
        <v>2</v>
      </c>
      <c r="C1855">
        <v>76</v>
      </c>
      <c r="D1855">
        <v>1</v>
      </c>
      <c r="E1855" t="str">
        <f>"2-76-1"</f>
        <v>2-76-1</v>
      </c>
      <c r="F1855" t="s">
        <v>71</v>
      </c>
      <c r="G1855" t="s">
        <v>72</v>
      </c>
      <c r="T1855">
        <v>1</v>
      </c>
      <c r="U1855">
        <v>0</v>
      </c>
      <c r="V1855">
        <v>0</v>
      </c>
      <c r="W1855">
        <v>0</v>
      </c>
      <c r="X1855">
        <v>1</v>
      </c>
      <c r="Y1855">
        <v>0</v>
      </c>
      <c r="Z1855">
        <v>1</v>
      </c>
      <c r="AA1855">
        <v>0</v>
      </c>
      <c r="AB1855">
        <v>1</v>
      </c>
      <c r="AC1855">
        <v>0</v>
      </c>
      <c r="AD1855">
        <v>0</v>
      </c>
      <c r="AE1855">
        <v>1</v>
      </c>
      <c r="AF1855">
        <v>1</v>
      </c>
      <c r="AG1855">
        <v>1</v>
      </c>
      <c r="AH1855">
        <v>1</v>
      </c>
      <c r="AI1855">
        <v>0</v>
      </c>
      <c r="AJ1855">
        <v>0</v>
      </c>
      <c r="AK1855">
        <v>1</v>
      </c>
      <c r="AL1855">
        <v>1</v>
      </c>
      <c r="AM1855">
        <v>1</v>
      </c>
      <c r="AN1855">
        <v>1</v>
      </c>
      <c r="AO1855">
        <v>1</v>
      </c>
      <c r="AP1855">
        <v>0</v>
      </c>
      <c r="AQ1855">
        <v>0</v>
      </c>
      <c r="AR1855">
        <v>0</v>
      </c>
    </row>
    <row r="1856" spans="1:44" x14ac:dyDescent="0.3">
      <c r="A1856">
        <v>1852</v>
      </c>
      <c r="B1856">
        <v>2</v>
      </c>
      <c r="C1856">
        <v>76</v>
      </c>
      <c r="D1856">
        <v>19</v>
      </c>
      <c r="E1856" t="str">
        <f>"2-76-19"</f>
        <v>2-76-19</v>
      </c>
      <c r="F1856" t="s">
        <v>71</v>
      </c>
      <c r="G1856" t="s">
        <v>72</v>
      </c>
      <c r="T1856">
        <v>0</v>
      </c>
      <c r="U1856">
        <v>1</v>
      </c>
      <c r="V1856">
        <v>0</v>
      </c>
      <c r="W1856">
        <v>0</v>
      </c>
      <c r="X1856">
        <v>1</v>
      </c>
      <c r="Y1856">
        <v>0</v>
      </c>
      <c r="Z1856">
        <v>0</v>
      </c>
      <c r="AA1856">
        <v>1</v>
      </c>
      <c r="AB1856">
        <v>0</v>
      </c>
      <c r="AC1856">
        <v>1</v>
      </c>
      <c r="AD1856">
        <v>0</v>
      </c>
      <c r="AE1856">
        <v>1</v>
      </c>
      <c r="AF1856">
        <v>1</v>
      </c>
      <c r="AG1856">
        <v>1</v>
      </c>
      <c r="AH1856">
        <v>0</v>
      </c>
      <c r="AI1856">
        <v>1</v>
      </c>
      <c r="AJ1856">
        <v>1</v>
      </c>
      <c r="AK1856">
        <v>0</v>
      </c>
      <c r="AL1856">
        <v>1</v>
      </c>
      <c r="AM1856">
        <v>1</v>
      </c>
      <c r="AN1856">
        <v>1</v>
      </c>
      <c r="AO1856">
        <v>1</v>
      </c>
      <c r="AP1856">
        <v>0</v>
      </c>
      <c r="AQ1856">
        <v>0</v>
      </c>
      <c r="AR1856">
        <v>0</v>
      </c>
    </row>
    <row r="1857" spans="1:44" x14ac:dyDescent="0.3">
      <c r="A1857">
        <v>1853</v>
      </c>
      <c r="B1857">
        <v>2</v>
      </c>
      <c r="C1857">
        <v>76</v>
      </c>
      <c r="D1857">
        <v>7</v>
      </c>
      <c r="E1857" t="str">
        <f>"2-76-7"</f>
        <v>2-76-7</v>
      </c>
      <c r="F1857" t="s">
        <v>71</v>
      </c>
      <c r="G1857" t="s">
        <v>72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1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1</v>
      </c>
      <c r="AF1857">
        <v>1</v>
      </c>
      <c r="AG1857">
        <v>1</v>
      </c>
      <c r="AH1857">
        <v>0</v>
      </c>
      <c r="AI1857">
        <v>0</v>
      </c>
      <c r="AJ1857">
        <v>1</v>
      </c>
      <c r="AK1857">
        <v>0</v>
      </c>
      <c r="AL1857">
        <v>1</v>
      </c>
      <c r="AM1857">
        <v>1</v>
      </c>
      <c r="AN1857">
        <v>1</v>
      </c>
      <c r="AO1857">
        <v>1</v>
      </c>
      <c r="AP1857">
        <v>0</v>
      </c>
      <c r="AQ1857">
        <v>0</v>
      </c>
      <c r="AR1857">
        <v>0</v>
      </c>
    </row>
    <row r="1858" spans="1:44" x14ac:dyDescent="0.3">
      <c r="A1858">
        <v>1854</v>
      </c>
      <c r="B1858">
        <v>2</v>
      </c>
      <c r="C1858">
        <v>76</v>
      </c>
      <c r="D1858">
        <v>22</v>
      </c>
      <c r="E1858" t="str">
        <f>"2-76-22"</f>
        <v>2-76-22</v>
      </c>
      <c r="F1858" t="s">
        <v>71</v>
      </c>
      <c r="G1858" t="s">
        <v>72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1</v>
      </c>
      <c r="Z1858">
        <v>0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>
        <v>0</v>
      </c>
      <c r="AG1858">
        <v>0</v>
      </c>
      <c r="AH1858">
        <v>0</v>
      </c>
      <c r="AI1858">
        <v>0</v>
      </c>
      <c r="AJ1858">
        <v>0</v>
      </c>
      <c r="AK1858">
        <v>1</v>
      </c>
      <c r="AL1858">
        <v>0</v>
      </c>
      <c r="AM1858">
        <v>1</v>
      </c>
      <c r="AN1858">
        <v>1</v>
      </c>
      <c r="AO1858">
        <v>1</v>
      </c>
      <c r="AP1858">
        <v>0</v>
      </c>
      <c r="AQ1858">
        <v>0</v>
      </c>
      <c r="AR1858">
        <v>1</v>
      </c>
    </row>
    <row r="1859" spans="1:44" x14ac:dyDescent="0.3">
      <c r="A1859">
        <v>1855</v>
      </c>
      <c r="B1859">
        <v>2</v>
      </c>
      <c r="C1859">
        <v>77</v>
      </c>
      <c r="D1859">
        <v>22</v>
      </c>
      <c r="E1859" t="str">
        <f>"2-77-22"</f>
        <v>2-77-22</v>
      </c>
      <c r="F1859" t="s">
        <v>71</v>
      </c>
      <c r="G1859" t="s">
        <v>72</v>
      </c>
      <c r="T1859">
        <v>0</v>
      </c>
      <c r="U1859">
        <v>1</v>
      </c>
      <c r="V1859">
        <v>0</v>
      </c>
      <c r="W1859">
        <v>0</v>
      </c>
      <c r="X1859">
        <v>0</v>
      </c>
      <c r="Y1859">
        <v>1</v>
      </c>
      <c r="Z1859">
        <v>0</v>
      </c>
      <c r="AA1859">
        <v>1</v>
      </c>
      <c r="AB1859">
        <v>0</v>
      </c>
      <c r="AC1859">
        <v>0</v>
      </c>
      <c r="AD1859">
        <v>1</v>
      </c>
      <c r="AE1859">
        <v>1</v>
      </c>
      <c r="AF1859">
        <v>1</v>
      </c>
      <c r="AG1859">
        <v>1</v>
      </c>
      <c r="AH1859">
        <v>1</v>
      </c>
      <c r="AI1859">
        <v>0</v>
      </c>
      <c r="AJ1859">
        <v>0</v>
      </c>
      <c r="AK1859">
        <v>1</v>
      </c>
      <c r="AL1859">
        <v>1</v>
      </c>
      <c r="AM1859">
        <v>1</v>
      </c>
      <c r="AN1859">
        <v>1</v>
      </c>
      <c r="AO1859">
        <v>1</v>
      </c>
      <c r="AP1859">
        <v>0</v>
      </c>
      <c r="AQ1859">
        <v>0</v>
      </c>
      <c r="AR1859">
        <v>0</v>
      </c>
    </row>
    <row r="1860" spans="1:44" x14ac:dyDescent="0.3">
      <c r="A1860">
        <v>1856</v>
      </c>
      <c r="B1860">
        <v>2</v>
      </c>
      <c r="C1860">
        <v>77</v>
      </c>
      <c r="D1860">
        <v>21</v>
      </c>
      <c r="E1860" t="str">
        <f>"2-77-21"</f>
        <v>2-77-21</v>
      </c>
      <c r="F1860" t="s">
        <v>71</v>
      </c>
      <c r="G1860" t="s">
        <v>72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1</v>
      </c>
      <c r="Z1860">
        <v>0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>
        <v>0</v>
      </c>
      <c r="AG1860">
        <v>0</v>
      </c>
      <c r="AH1860">
        <v>0</v>
      </c>
      <c r="AI1860">
        <v>0</v>
      </c>
      <c r="AJ1860">
        <v>0</v>
      </c>
      <c r="AK1860">
        <v>0</v>
      </c>
      <c r="AL1860">
        <v>0</v>
      </c>
      <c r="AM1860">
        <v>0</v>
      </c>
      <c r="AN1860">
        <v>0</v>
      </c>
      <c r="AO1860">
        <v>0</v>
      </c>
      <c r="AP1860">
        <v>0</v>
      </c>
      <c r="AQ1860">
        <v>0</v>
      </c>
      <c r="AR1860">
        <v>0</v>
      </c>
    </row>
    <row r="1861" spans="1:44" x14ac:dyDescent="0.3">
      <c r="A1861">
        <v>1857</v>
      </c>
      <c r="B1861">
        <v>2</v>
      </c>
      <c r="C1861">
        <v>77</v>
      </c>
      <c r="D1861">
        <v>14</v>
      </c>
      <c r="E1861" t="str">
        <f>"2-77-14"</f>
        <v>2-77-14</v>
      </c>
      <c r="F1861" t="s">
        <v>71</v>
      </c>
      <c r="G1861" t="s">
        <v>72</v>
      </c>
      <c r="T1861">
        <v>0</v>
      </c>
      <c r="U1861">
        <v>1</v>
      </c>
      <c r="V1861">
        <v>0</v>
      </c>
      <c r="W1861">
        <v>0</v>
      </c>
      <c r="X1861">
        <v>1</v>
      </c>
      <c r="Y1861">
        <v>0</v>
      </c>
      <c r="Z1861">
        <v>0</v>
      </c>
      <c r="AA1861">
        <v>1</v>
      </c>
      <c r="AB1861">
        <v>1</v>
      </c>
      <c r="AC1861">
        <v>0</v>
      </c>
      <c r="AD1861">
        <v>0</v>
      </c>
      <c r="AE1861">
        <v>1</v>
      </c>
      <c r="AF1861">
        <v>1</v>
      </c>
      <c r="AG1861">
        <v>0</v>
      </c>
      <c r="AH1861">
        <v>1</v>
      </c>
      <c r="AI1861">
        <v>0</v>
      </c>
      <c r="AJ1861">
        <v>0</v>
      </c>
      <c r="AK1861">
        <v>1</v>
      </c>
      <c r="AL1861">
        <v>1</v>
      </c>
      <c r="AM1861">
        <v>1</v>
      </c>
      <c r="AN1861">
        <v>1</v>
      </c>
      <c r="AO1861">
        <v>1</v>
      </c>
      <c r="AP1861">
        <v>0</v>
      </c>
      <c r="AQ1861">
        <v>0</v>
      </c>
      <c r="AR1861">
        <v>0</v>
      </c>
    </row>
    <row r="1862" spans="1:44" x14ac:dyDescent="0.3">
      <c r="A1862">
        <v>1858</v>
      </c>
      <c r="B1862">
        <v>2</v>
      </c>
      <c r="C1862">
        <v>77</v>
      </c>
      <c r="D1862">
        <v>13</v>
      </c>
      <c r="E1862" t="str">
        <f>"2-77-13"</f>
        <v>2-77-13</v>
      </c>
      <c r="F1862" t="s">
        <v>71</v>
      </c>
      <c r="G1862" t="s">
        <v>73</v>
      </c>
      <c r="H1862">
        <v>1</v>
      </c>
      <c r="I1862">
        <v>0</v>
      </c>
      <c r="J1862">
        <v>0</v>
      </c>
      <c r="K1862">
        <v>1</v>
      </c>
      <c r="L1862">
        <v>1</v>
      </c>
      <c r="M1862">
        <v>1</v>
      </c>
      <c r="N1862">
        <v>1</v>
      </c>
      <c r="O1862">
        <v>1</v>
      </c>
      <c r="P1862">
        <v>1</v>
      </c>
      <c r="Q1862">
        <v>1</v>
      </c>
      <c r="R1862">
        <v>1</v>
      </c>
      <c r="S1862">
        <v>1</v>
      </c>
    </row>
    <row r="1863" spans="1:44" x14ac:dyDescent="0.3">
      <c r="A1863">
        <v>1859</v>
      </c>
      <c r="B1863">
        <v>2</v>
      </c>
      <c r="C1863">
        <v>77</v>
      </c>
      <c r="D1863">
        <v>5</v>
      </c>
      <c r="E1863" t="str">
        <f>"2-77-5"</f>
        <v>2-77-5</v>
      </c>
      <c r="F1863" t="s">
        <v>71</v>
      </c>
      <c r="G1863" t="s">
        <v>72</v>
      </c>
      <c r="T1863">
        <v>0</v>
      </c>
      <c r="U1863">
        <v>1</v>
      </c>
      <c r="V1863">
        <v>0</v>
      </c>
      <c r="W1863">
        <v>0</v>
      </c>
      <c r="X1863">
        <v>0</v>
      </c>
      <c r="Y1863">
        <v>1</v>
      </c>
      <c r="Z1863">
        <v>1</v>
      </c>
      <c r="AA1863">
        <v>0</v>
      </c>
      <c r="AB1863">
        <v>0</v>
      </c>
      <c r="AC1863">
        <v>0</v>
      </c>
      <c r="AD1863">
        <v>1</v>
      </c>
      <c r="AE1863">
        <v>1</v>
      </c>
      <c r="AF1863">
        <v>1</v>
      </c>
      <c r="AG1863">
        <v>1</v>
      </c>
      <c r="AH1863">
        <v>1</v>
      </c>
      <c r="AI1863">
        <v>0</v>
      </c>
      <c r="AJ1863">
        <v>1</v>
      </c>
      <c r="AK1863">
        <v>0</v>
      </c>
      <c r="AL1863">
        <v>1</v>
      </c>
      <c r="AM1863">
        <v>1</v>
      </c>
      <c r="AN1863">
        <v>1</v>
      </c>
      <c r="AO1863">
        <v>1</v>
      </c>
      <c r="AP1863">
        <v>0</v>
      </c>
      <c r="AQ1863">
        <v>0</v>
      </c>
      <c r="AR1863">
        <v>0</v>
      </c>
    </row>
    <row r="1864" spans="1:44" x14ac:dyDescent="0.3">
      <c r="A1864">
        <v>1860</v>
      </c>
      <c r="B1864">
        <v>2</v>
      </c>
      <c r="C1864">
        <v>77</v>
      </c>
      <c r="D1864">
        <v>1</v>
      </c>
      <c r="E1864" t="str">
        <f>"2-77-1"</f>
        <v>2-77-1</v>
      </c>
      <c r="F1864" t="s">
        <v>71</v>
      </c>
      <c r="G1864" t="s">
        <v>73</v>
      </c>
      <c r="H1864">
        <v>1</v>
      </c>
      <c r="I1864">
        <v>0</v>
      </c>
      <c r="J1864">
        <v>0</v>
      </c>
      <c r="K1864">
        <v>1</v>
      </c>
      <c r="L1864">
        <v>1</v>
      </c>
      <c r="M1864">
        <v>1</v>
      </c>
      <c r="N1864">
        <v>1</v>
      </c>
      <c r="O1864">
        <v>1</v>
      </c>
      <c r="P1864">
        <v>1</v>
      </c>
      <c r="Q1864">
        <v>1</v>
      </c>
      <c r="R1864">
        <v>1</v>
      </c>
      <c r="S1864">
        <v>1</v>
      </c>
    </row>
    <row r="1865" spans="1:44" x14ac:dyDescent="0.3">
      <c r="A1865">
        <v>1861</v>
      </c>
      <c r="B1865">
        <v>2</v>
      </c>
      <c r="C1865">
        <v>77</v>
      </c>
      <c r="D1865">
        <v>19</v>
      </c>
      <c r="E1865" t="str">
        <f>"2-77-19"</f>
        <v>2-77-19</v>
      </c>
      <c r="F1865" t="s">
        <v>71</v>
      </c>
      <c r="G1865" t="s">
        <v>72</v>
      </c>
      <c r="T1865">
        <v>0</v>
      </c>
      <c r="U1865">
        <v>1</v>
      </c>
      <c r="V1865">
        <v>0</v>
      </c>
      <c r="W1865">
        <v>0</v>
      </c>
      <c r="X1865">
        <v>1</v>
      </c>
      <c r="Y1865">
        <v>0</v>
      </c>
      <c r="Z1865">
        <v>0</v>
      </c>
      <c r="AA1865">
        <v>1</v>
      </c>
      <c r="AB1865">
        <v>0</v>
      </c>
      <c r="AC1865">
        <v>0</v>
      </c>
      <c r="AD1865">
        <v>1</v>
      </c>
      <c r="AE1865">
        <v>0</v>
      </c>
      <c r="AF1865">
        <v>0</v>
      </c>
      <c r="AG1865">
        <v>0</v>
      </c>
      <c r="AH1865">
        <v>1</v>
      </c>
      <c r="AI1865">
        <v>0</v>
      </c>
      <c r="AJ1865">
        <v>0</v>
      </c>
      <c r="AK1865">
        <v>1</v>
      </c>
      <c r="AL1865">
        <v>0</v>
      </c>
      <c r="AM1865">
        <v>0</v>
      </c>
      <c r="AN1865">
        <v>0</v>
      </c>
      <c r="AO1865">
        <v>0</v>
      </c>
      <c r="AP1865">
        <v>0</v>
      </c>
      <c r="AQ1865">
        <v>0</v>
      </c>
      <c r="AR1865">
        <v>0</v>
      </c>
    </row>
    <row r="1866" spans="1:44" x14ac:dyDescent="0.3">
      <c r="A1866">
        <v>1862</v>
      </c>
      <c r="B1866">
        <v>2</v>
      </c>
      <c r="C1866">
        <v>77</v>
      </c>
      <c r="D1866">
        <v>11</v>
      </c>
      <c r="E1866" t="str">
        <f>"2-77-11"</f>
        <v>2-77-11</v>
      </c>
      <c r="F1866" t="s">
        <v>71</v>
      </c>
      <c r="G1866" t="s">
        <v>72</v>
      </c>
      <c r="T1866">
        <v>0</v>
      </c>
      <c r="U1866">
        <v>1</v>
      </c>
      <c r="V1866">
        <v>0</v>
      </c>
      <c r="W1866">
        <v>0</v>
      </c>
      <c r="X1866">
        <v>0</v>
      </c>
      <c r="Y1866">
        <v>1</v>
      </c>
      <c r="Z1866">
        <v>0</v>
      </c>
      <c r="AA1866">
        <v>1</v>
      </c>
      <c r="AB1866">
        <v>0</v>
      </c>
      <c r="AC1866">
        <v>0</v>
      </c>
      <c r="AD1866">
        <v>1</v>
      </c>
      <c r="AE1866">
        <v>0</v>
      </c>
      <c r="AF1866">
        <v>0</v>
      </c>
      <c r="AG1866">
        <v>0</v>
      </c>
      <c r="AH1866">
        <v>0</v>
      </c>
      <c r="AI1866">
        <v>0</v>
      </c>
      <c r="AJ1866">
        <v>0</v>
      </c>
      <c r="AK1866">
        <v>0</v>
      </c>
      <c r="AL1866">
        <v>0</v>
      </c>
      <c r="AM1866">
        <v>0</v>
      </c>
      <c r="AN1866">
        <v>0</v>
      </c>
      <c r="AO1866">
        <v>0</v>
      </c>
      <c r="AP1866">
        <v>0</v>
      </c>
      <c r="AQ1866">
        <v>0</v>
      </c>
      <c r="AR1866">
        <v>0</v>
      </c>
    </row>
    <row r="1867" spans="1:44" x14ac:dyDescent="0.3">
      <c r="A1867">
        <v>1863</v>
      </c>
      <c r="B1867">
        <v>2</v>
      </c>
      <c r="C1867">
        <v>77</v>
      </c>
      <c r="D1867">
        <v>6</v>
      </c>
      <c r="E1867" t="str">
        <f>"2-77-6"</f>
        <v>2-77-6</v>
      </c>
      <c r="F1867" t="s">
        <v>71</v>
      </c>
      <c r="G1867" t="s">
        <v>72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1</v>
      </c>
      <c r="Z1867">
        <v>0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0</v>
      </c>
      <c r="AG1867">
        <v>0</v>
      </c>
      <c r="AH1867">
        <v>1</v>
      </c>
      <c r="AI1867">
        <v>0</v>
      </c>
      <c r="AJ1867">
        <v>0</v>
      </c>
      <c r="AK1867">
        <v>1</v>
      </c>
      <c r="AL1867">
        <v>0</v>
      </c>
      <c r="AM1867">
        <v>1</v>
      </c>
      <c r="AN1867">
        <v>1</v>
      </c>
      <c r="AO1867">
        <v>0</v>
      </c>
      <c r="AP1867">
        <v>0</v>
      </c>
      <c r="AQ1867">
        <v>0</v>
      </c>
      <c r="AR1867">
        <v>0</v>
      </c>
    </row>
    <row r="1868" spans="1:44" x14ac:dyDescent="0.3">
      <c r="A1868">
        <v>1864</v>
      </c>
      <c r="B1868">
        <v>2</v>
      </c>
      <c r="C1868">
        <v>77</v>
      </c>
      <c r="D1868">
        <v>15</v>
      </c>
      <c r="E1868" t="str">
        <f>"2-77-15"</f>
        <v>2-77-15</v>
      </c>
      <c r="F1868" t="s">
        <v>71</v>
      </c>
      <c r="G1868" t="s">
        <v>72</v>
      </c>
      <c r="T1868">
        <v>0</v>
      </c>
      <c r="U1868">
        <v>1</v>
      </c>
      <c r="V1868">
        <v>0</v>
      </c>
      <c r="W1868">
        <v>0</v>
      </c>
      <c r="X1868">
        <v>0</v>
      </c>
      <c r="Y1868">
        <v>1</v>
      </c>
      <c r="Z1868">
        <v>1</v>
      </c>
      <c r="AA1868">
        <v>0</v>
      </c>
      <c r="AB1868">
        <v>0</v>
      </c>
      <c r="AC1868">
        <v>1</v>
      </c>
      <c r="AD1868">
        <v>0</v>
      </c>
      <c r="AE1868">
        <v>0</v>
      </c>
      <c r="AF1868">
        <v>0</v>
      </c>
      <c r="AG1868">
        <v>0</v>
      </c>
      <c r="AH1868">
        <v>0</v>
      </c>
      <c r="AI1868">
        <v>0</v>
      </c>
      <c r="AJ1868">
        <v>0</v>
      </c>
      <c r="AK1868">
        <v>0</v>
      </c>
      <c r="AL1868">
        <v>0</v>
      </c>
      <c r="AM1868">
        <v>0</v>
      </c>
      <c r="AN1868">
        <v>0</v>
      </c>
      <c r="AO1868">
        <v>0</v>
      </c>
      <c r="AP1868">
        <v>0</v>
      </c>
      <c r="AQ1868">
        <v>0</v>
      </c>
      <c r="AR1868">
        <v>0</v>
      </c>
    </row>
    <row r="1869" spans="1:44" x14ac:dyDescent="0.3">
      <c r="A1869">
        <v>1865</v>
      </c>
      <c r="B1869">
        <v>2</v>
      </c>
      <c r="C1869">
        <v>77</v>
      </c>
      <c r="D1869">
        <v>7</v>
      </c>
      <c r="E1869" t="str">
        <f>"2-77-7"</f>
        <v>2-77-7</v>
      </c>
      <c r="F1869" t="s">
        <v>71</v>
      </c>
      <c r="G1869" t="s">
        <v>72</v>
      </c>
      <c r="T1869">
        <v>0</v>
      </c>
      <c r="U1869">
        <v>1</v>
      </c>
      <c r="V1869">
        <v>0</v>
      </c>
      <c r="W1869">
        <v>0</v>
      </c>
      <c r="X1869">
        <v>1</v>
      </c>
      <c r="Y1869">
        <v>0</v>
      </c>
      <c r="Z1869">
        <v>0</v>
      </c>
      <c r="AA1869">
        <v>1</v>
      </c>
      <c r="AB1869">
        <v>1</v>
      </c>
      <c r="AC1869">
        <v>0</v>
      </c>
      <c r="AD1869">
        <v>0</v>
      </c>
      <c r="AE1869">
        <v>1</v>
      </c>
      <c r="AF1869">
        <v>1</v>
      </c>
      <c r="AG1869">
        <v>1</v>
      </c>
      <c r="AH1869">
        <v>1</v>
      </c>
      <c r="AI1869">
        <v>0</v>
      </c>
      <c r="AJ1869">
        <v>1</v>
      </c>
      <c r="AK1869">
        <v>0</v>
      </c>
      <c r="AL1869">
        <v>1</v>
      </c>
      <c r="AM1869">
        <v>1</v>
      </c>
      <c r="AN1869">
        <v>1</v>
      </c>
      <c r="AO1869">
        <v>1</v>
      </c>
      <c r="AP1869">
        <v>0</v>
      </c>
      <c r="AQ1869">
        <v>0</v>
      </c>
      <c r="AR1869">
        <v>0</v>
      </c>
    </row>
    <row r="1870" spans="1:44" x14ac:dyDescent="0.3">
      <c r="A1870">
        <v>1866</v>
      </c>
      <c r="B1870">
        <v>2</v>
      </c>
      <c r="C1870">
        <v>77</v>
      </c>
      <c r="D1870">
        <v>4</v>
      </c>
      <c r="E1870" t="str">
        <f>"2-77-4"</f>
        <v>2-77-4</v>
      </c>
      <c r="F1870" t="s">
        <v>71</v>
      </c>
      <c r="G1870" t="s">
        <v>72</v>
      </c>
      <c r="T1870">
        <v>0</v>
      </c>
      <c r="U1870">
        <v>1</v>
      </c>
      <c r="V1870">
        <v>0</v>
      </c>
      <c r="W1870">
        <v>0</v>
      </c>
      <c r="X1870">
        <v>1</v>
      </c>
      <c r="Y1870">
        <v>0</v>
      </c>
      <c r="Z1870">
        <v>0</v>
      </c>
      <c r="AA1870">
        <v>1</v>
      </c>
      <c r="AB1870">
        <v>0</v>
      </c>
      <c r="AC1870">
        <v>0</v>
      </c>
      <c r="AD1870">
        <v>1</v>
      </c>
      <c r="AE1870">
        <v>1</v>
      </c>
      <c r="AF1870">
        <v>1</v>
      </c>
      <c r="AG1870">
        <v>1</v>
      </c>
      <c r="AH1870">
        <v>1</v>
      </c>
      <c r="AI1870">
        <v>0</v>
      </c>
      <c r="AJ1870">
        <v>1</v>
      </c>
      <c r="AK1870">
        <v>0</v>
      </c>
      <c r="AL1870">
        <v>1</v>
      </c>
      <c r="AM1870">
        <v>1</v>
      </c>
      <c r="AN1870">
        <v>1</v>
      </c>
      <c r="AO1870">
        <v>1</v>
      </c>
      <c r="AP1870">
        <v>0</v>
      </c>
      <c r="AQ1870">
        <v>0</v>
      </c>
      <c r="AR1870">
        <v>0</v>
      </c>
    </row>
    <row r="1871" spans="1:44" x14ac:dyDescent="0.3">
      <c r="A1871">
        <v>1867</v>
      </c>
      <c r="B1871">
        <v>2</v>
      </c>
      <c r="C1871">
        <v>77</v>
      </c>
      <c r="D1871">
        <v>24</v>
      </c>
      <c r="E1871" t="str">
        <f>"2-77-24"</f>
        <v>2-77-24</v>
      </c>
      <c r="F1871" t="s">
        <v>71</v>
      </c>
      <c r="G1871" t="s">
        <v>73</v>
      </c>
      <c r="H1871">
        <v>1</v>
      </c>
      <c r="I1871">
        <v>0</v>
      </c>
      <c r="J1871">
        <v>0</v>
      </c>
      <c r="K1871">
        <v>1</v>
      </c>
      <c r="L1871">
        <v>1</v>
      </c>
      <c r="M1871">
        <v>1</v>
      </c>
      <c r="N1871">
        <v>1</v>
      </c>
      <c r="O1871">
        <v>1</v>
      </c>
      <c r="P1871">
        <v>1</v>
      </c>
      <c r="Q1871">
        <v>1</v>
      </c>
      <c r="R1871">
        <v>1</v>
      </c>
      <c r="S1871">
        <v>1</v>
      </c>
    </row>
    <row r="1872" spans="1:44" x14ac:dyDescent="0.3">
      <c r="A1872">
        <v>1868</v>
      </c>
      <c r="B1872">
        <v>2</v>
      </c>
      <c r="C1872">
        <v>77</v>
      </c>
      <c r="D1872">
        <v>23</v>
      </c>
      <c r="E1872" t="str">
        <f>"2-77-23"</f>
        <v>2-77-23</v>
      </c>
      <c r="F1872" t="s">
        <v>71</v>
      </c>
      <c r="G1872" t="s">
        <v>72</v>
      </c>
      <c r="T1872">
        <v>0</v>
      </c>
      <c r="U1872">
        <v>1</v>
      </c>
      <c r="V1872">
        <v>0</v>
      </c>
      <c r="W1872">
        <v>0</v>
      </c>
      <c r="X1872">
        <v>1</v>
      </c>
      <c r="Y1872">
        <v>0</v>
      </c>
      <c r="Z1872">
        <v>0</v>
      </c>
      <c r="AA1872">
        <v>1</v>
      </c>
      <c r="AB1872">
        <v>1</v>
      </c>
      <c r="AC1872">
        <v>0</v>
      </c>
      <c r="AD1872">
        <v>0</v>
      </c>
      <c r="AE1872">
        <v>1</v>
      </c>
      <c r="AF1872">
        <v>1</v>
      </c>
      <c r="AG1872">
        <v>1</v>
      </c>
      <c r="AH1872">
        <v>0</v>
      </c>
      <c r="AI1872">
        <v>1</v>
      </c>
      <c r="AJ1872">
        <v>0</v>
      </c>
      <c r="AK1872">
        <v>1</v>
      </c>
      <c r="AL1872">
        <v>1</v>
      </c>
      <c r="AM1872">
        <v>1</v>
      </c>
      <c r="AN1872">
        <v>1</v>
      </c>
      <c r="AO1872">
        <v>1</v>
      </c>
      <c r="AP1872">
        <v>0</v>
      </c>
      <c r="AQ1872">
        <v>0</v>
      </c>
      <c r="AR1872">
        <v>0</v>
      </c>
    </row>
    <row r="1873" spans="1:44" x14ac:dyDescent="0.3">
      <c r="A1873">
        <v>1869</v>
      </c>
      <c r="B1873">
        <v>2</v>
      </c>
      <c r="C1873">
        <v>77</v>
      </c>
      <c r="D1873">
        <v>18</v>
      </c>
      <c r="E1873" t="str">
        <f>"2-77-18"</f>
        <v>2-77-18</v>
      </c>
      <c r="F1873" t="s">
        <v>71</v>
      </c>
      <c r="G1873" t="s">
        <v>73</v>
      </c>
      <c r="H1873">
        <v>1</v>
      </c>
      <c r="I1873">
        <v>0</v>
      </c>
      <c r="J1873">
        <v>1</v>
      </c>
      <c r="K1873">
        <v>0</v>
      </c>
      <c r="L1873">
        <v>1</v>
      </c>
      <c r="M1873">
        <v>1</v>
      </c>
      <c r="N1873">
        <v>0</v>
      </c>
      <c r="O1873">
        <v>1</v>
      </c>
      <c r="P1873">
        <v>1</v>
      </c>
      <c r="Q1873">
        <v>1</v>
      </c>
      <c r="R1873">
        <v>1</v>
      </c>
      <c r="S1873">
        <v>1</v>
      </c>
    </row>
    <row r="1874" spans="1:44" x14ac:dyDescent="0.3">
      <c r="A1874">
        <v>1870</v>
      </c>
      <c r="B1874">
        <v>2</v>
      </c>
      <c r="C1874">
        <v>77</v>
      </c>
      <c r="D1874">
        <v>17</v>
      </c>
      <c r="E1874" t="str">
        <f>"2-77-17"</f>
        <v>2-77-17</v>
      </c>
      <c r="F1874" t="s">
        <v>71</v>
      </c>
      <c r="G1874" t="s">
        <v>72</v>
      </c>
      <c r="T1874">
        <v>0</v>
      </c>
      <c r="U1874">
        <v>1</v>
      </c>
      <c r="V1874">
        <v>0</v>
      </c>
      <c r="W1874">
        <v>0</v>
      </c>
      <c r="X1874">
        <v>0</v>
      </c>
      <c r="Y1874">
        <v>1</v>
      </c>
      <c r="Z1874">
        <v>0</v>
      </c>
      <c r="AA1874">
        <v>1</v>
      </c>
      <c r="AB1874">
        <v>0</v>
      </c>
      <c r="AC1874">
        <v>0</v>
      </c>
      <c r="AD1874">
        <v>1</v>
      </c>
      <c r="AE1874">
        <v>1</v>
      </c>
      <c r="AF1874">
        <v>0</v>
      </c>
      <c r="AG1874">
        <v>0</v>
      </c>
      <c r="AH1874">
        <v>0</v>
      </c>
      <c r="AI1874">
        <v>1</v>
      </c>
      <c r="AJ1874">
        <v>1</v>
      </c>
      <c r="AK1874">
        <v>0</v>
      </c>
      <c r="AL1874">
        <v>1</v>
      </c>
      <c r="AM1874">
        <v>1</v>
      </c>
      <c r="AN1874">
        <v>1</v>
      </c>
      <c r="AO1874">
        <v>1</v>
      </c>
      <c r="AP1874">
        <v>0</v>
      </c>
      <c r="AQ1874">
        <v>0</v>
      </c>
      <c r="AR1874">
        <v>0</v>
      </c>
    </row>
    <row r="1875" spans="1:44" x14ac:dyDescent="0.3">
      <c r="A1875">
        <v>1871</v>
      </c>
      <c r="B1875">
        <v>2</v>
      </c>
      <c r="C1875">
        <v>77</v>
      </c>
      <c r="D1875">
        <v>12</v>
      </c>
      <c r="E1875" t="str">
        <f>"2-77-12"</f>
        <v>2-77-12</v>
      </c>
      <c r="F1875" t="s">
        <v>71</v>
      </c>
      <c r="G1875" t="s">
        <v>72</v>
      </c>
      <c r="T1875">
        <v>0</v>
      </c>
      <c r="U1875">
        <v>0</v>
      </c>
      <c r="V1875">
        <v>0</v>
      </c>
      <c r="W1875">
        <v>0</v>
      </c>
      <c r="X1875">
        <v>1</v>
      </c>
      <c r="Y1875">
        <v>0</v>
      </c>
      <c r="Z1875">
        <v>0</v>
      </c>
      <c r="AA1875">
        <v>1</v>
      </c>
      <c r="AB1875">
        <v>0</v>
      </c>
      <c r="AC1875">
        <v>0</v>
      </c>
      <c r="AD1875">
        <v>0</v>
      </c>
      <c r="AE1875">
        <v>0</v>
      </c>
      <c r="AF1875">
        <v>0</v>
      </c>
      <c r="AG1875">
        <v>0</v>
      </c>
      <c r="AH1875">
        <v>0</v>
      </c>
      <c r="AI1875">
        <v>0</v>
      </c>
      <c r="AJ1875">
        <v>0</v>
      </c>
      <c r="AK1875">
        <v>0</v>
      </c>
      <c r="AL1875">
        <v>0</v>
      </c>
      <c r="AM1875">
        <v>0</v>
      </c>
      <c r="AN1875">
        <v>0</v>
      </c>
      <c r="AO1875">
        <v>0</v>
      </c>
      <c r="AP1875">
        <v>0</v>
      </c>
      <c r="AQ1875">
        <v>0</v>
      </c>
      <c r="AR1875">
        <v>0</v>
      </c>
    </row>
    <row r="1876" spans="1:44" x14ac:dyDescent="0.3">
      <c r="A1876">
        <v>1872</v>
      </c>
      <c r="B1876">
        <v>2</v>
      </c>
      <c r="C1876">
        <v>77</v>
      </c>
      <c r="D1876">
        <v>2</v>
      </c>
      <c r="E1876" t="str">
        <f>"2-77-2"</f>
        <v>2-77-2</v>
      </c>
      <c r="F1876" t="s">
        <v>71</v>
      </c>
      <c r="G1876" t="s">
        <v>72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1</v>
      </c>
      <c r="Z1876">
        <v>0</v>
      </c>
      <c r="AA1876">
        <v>0</v>
      </c>
      <c r="AB1876">
        <v>0</v>
      </c>
      <c r="AC1876">
        <v>0</v>
      </c>
      <c r="AD1876">
        <v>0</v>
      </c>
      <c r="AE1876">
        <v>0</v>
      </c>
      <c r="AF1876">
        <v>0</v>
      </c>
      <c r="AG1876">
        <v>0</v>
      </c>
      <c r="AH1876">
        <v>0</v>
      </c>
      <c r="AI1876">
        <v>0</v>
      </c>
      <c r="AJ1876">
        <v>0</v>
      </c>
      <c r="AK1876">
        <v>1</v>
      </c>
      <c r="AL1876">
        <v>0</v>
      </c>
      <c r="AM1876">
        <v>0</v>
      </c>
      <c r="AN1876">
        <v>0</v>
      </c>
      <c r="AO1876">
        <v>0</v>
      </c>
      <c r="AP1876">
        <v>0</v>
      </c>
      <c r="AQ1876">
        <v>0</v>
      </c>
      <c r="AR1876">
        <v>0</v>
      </c>
    </row>
    <row r="1877" spans="1:44" x14ac:dyDescent="0.3">
      <c r="A1877">
        <v>1873</v>
      </c>
      <c r="B1877">
        <v>2</v>
      </c>
      <c r="C1877">
        <v>77</v>
      </c>
      <c r="D1877">
        <v>16</v>
      </c>
      <c r="E1877" t="str">
        <f>"2-77-16"</f>
        <v>2-77-16</v>
      </c>
      <c r="F1877" t="s">
        <v>71</v>
      </c>
      <c r="G1877" t="s">
        <v>72</v>
      </c>
      <c r="T1877">
        <v>1</v>
      </c>
      <c r="U1877">
        <v>0</v>
      </c>
      <c r="V1877">
        <v>0</v>
      </c>
      <c r="W1877">
        <v>0</v>
      </c>
      <c r="X1877">
        <v>1</v>
      </c>
      <c r="Y1877">
        <v>0</v>
      </c>
      <c r="Z1877">
        <v>1</v>
      </c>
      <c r="AA1877">
        <v>0</v>
      </c>
      <c r="AB1877">
        <v>0</v>
      </c>
      <c r="AC1877">
        <v>1</v>
      </c>
      <c r="AD1877">
        <v>0</v>
      </c>
      <c r="AE1877">
        <v>1</v>
      </c>
      <c r="AF1877">
        <v>1</v>
      </c>
      <c r="AG1877">
        <v>1</v>
      </c>
      <c r="AH1877">
        <v>1</v>
      </c>
      <c r="AI1877">
        <v>0</v>
      </c>
      <c r="AJ1877">
        <v>0</v>
      </c>
      <c r="AK1877">
        <v>1</v>
      </c>
      <c r="AL1877">
        <v>1</v>
      </c>
      <c r="AM1877">
        <v>1</v>
      </c>
      <c r="AN1877">
        <v>1</v>
      </c>
      <c r="AO1877">
        <v>1</v>
      </c>
      <c r="AP1877">
        <v>0</v>
      </c>
      <c r="AQ1877">
        <v>0</v>
      </c>
      <c r="AR1877">
        <v>0</v>
      </c>
    </row>
    <row r="1878" spans="1:44" x14ac:dyDescent="0.3">
      <c r="A1878">
        <v>1874</v>
      </c>
      <c r="B1878">
        <v>2</v>
      </c>
      <c r="C1878">
        <v>77</v>
      </c>
      <c r="D1878">
        <v>8</v>
      </c>
      <c r="E1878" t="str">
        <f>"2-77-8"</f>
        <v>2-77-8</v>
      </c>
      <c r="F1878" t="s">
        <v>71</v>
      </c>
      <c r="G1878" t="s">
        <v>72</v>
      </c>
      <c r="T1878">
        <v>0</v>
      </c>
      <c r="U1878">
        <v>0</v>
      </c>
      <c r="V1878">
        <v>0</v>
      </c>
      <c r="W1878">
        <v>0</v>
      </c>
      <c r="X1878">
        <v>1</v>
      </c>
      <c r="Y1878">
        <v>0</v>
      </c>
      <c r="Z1878">
        <v>0</v>
      </c>
      <c r="AA1878">
        <v>0</v>
      </c>
      <c r="AB1878">
        <v>0</v>
      </c>
      <c r="AC1878">
        <v>0</v>
      </c>
      <c r="AD1878">
        <v>0</v>
      </c>
      <c r="AE1878">
        <v>0</v>
      </c>
      <c r="AF1878">
        <v>0</v>
      </c>
      <c r="AG1878">
        <v>0</v>
      </c>
      <c r="AH1878">
        <v>1</v>
      </c>
      <c r="AI1878">
        <v>0</v>
      </c>
      <c r="AJ1878">
        <v>1</v>
      </c>
      <c r="AK1878">
        <v>0</v>
      </c>
      <c r="AL1878">
        <v>1</v>
      </c>
      <c r="AM1878">
        <v>1</v>
      </c>
      <c r="AN1878">
        <v>1</v>
      </c>
      <c r="AO1878">
        <v>1</v>
      </c>
      <c r="AP1878">
        <v>0</v>
      </c>
      <c r="AQ1878">
        <v>0</v>
      </c>
      <c r="AR1878">
        <v>1</v>
      </c>
    </row>
    <row r="1879" spans="1:44" x14ac:dyDescent="0.3">
      <c r="A1879">
        <v>1875</v>
      </c>
      <c r="B1879">
        <v>2</v>
      </c>
      <c r="C1879">
        <v>77</v>
      </c>
      <c r="D1879">
        <v>20</v>
      </c>
      <c r="E1879" t="str">
        <f>"2-77-20"</f>
        <v>2-77-20</v>
      </c>
      <c r="F1879" t="s">
        <v>71</v>
      </c>
      <c r="G1879" t="s">
        <v>72</v>
      </c>
      <c r="T1879">
        <v>0</v>
      </c>
      <c r="U1879">
        <v>1</v>
      </c>
      <c r="V1879">
        <v>0</v>
      </c>
      <c r="W1879">
        <v>0</v>
      </c>
      <c r="X1879">
        <v>0</v>
      </c>
      <c r="Y1879">
        <v>1</v>
      </c>
      <c r="Z1879">
        <v>0</v>
      </c>
      <c r="AA1879">
        <v>1</v>
      </c>
      <c r="AB1879">
        <v>0</v>
      </c>
      <c r="AC1879">
        <v>0</v>
      </c>
      <c r="AD1879">
        <v>0</v>
      </c>
      <c r="AE1879">
        <v>0</v>
      </c>
      <c r="AF1879">
        <v>0</v>
      </c>
      <c r="AG1879">
        <v>0</v>
      </c>
      <c r="AH1879">
        <v>0</v>
      </c>
      <c r="AI1879">
        <v>1</v>
      </c>
      <c r="AJ1879">
        <v>1</v>
      </c>
      <c r="AK1879">
        <v>0</v>
      </c>
      <c r="AL1879">
        <v>0</v>
      </c>
      <c r="AM1879">
        <v>0</v>
      </c>
      <c r="AN1879">
        <v>0</v>
      </c>
      <c r="AO1879">
        <v>0</v>
      </c>
      <c r="AP1879">
        <v>0</v>
      </c>
      <c r="AQ1879">
        <v>0</v>
      </c>
      <c r="AR1879">
        <v>0</v>
      </c>
    </row>
    <row r="1880" spans="1:44" x14ac:dyDescent="0.3">
      <c r="A1880">
        <v>1876</v>
      </c>
      <c r="B1880">
        <v>2</v>
      </c>
      <c r="C1880">
        <v>77</v>
      </c>
      <c r="D1880">
        <v>10</v>
      </c>
      <c r="E1880" t="str">
        <f>"2-77-10"</f>
        <v>2-77-10</v>
      </c>
      <c r="F1880" t="s">
        <v>71</v>
      </c>
      <c r="G1880" t="s">
        <v>72</v>
      </c>
      <c r="T1880">
        <v>1</v>
      </c>
      <c r="U1880">
        <v>0</v>
      </c>
      <c r="V1880">
        <v>0</v>
      </c>
      <c r="W1880">
        <v>0</v>
      </c>
      <c r="X1880">
        <v>1</v>
      </c>
      <c r="Y1880">
        <v>0</v>
      </c>
      <c r="Z1880">
        <v>1</v>
      </c>
      <c r="AA1880">
        <v>0</v>
      </c>
      <c r="AB1880">
        <v>1</v>
      </c>
      <c r="AC1880">
        <v>0</v>
      </c>
      <c r="AD1880">
        <v>0</v>
      </c>
      <c r="AE1880">
        <v>1</v>
      </c>
      <c r="AF1880">
        <v>1</v>
      </c>
      <c r="AG1880">
        <v>1</v>
      </c>
      <c r="AH1880">
        <v>0</v>
      </c>
      <c r="AI1880">
        <v>1</v>
      </c>
      <c r="AJ1880">
        <v>1</v>
      </c>
      <c r="AK1880">
        <v>0</v>
      </c>
      <c r="AL1880">
        <v>1</v>
      </c>
      <c r="AM1880">
        <v>1</v>
      </c>
      <c r="AN1880">
        <v>1</v>
      </c>
      <c r="AO1880">
        <v>1</v>
      </c>
      <c r="AP1880">
        <v>0</v>
      </c>
      <c r="AQ1880">
        <v>0</v>
      </c>
      <c r="AR1880">
        <v>1</v>
      </c>
    </row>
    <row r="1881" spans="1:44" x14ac:dyDescent="0.3">
      <c r="A1881">
        <v>1877</v>
      </c>
      <c r="B1881">
        <v>2</v>
      </c>
      <c r="C1881">
        <v>77</v>
      </c>
      <c r="D1881">
        <v>25</v>
      </c>
      <c r="E1881" t="str">
        <f>"2-77-25"</f>
        <v>2-77-25</v>
      </c>
      <c r="F1881" t="s">
        <v>71</v>
      </c>
      <c r="G1881" t="s">
        <v>72</v>
      </c>
      <c r="T1881">
        <v>0</v>
      </c>
      <c r="U1881">
        <v>1</v>
      </c>
      <c r="V1881">
        <v>0</v>
      </c>
      <c r="W1881">
        <v>0</v>
      </c>
      <c r="X1881">
        <v>1</v>
      </c>
      <c r="Y1881">
        <v>0</v>
      </c>
      <c r="Z1881">
        <v>0</v>
      </c>
      <c r="AA1881">
        <v>1</v>
      </c>
      <c r="AB1881">
        <v>1</v>
      </c>
      <c r="AC1881">
        <v>0</v>
      </c>
      <c r="AD1881">
        <v>0</v>
      </c>
      <c r="AE1881">
        <v>1</v>
      </c>
      <c r="AF1881">
        <v>1</v>
      </c>
      <c r="AG1881">
        <v>1</v>
      </c>
      <c r="AH1881">
        <v>0</v>
      </c>
      <c r="AI1881">
        <v>1</v>
      </c>
      <c r="AJ1881">
        <v>0</v>
      </c>
      <c r="AK1881">
        <v>1</v>
      </c>
      <c r="AL1881">
        <v>1</v>
      </c>
      <c r="AM1881">
        <v>1</v>
      </c>
      <c r="AN1881">
        <v>1</v>
      </c>
      <c r="AO1881">
        <v>1</v>
      </c>
      <c r="AP1881">
        <v>0</v>
      </c>
      <c r="AQ1881">
        <v>0</v>
      </c>
      <c r="AR1881">
        <v>0</v>
      </c>
    </row>
    <row r="1882" spans="1:44" x14ac:dyDescent="0.3">
      <c r="A1882">
        <v>1878</v>
      </c>
      <c r="B1882">
        <v>2</v>
      </c>
      <c r="C1882">
        <v>77</v>
      </c>
      <c r="D1882">
        <v>3</v>
      </c>
      <c r="E1882" t="str">
        <f>"2-77-3"</f>
        <v>2-77-3</v>
      </c>
      <c r="F1882" t="s">
        <v>71</v>
      </c>
      <c r="G1882" t="s">
        <v>72</v>
      </c>
      <c r="T1882">
        <v>0</v>
      </c>
      <c r="U1882">
        <v>0</v>
      </c>
      <c r="V1882">
        <v>0</v>
      </c>
      <c r="W1882">
        <v>0</v>
      </c>
      <c r="X1882">
        <v>1</v>
      </c>
      <c r="Y1882">
        <v>0</v>
      </c>
      <c r="Z1882">
        <v>1</v>
      </c>
      <c r="AA1882">
        <v>0</v>
      </c>
      <c r="AB1882">
        <v>0</v>
      </c>
      <c r="AC1882">
        <v>0</v>
      </c>
      <c r="AD1882">
        <v>0</v>
      </c>
      <c r="AE1882">
        <v>0</v>
      </c>
      <c r="AF1882">
        <v>0</v>
      </c>
      <c r="AG1882">
        <v>0</v>
      </c>
      <c r="AH1882">
        <v>1</v>
      </c>
      <c r="AI1882">
        <v>0</v>
      </c>
      <c r="AJ1882">
        <v>1</v>
      </c>
      <c r="AK1882">
        <v>0</v>
      </c>
      <c r="AL1882">
        <v>1</v>
      </c>
      <c r="AM1882">
        <v>1</v>
      </c>
      <c r="AN1882">
        <v>1</v>
      </c>
      <c r="AO1882">
        <v>1</v>
      </c>
      <c r="AP1882">
        <v>0</v>
      </c>
      <c r="AQ1882">
        <v>0</v>
      </c>
      <c r="AR1882">
        <v>1</v>
      </c>
    </row>
    <row r="1883" spans="1:44" x14ac:dyDescent="0.3">
      <c r="A1883">
        <v>1879</v>
      </c>
      <c r="B1883">
        <v>2</v>
      </c>
      <c r="C1883">
        <v>77</v>
      </c>
      <c r="D1883">
        <v>9</v>
      </c>
      <c r="E1883" t="str">
        <f>"2-77-9"</f>
        <v>2-77-9</v>
      </c>
      <c r="F1883" t="s">
        <v>71</v>
      </c>
      <c r="G1883" t="s">
        <v>72</v>
      </c>
      <c r="T1883">
        <v>0</v>
      </c>
      <c r="U1883">
        <v>1</v>
      </c>
      <c r="V1883">
        <v>0</v>
      </c>
      <c r="W1883">
        <v>0</v>
      </c>
      <c r="X1883">
        <v>1</v>
      </c>
      <c r="Y1883">
        <v>0</v>
      </c>
      <c r="Z1883">
        <v>0</v>
      </c>
      <c r="AA1883">
        <v>0</v>
      </c>
      <c r="AB1883">
        <v>0</v>
      </c>
      <c r="AC1883">
        <v>0</v>
      </c>
      <c r="AD1883">
        <v>0</v>
      </c>
      <c r="AE1883">
        <v>1</v>
      </c>
      <c r="AF1883">
        <v>1</v>
      </c>
      <c r="AG1883">
        <v>1</v>
      </c>
      <c r="AH1883">
        <v>1</v>
      </c>
      <c r="AI1883">
        <v>0</v>
      </c>
      <c r="AJ1883">
        <v>1</v>
      </c>
      <c r="AK1883">
        <v>0</v>
      </c>
      <c r="AL1883">
        <v>1</v>
      </c>
      <c r="AM1883">
        <v>1</v>
      </c>
      <c r="AN1883">
        <v>1</v>
      </c>
      <c r="AO1883">
        <v>1</v>
      </c>
      <c r="AP1883">
        <v>0</v>
      </c>
      <c r="AQ1883">
        <v>0</v>
      </c>
      <c r="AR1883">
        <v>1</v>
      </c>
    </row>
    <row r="1884" spans="1:44" x14ac:dyDescent="0.3">
      <c r="A1884">
        <v>1880</v>
      </c>
      <c r="B1884">
        <v>2</v>
      </c>
      <c r="C1884">
        <v>78</v>
      </c>
      <c r="D1884">
        <v>24</v>
      </c>
      <c r="E1884" t="str">
        <f>"2-78-24"</f>
        <v>2-78-24</v>
      </c>
      <c r="F1884" t="s">
        <v>71</v>
      </c>
      <c r="G1884" t="s">
        <v>72</v>
      </c>
      <c r="T1884">
        <v>0</v>
      </c>
      <c r="U1884">
        <v>1</v>
      </c>
      <c r="V1884">
        <v>0</v>
      </c>
      <c r="W1884">
        <v>0</v>
      </c>
      <c r="X1884">
        <v>0</v>
      </c>
      <c r="Y1884">
        <v>1</v>
      </c>
      <c r="Z1884">
        <v>1</v>
      </c>
      <c r="AA1884">
        <v>0</v>
      </c>
      <c r="AB1884">
        <v>0</v>
      </c>
      <c r="AC1884">
        <v>0</v>
      </c>
      <c r="AD1884">
        <v>1</v>
      </c>
      <c r="AE1884">
        <v>0</v>
      </c>
      <c r="AF1884">
        <v>0</v>
      </c>
      <c r="AG1884">
        <v>0</v>
      </c>
      <c r="AH1884">
        <v>1</v>
      </c>
      <c r="AI1884">
        <v>0</v>
      </c>
      <c r="AJ1884">
        <v>0</v>
      </c>
      <c r="AK1884">
        <v>1</v>
      </c>
      <c r="AL1884">
        <v>0</v>
      </c>
      <c r="AM1884">
        <v>0</v>
      </c>
      <c r="AN1884">
        <v>0</v>
      </c>
      <c r="AO1884">
        <v>0</v>
      </c>
      <c r="AP1884">
        <v>0</v>
      </c>
      <c r="AQ1884">
        <v>0</v>
      </c>
      <c r="AR1884">
        <v>0</v>
      </c>
    </row>
    <row r="1885" spans="1:44" x14ac:dyDescent="0.3">
      <c r="A1885">
        <v>1881</v>
      </c>
      <c r="B1885">
        <v>2</v>
      </c>
      <c r="C1885">
        <v>78</v>
      </c>
      <c r="D1885">
        <v>23</v>
      </c>
      <c r="E1885" t="str">
        <f>"2-78-23"</f>
        <v>2-78-23</v>
      </c>
      <c r="F1885" t="s">
        <v>71</v>
      </c>
      <c r="G1885" t="s">
        <v>73</v>
      </c>
      <c r="H1885">
        <v>1</v>
      </c>
      <c r="I1885">
        <v>0</v>
      </c>
      <c r="J1885">
        <v>0</v>
      </c>
      <c r="K1885">
        <v>1</v>
      </c>
      <c r="L1885">
        <v>1</v>
      </c>
      <c r="M1885">
        <v>1</v>
      </c>
      <c r="N1885">
        <v>1</v>
      </c>
      <c r="O1885">
        <v>1</v>
      </c>
      <c r="P1885">
        <v>1</v>
      </c>
      <c r="Q1885">
        <v>1</v>
      </c>
      <c r="R1885">
        <v>1</v>
      </c>
      <c r="S1885">
        <v>1</v>
      </c>
    </row>
    <row r="1886" spans="1:44" x14ac:dyDescent="0.3">
      <c r="A1886">
        <v>1882</v>
      </c>
      <c r="B1886">
        <v>2</v>
      </c>
      <c r="C1886">
        <v>78</v>
      </c>
      <c r="D1886">
        <v>14</v>
      </c>
      <c r="E1886" t="str">
        <f>"2-78-14"</f>
        <v>2-78-14</v>
      </c>
      <c r="F1886" t="s">
        <v>71</v>
      </c>
      <c r="G1886" t="s">
        <v>72</v>
      </c>
      <c r="T1886">
        <v>0</v>
      </c>
      <c r="U1886">
        <v>1</v>
      </c>
      <c r="V1886">
        <v>0</v>
      </c>
      <c r="W1886">
        <v>0</v>
      </c>
      <c r="X1886">
        <v>1</v>
      </c>
      <c r="Y1886">
        <v>0</v>
      </c>
      <c r="Z1886">
        <v>0</v>
      </c>
      <c r="AA1886">
        <v>1</v>
      </c>
      <c r="AB1886">
        <v>1</v>
      </c>
      <c r="AC1886">
        <v>0</v>
      </c>
      <c r="AD1886">
        <v>0</v>
      </c>
      <c r="AE1886">
        <v>0</v>
      </c>
      <c r="AF1886">
        <v>0</v>
      </c>
      <c r="AG1886">
        <v>0</v>
      </c>
      <c r="AH1886">
        <v>0</v>
      </c>
      <c r="AI1886">
        <v>1</v>
      </c>
      <c r="AJ1886">
        <v>1</v>
      </c>
      <c r="AK1886">
        <v>0</v>
      </c>
      <c r="AL1886">
        <v>0</v>
      </c>
      <c r="AM1886">
        <v>0</v>
      </c>
      <c r="AN1886">
        <v>0</v>
      </c>
      <c r="AO1886">
        <v>1</v>
      </c>
      <c r="AP1886">
        <v>0</v>
      </c>
      <c r="AQ1886">
        <v>0</v>
      </c>
      <c r="AR1886">
        <v>0</v>
      </c>
    </row>
    <row r="1887" spans="1:44" x14ac:dyDescent="0.3">
      <c r="A1887">
        <v>1883</v>
      </c>
      <c r="B1887">
        <v>2</v>
      </c>
      <c r="C1887">
        <v>78</v>
      </c>
      <c r="D1887">
        <v>13</v>
      </c>
      <c r="E1887" t="str">
        <f>"2-78-13"</f>
        <v>2-78-13</v>
      </c>
      <c r="F1887" t="s">
        <v>71</v>
      </c>
      <c r="G1887" t="s">
        <v>72</v>
      </c>
      <c r="T1887">
        <v>1</v>
      </c>
      <c r="U1887">
        <v>0</v>
      </c>
      <c r="V1887">
        <v>0</v>
      </c>
      <c r="W1887">
        <v>0</v>
      </c>
      <c r="X1887">
        <v>1</v>
      </c>
      <c r="Y1887">
        <v>0</v>
      </c>
      <c r="Z1887">
        <v>0</v>
      </c>
      <c r="AA1887">
        <v>1</v>
      </c>
      <c r="AB1887">
        <v>0</v>
      </c>
      <c r="AC1887">
        <v>1</v>
      </c>
      <c r="AD1887">
        <v>0</v>
      </c>
      <c r="AE1887">
        <v>1</v>
      </c>
      <c r="AF1887">
        <v>1</v>
      </c>
      <c r="AG1887">
        <v>1</v>
      </c>
      <c r="AH1887">
        <v>1</v>
      </c>
      <c r="AI1887">
        <v>0</v>
      </c>
      <c r="AJ1887">
        <v>1</v>
      </c>
      <c r="AK1887">
        <v>0</v>
      </c>
      <c r="AL1887">
        <v>1</v>
      </c>
      <c r="AM1887">
        <v>1</v>
      </c>
      <c r="AN1887">
        <v>1</v>
      </c>
      <c r="AO1887">
        <v>1</v>
      </c>
      <c r="AP1887">
        <v>0</v>
      </c>
      <c r="AQ1887">
        <v>0</v>
      </c>
      <c r="AR1887">
        <v>0</v>
      </c>
    </row>
    <row r="1888" spans="1:44" x14ac:dyDescent="0.3">
      <c r="A1888">
        <v>1884</v>
      </c>
      <c r="B1888">
        <v>2</v>
      </c>
      <c r="C1888">
        <v>78</v>
      </c>
      <c r="D1888">
        <v>5</v>
      </c>
      <c r="E1888" t="str">
        <f>"2-78-5"</f>
        <v>2-78-5</v>
      </c>
      <c r="F1888" t="s">
        <v>71</v>
      </c>
      <c r="G1888" t="s">
        <v>73</v>
      </c>
      <c r="H1888">
        <v>1</v>
      </c>
      <c r="I1888">
        <v>0</v>
      </c>
      <c r="J1888">
        <v>1</v>
      </c>
      <c r="K1888">
        <v>0</v>
      </c>
      <c r="L1888">
        <v>1</v>
      </c>
      <c r="M1888">
        <v>1</v>
      </c>
      <c r="N1888">
        <v>1</v>
      </c>
      <c r="O1888">
        <v>1</v>
      </c>
      <c r="P1888">
        <v>1</v>
      </c>
      <c r="Q1888">
        <v>1</v>
      </c>
      <c r="R1888">
        <v>1</v>
      </c>
      <c r="S1888">
        <v>1</v>
      </c>
    </row>
    <row r="1889" spans="1:44" x14ac:dyDescent="0.3">
      <c r="A1889">
        <v>1885</v>
      </c>
      <c r="B1889">
        <v>2</v>
      </c>
      <c r="C1889">
        <v>78</v>
      </c>
      <c r="D1889">
        <v>3</v>
      </c>
      <c r="E1889" t="str">
        <f>"2-78-3"</f>
        <v>2-78-3</v>
      </c>
      <c r="F1889" t="s">
        <v>71</v>
      </c>
      <c r="G1889" t="s">
        <v>73</v>
      </c>
      <c r="H1889">
        <v>1</v>
      </c>
      <c r="I1889">
        <v>1</v>
      </c>
      <c r="J1889">
        <v>0</v>
      </c>
      <c r="K1889">
        <v>0</v>
      </c>
      <c r="L1889">
        <v>1</v>
      </c>
      <c r="M1889">
        <v>1</v>
      </c>
      <c r="N1889">
        <v>1</v>
      </c>
      <c r="O1889">
        <v>1</v>
      </c>
      <c r="P1889">
        <v>0</v>
      </c>
      <c r="Q1889">
        <v>0</v>
      </c>
      <c r="R1889">
        <v>1</v>
      </c>
      <c r="S1889">
        <v>1</v>
      </c>
    </row>
    <row r="1890" spans="1:44" x14ac:dyDescent="0.3">
      <c r="A1890">
        <v>1886</v>
      </c>
      <c r="B1890">
        <v>2</v>
      </c>
      <c r="C1890">
        <v>78</v>
      </c>
      <c r="D1890">
        <v>16</v>
      </c>
      <c r="E1890" t="str">
        <f>"2-78-16"</f>
        <v>2-78-16</v>
      </c>
      <c r="F1890" t="s">
        <v>71</v>
      </c>
      <c r="G1890" t="s">
        <v>72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1</v>
      </c>
      <c r="Z1890">
        <v>0</v>
      </c>
      <c r="AA1890">
        <v>0</v>
      </c>
      <c r="AB1890">
        <v>0</v>
      </c>
      <c r="AC1890">
        <v>0</v>
      </c>
      <c r="AD1890">
        <v>0</v>
      </c>
      <c r="AE1890">
        <v>0</v>
      </c>
      <c r="AF1890">
        <v>0</v>
      </c>
      <c r="AG1890">
        <v>0</v>
      </c>
      <c r="AH1890">
        <v>1</v>
      </c>
      <c r="AI1890">
        <v>0</v>
      </c>
      <c r="AJ1890">
        <v>0</v>
      </c>
      <c r="AK1890">
        <v>1</v>
      </c>
      <c r="AL1890">
        <v>0</v>
      </c>
      <c r="AM1890">
        <v>0</v>
      </c>
      <c r="AN1890">
        <v>0</v>
      </c>
      <c r="AO1890">
        <v>0</v>
      </c>
      <c r="AP1890">
        <v>0</v>
      </c>
      <c r="AQ1890">
        <v>0</v>
      </c>
      <c r="AR1890">
        <v>0</v>
      </c>
    </row>
    <row r="1891" spans="1:44" x14ac:dyDescent="0.3">
      <c r="A1891">
        <v>1887</v>
      </c>
      <c r="B1891">
        <v>2</v>
      </c>
      <c r="C1891">
        <v>78</v>
      </c>
      <c r="D1891">
        <v>15</v>
      </c>
      <c r="E1891" t="str">
        <f>"2-78-15"</f>
        <v>2-78-15</v>
      </c>
      <c r="F1891" t="s">
        <v>71</v>
      </c>
      <c r="G1891" t="s">
        <v>72</v>
      </c>
      <c r="T1891">
        <v>0</v>
      </c>
      <c r="U1891">
        <v>1</v>
      </c>
      <c r="V1891">
        <v>0</v>
      </c>
      <c r="W1891">
        <v>0</v>
      </c>
      <c r="X1891">
        <v>0</v>
      </c>
      <c r="Y1891">
        <v>1</v>
      </c>
      <c r="Z1891">
        <v>0</v>
      </c>
      <c r="AA1891">
        <v>1</v>
      </c>
      <c r="AB1891">
        <v>0</v>
      </c>
      <c r="AC1891">
        <v>1</v>
      </c>
      <c r="AD1891">
        <v>0</v>
      </c>
      <c r="AE1891">
        <v>0</v>
      </c>
      <c r="AF1891">
        <v>0</v>
      </c>
      <c r="AG1891">
        <v>0</v>
      </c>
      <c r="AH1891">
        <v>0</v>
      </c>
      <c r="AI1891">
        <v>1</v>
      </c>
      <c r="AJ1891">
        <v>0</v>
      </c>
      <c r="AK1891">
        <v>1</v>
      </c>
      <c r="AL1891">
        <v>0</v>
      </c>
      <c r="AM1891">
        <v>0</v>
      </c>
      <c r="AN1891">
        <v>0</v>
      </c>
      <c r="AO1891">
        <v>0</v>
      </c>
      <c r="AP1891">
        <v>0</v>
      </c>
      <c r="AQ1891">
        <v>0</v>
      </c>
      <c r="AR1891">
        <v>0</v>
      </c>
    </row>
    <row r="1892" spans="1:44" x14ac:dyDescent="0.3">
      <c r="A1892">
        <v>1888</v>
      </c>
      <c r="B1892">
        <v>2</v>
      </c>
      <c r="C1892">
        <v>78</v>
      </c>
      <c r="D1892">
        <v>10</v>
      </c>
      <c r="E1892" t="str">
        <f>"2-78-10"</f>
        <v>2-78-10</v>
      </c>
      <c r="F1892" t="s">
        <v>71</v>
      </c>
      <c r="G1892" t="s">
        <v>72</v>
      </c>
      <c r="T1892">
        <v>1</v>
      </c>
      <c r="U1892">
        <v>0</v>
      </c>
      <c r="V1892">
        <v>0</v>
      </c>
      <c r="W1892">
        <v>0</v>
      </c>
      <c r="X1892">
        <v>1</v>
      </c>
      <c r="Y1892">
        <v>0</v>
      </c>
      <c r="Z1892">
        <v>0</v>
      </c>
      <c r="AA1892">
        <v>1</v>
      </c>
      <c r="AB1892">
        <v>0</v>
      </c>
      <c r="AC1892">
        <v>0</v>
      </c>
      <c r="AD1892">
        <v>1</v>
      </c>
      <c r="AE1892">
        <v>0</v>
      </c>
      <c r="AF1892">
        <v>0</v>
      </c>
      <c r="AG1892">
        <v>0</v>
      </c>
      <c r="AH1892">
        <v>0</v>
      </c>
      <c r="AI1892">
        <v>1</v>
      </c>
      <c r="AJ1892">
        <v>1</v>
      </c>
      <c r="AK1892">
        <v>0</v>
      </c>
      <c r="AL1892">
        <v>0</v>
      </c>
      <c r="AM1892">
        <v>1</v>
      </c>
      <c r="AN1892">
        <v>1</v>
      </c>
      <c r="AO1892">
        <v>1</v>
      </c>
      <c r="AP1892">
        <v>0</v>
      </c>
      <c r="AQ1892">
        <v>0</v>
      </c>
      <c r="AR1892">
        <v>0</v>
      </c>
    </row>
    <row r="1893" spans="1:44" x14ac:dyDescent="0.3">
      <c r="A1893">
        <v>1889</v>
      </c>
      <c r="B1893">
        <v>2</v>
      </c>
      <c r="C1893">
        <v>78</v>
      </c>
      <c r="D1893">
        <v>6</v>
      </c>
      <c r="E1893" t="str">
        <f>"2-78-6"</f>
        <v>2-78-6</v>
      </c>
      <c r="F1893" t="s">
        <v>71</v>
      </c>
      <c r="G1893" t="s">
        <v>72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1</v>
      </c>
      <c r="Z1893">
        <v>0</v>
      </c>
      <c r="AA1893">
        <v>0</v>
      </c>
      <c r="AB1893">
        <v>0</v>
      </c>
      <c r="AC1893">
        <v>0</v>
      </c>
      <c r="AD1893">
        <v>0</v>
      </c>
      <c r="AE1893">
        <v>0</v>
      </c>
      <c r="AF1893">
        <v>0</v>
      </c>
      <c r="AG1893">
        <v>0</v>
      </c>
      <c r="AH1893">
        <v>0</v>
      </c>
      <c r="AI1893">
        <v>1</v>
      </c>
      <c r="AJ1893">
        <v>1</v>
      </c>
      <c r="AK1893">
        <v>0</v>
      </c>
      <c r="AL1893">
        <v>0</v>
      </c>
      <c r="AM1893">
        <v>0</v>
      </c>
      <c r="AN1893">
        <v>0</v>
      </c>
      <c r="AO1893">
        <v>0</v>
      </c>
      <c r="AP1893">
        <v>0</v>
      </c>
      <c r="AQ1893">
        <v>0</v>
      </c>
      <c r="AR1893">
        <v>0</v>
      </c>
    </row>
    <row r="1894" spans="1:44" x14ac:dyDescent="0.3">
      <c r="A1894">
        <v>1890</v>
      </c>
      <c r="B1894">
        <v>2</v>
      </c>
      <c r="C1894">
        <v>78</v>
      </c>
      <c r="D1894">
        <v>4</v>
      </c>
      <c r="E1894" t="str">
        <f>"2-78-4"</f>
        <v>2-78-4</v>
      </c>
      <c r="F1894" t="s">
        <v>71</v>
      </c>
      <c r="G1894" t="s">
        <v>73</v>
      </c>
      <c r="H1894">
        <v>1</v>
      </c>
      <c r="I1894">
        <v>0</v>
      </c>
      <c r="J1894">
        <v>1</v>
      </c>
      <c r="K1894">
        <v>0</v>
      </c>
      <c r="L1894">
        <v>1</v>
      </c>
      <c r="M1894">
        <v>1</v>
      </c>
      <c r="N1894">
        <v>1</v>
      </c>
      <c r="O1894">
        <v>1</v>
      </c>
      <c r="P1894">
        <v>1</v>
      </c>
      <c r="Q1894">
        <v>1</v>
      </c>
      <c r="R1894">
        <v>1</v>
      </c>
      <c r="S1894">
        <v>1</v>
      </c>
    </row>
    <row r="1895" spans="1:44" x14ac:dyDescent="0.3">
      <c r="A1895">
        <v>1891</v>
      </c>
      <c r="B1895">
        <v>2</v>
      </c>
      <c r="C1895">
        <v>78</v>
      </c>
      <c r="D1895">
        <v>22</v>
      </c>
      <c r="E1895" t="str">
        <f>"2-78-22"</f>
        <v>2-78-22</v>
      </c>
      <c r="F1895" t="s">
        <v>71</v>
      </c>
      <c r="G1895" t="s">
        <v>73</v>
      </c>
      <c r="H1895">
        <v>1</v>
      </c>
      <c r="I1895">
        <v>0</v>
      </c>
      <c r="J1895">
        <v>1</v>
      </c>
      <c r="K1895">
        <v>0</v>
      </c>
      <c r="L1895">
        <v>1</v>
      </c>
      <c r="M1895">
        <v>1</v>
      </c>
      <c r="N1895">
        <v>1</v>
      </c>
      <c r="O1895">
        <v>1</v>
      </c>
      <c r="P1895">
        <v>1</v>
      </c>
      <c r="Q1895">
        <v>1</v>
      </c>
      <c r="R1895">
        <v>1</v>
      </c>
      <c r="S1895">
        <v>1</v>
      </c>
    </row>
    <row r="1896" spans="1:44" x14ac:dyDescent="0.3">
      <c r="A1896">
        <v>1892</v>
      </c>
      <c r="B1896">
        <v>2</v>
      </c>
      <c r="C1896">
        <v>78</v>
      </c>
      <c r="D1896">
        <v>21</v>
      </c>
      <c r="E1896" t="str">
        <f>"2-78-21"</f>
        <v>2-78-21</v>
      </c>
      <c r="F1896" t="s">
        <v>71</v>
      </c>
      <c r="G1896" t="s">
        <v>72</v>
      </c>
      <c r="T1896">
        <v>0</v>
      </c>
      <c r="U1896">
        <v>1</v>
      </c>
      <c r="V1896">
        <v>0</v>
      </c>
      <c r="W1896">
        <v>0</v>
      </c>
      <c r="X1896">
        <v>1</v>
      </c>
      <c r="Y1896">
        <v>0</v>
      </c>
      <c r="Z1896">
        <v>0</v>
      </c>
      <c r="AA1896">
        <v>1</v>
      </c>
      <c r="AB1896">
        <v>0</v>
      </c>
      <c r="AC1896">
        <v>0</v>
      </c>
      <c r="AD1896">
        <v>0</v>
      </c>
      <c r="AE1896">
        <v>0</v>
      </c>
      <c r="AF1896">
        <v>0</v>
      </c>
      <c r="AG1896">
        <v>0</v>
      </c>
      <c r="AH1896">
        <v>0</v>
      </c>
      <c r="AI1896">
        <v>0</v>
      </c>
      <c r="AJ1896">
        <v>0</v>
      </c>
      <c r="AK1896">
        <v>1</v>
      </c>
      <c r="AL1896">
        <v>0</v>
      </c>
      <c r="AM1896">
        <v>0</v>
      </c>
      <c r="AN1896">
        <v>1</v>
      </c>
      <c r="AO1896">
        <v>1</v>
      </c>
      <c r="AP1896">
        <v>0</v>
      </c>
      <c r="AQ1896">
        <v>0</v>
      </c>
      <c r="AR1896">
        <v>0</v>
      </c>
    </row>
    <row r="1897" spans="1:44" x14ac:dyDescent="0.3">
      <c r="A1897">
        <v>1893</v>
      </c>
      <c r="B1897">
        <v>2</v>
      </c>
      <c r="C1897">
        <v>78</v>
      </c>
      <c r="D1897">
        <v>18</v>
      </c>
      <c r="E1897" t="str">
        <f>"2-78-18"</f>
        <v>2-78-18</v>
      </c>
      <c r="F1897" t="s">
        <v>71</v>
      </c>
      <c r="G1897" t="s">
        <v>73</v>
      </c>
      <c r="H1897">
        <v>1</v>
      </c>
      <c r="I1897">
        <v>0</v>
      </c>
      <c r="J1897">
        <v>0</v>
      </c>
      <c r="K1897">
        <v>1</v>
      </c>
      <c r="L1897">
        <v>1</v>
      </c>
      <c r="M1897">
        <v>1</v>
      </c>
      <c r="N1897">
        <v>1</v>
      </c>
      <c r="O1897">
        <v>1</v>
      </c>
      <c r="P1897">
        <v>1</v>
      </c>
      <c r="Q1897">
        <v>1</v>
      </c>
      <c r="R1897">
        <v>1</v>
      </c>
      <c r="S1897">
        <v>1</v>
      </c>
    </row>
    <row r="1898" spans="1:44" x14ac:dyDescent="0.3">
      <c r="A1898">
        <v>1894</v>
      </c>
      <c r="B1898">
        <v>2</v>
      </c>
      <c r="C1898">
        <v>78</v>
      </c>
      <c r="D1898">
        <v>17</v>
      </c>
      <c r="E1898" t="str">
        <f>"2-78-17"</f>
        <v>2-78-17</v>
      </c>
      <c r="F1898" t="s">
        <v>71</v>
      </c>
      <c r="G1898" t="s">
        <v>73</v>
      </c>
      <c r="H1898">
        <v>1</v>
      </c>
      <c r="I1898">
        <v>0</v>
      </c>
      <c r="J1898">
        <v>0</v>
      </c>
      <c r="K1898">
        <v>1</v>
      </c>
      <c r="L1898">
        <v>1</v>
      </c>
      <c r="M1898">
        <v>1</v>
      </c>
      <c r="N1898">
        <v>1</v>
      </c>
      <c r="O1898">
        <v>1</v>
      </c>
      <c r="P1898">
        <v>1</v>
      </c>
      <c r="Q1898">
        <v>1</v>
      </c>
      <c r="R1898">
        <v>1</v>
      </c>
      <c r="S1898">
        <v>1</v>
      </c>
    </row>
    <row r="1899" spans="1:44" x14ac:dyDescent="0.3">
      <c r="A1899">
        <v>1895</v>
      </c>
      <c r="B1899">
        <v>2</v>
      </c>
      <c r="C1899">
        <v>78</v>
      </c>
      <c r="D1899">
        <v>11</v>
      </c>
      <c r="E1899" t="str">
        <f>"2-78-11"</f>
        <v>2-78-11</v>
      </c>
      <c r="F1899" t="s">
        <v>71</v>
      </c>
      <c r="G1899" t="s">
        <v>73</v>
      </c>
      <c r="H1899">
        <v>1</v>
      </c>
      <c r="I1899">
        <v>0</v>
      </c>
      <c r="J1899">
        <v>1</v>
      </c>
      <c r="K1899">
        <v>0</v>
      </c>
      <c r="L1899">
        <v>1</v>
      </c>
      <c r="M1899">
        <v>1</v>
      </c>
      <c r="N1899">
        <v>1</v>
      </c>
      <c r="O1899">
        <v>1</v>
      </c>
      <c r="P1899">
        <v>1</v>
      </c>
      <c r="Q1899">
        <v>1</v>
      </c>
      <c r="R1899">
        <v>1</v>
      </c>
      <c r="S1899">
        <v>1</v>
      </c>
    </row>
    <row r="1900" spans="1:44" x14ac:dyDescent="0.3">
      <c r="A1900">
        <v>1896</v>
      </c>
      <c r="B1900">
        <v>2</v>
      </c>
      <c r="C1900">
        <v>78</v>
      </c>
      <c r="D1900">
        <v>25</v>
      </c>
      <c r="E1900" t="str">
        <f>"2-78-25"</f>
        <v>2-78-25</v>
      </c>
      <c r="F1900" t="s">
        <v>71</v>
      </c>
      <c r="G1900" t="s">
        <v>73</v>
      </c>
      <c r="H1900">
        <v>1</v>
      </c>
      <c r="I1900">
        <v>0</v>
      </c>
      <c r="J1900">
        <v>0</v>
      </c>
      <c r="K1900">
        <v>1</v>
      </c>
      <c r="L1900">
        <v>1</v>
      </c>
      <c r="M1900">
        <v>1</v>
      </c>
      <c r="N1900">
        <v>1</v>
      </c>
      <c r="O1900">
        <v>1</v>
      </c>
      <c r="P1900">
        <v>1</v>
      </c>
      <c r="Q1900">
        <v>1</v>
      </c>
      <c r="R1900">
        <v>1</v>
      </c>
      <c r="S1900">
        <v>1</v>
      </c>
    </row>
    <row r="1901" spans="1:44" x14ac:dyDescent="0.3">
      <c r="A1901">
        <v>1897</v>
      </c>
      <c r="B1901">
        <v>2</v>
      </c>
      <c r="C1901">
        <v>78</v>
      </c>
      <c r="D1901">
        <v>1</v>
      </c>
      <c r="E1901" t="str">
        <f>"2-78-1"</f>
        <v>2-78-1</v>
      </c>
      <c r="F1901" t="s">
        <v>71</v>
      </c>
      <c r="G1901" t="s">
        <v>72</v>
      </c>
      <c r="T1901">
        <v>0</v>
      </c>
      <c r="U1901">
        <v>1</v>
      </c>
      <c r="V1901">
        <v>0</v>
      </c>
      <c r="W1901">
        <v>0</v>
      </c>
      <c r="X1901">
        <v>0</v>
      </c>
      <c r="Y1901">
        <v>1</v>
      </c>
      <c r="Z1901">
        <v>1</v>
      </c>
      <c r="AA1901">
        <v>0</v>
      </c>
      <c r="AB1901">
        <v>0</v>
      </c>
      <c r="AC1901">
        <v>1</v>
      </c>
      <c r="AD1901">
        <v>0</v>
      </c>
      <c r="AE1901">
        <v>0</v>
      </c>
      <c r="AF1901">
        <v>0</v>
      </c>
      <c r="AG1901">
        <v>0</v>
      </c>
      <c r="AH1901">
        <v>1</v>
      </c>
      <c r="AI1901">
        <v>0</v>
      </c>
      <c r="AJ1901">
        <v>1</v>
      </c>
      <c r="AK1901">
        <v>0</v>
      </c>
      <c r="AL1901">
        <v>0</v>
      </c>
      <c r="AM1901">
        <v>0</v>
      </c>
      <c r="AN1901">
        <v>0</v>
      </c>
      <c r="AO1901">
        <v>0</v>
      </c>
      <c r="AP1901">
        <v>0</v>
      </c>
      <c r="AQ1901">
        <v>0</v>
      </c>
      <c r="AR1901">
        <v>0</v>
      </c>
    </row>
    <row r="1902" spans="1:44" x14ac:dyDescent="0.3">
      <c r="A1902">
        <v>1898</v>
      </c>
      <c r="B1902">
        <v>2</v>
      </c>
      <c r="C1902">
        <v>78</v>
      </c>
      <c r="D1902">
        <v>12</v>
      </c>
      <c r="E1902" t="str">
        <f>"2-78-12"</f>
        <v>2-78-12</v>
      </c>
      <c r="F1902" t="s">
        <v>71</v>
      </c>
      <c r="G1902" t="s">
        <v>72</v>
      </c>
      <c r="T1902">
        <v>1</v>
      </c>
      <c r="U1902">
        <v>0</v>
      </c>
      <c r="V1902">
        <v>0</v>
      </c>
      <c r="W1902">
        <v>0</v>
      </c>
      <c r="X1902">
        <v>1</v>
      </c>
      <c r="Y1902">
        <v>0</v>
      </c>
      <c r="Z1902">
        <v>1</v>
      </c>
      <c r="AA1902">
        <v>0</v>
      </c>
      <c r="AB1902">
        <v>1</v>
      </c>
      <c r="AC1902">
        <v>0</v>
      </c>
      <c r="AD1902">
        <v>0</v>
      </c>
      <c r="AE1902">
        <v>1</v>
      </c>
      <c r="AF1902">
        <v>1</v>
      </c>
      <c r="AG1902">
        <v>1</v>
      </c>
      <c r="AH1902">
        <v>0</v>
      </c>
      <c r="AI1902">
        <v>1</v>
      </c>
      <c r="AJ1902">
        <v>1</v>
      </c>
      <c r="AK1902">
        <v>0</v>
      </c>
      <c r="AL1902">
        <v>1</v>
      </c>
      <c r="AM1902">
        <v>1</v>
      </c>
      <c r="AN1902">
        <v>1</v>
      </c>
      <c r="AO1902">
        <v>1</v>
      </c>
      <c r="AP1902">
        <v>0</v>
      </c>
      <c r="AQ1902">
        <v>0</v>
      </c>
      <c r="AR1902">
        <v>0</v>
      </c>
    </row>
    <row r="1903" spans="1:44" x14ac:dyDescent="0.3">
      <c r="A1903">
        <v>1899</v>
      </c>
      <c r="B1903">
        <v>2</v>
      </c>
      <c r="C1903">
        <v>78</v>
      </c>
      <c r="D1903">
        <v>9</v>
      </c>
      <c r="E1903" t="str">
        <f>"2-78-9"</f>
        <v>2-78-9</v>
      </c>
      <c r="F1903" t="s">
        <v>71</v>
      </c>
      <c r="G1903" t="s">
        <v>72</v>
      </c>
      <c r="T1903">
        <v>0</v>
      </c>
      <c r="U1903">
        <v>1</v>
      </c>
      <c r="V1903">
        <v>0</v>
      </c>
      <c r="W1903">
        <v>0</v>
      </c>
      <c r="X1903">
        <v>0</v>
      </c>
      <c r="Y1903">
        <v>1</v>
      </c>
      <c r="Z1903">
        <v>1</v>
      </c>
      <c r="AA1903">
        <v>0</v>
      </c>
      <c r="AB1903">
        <v>0</v>
      </c>
      <c r="AC1903">
        <v>0</v>
      </c>
      <c r="AD1903">
        <v>1</v>
      </c>
      <c r="AE1903">
        <v>0</v>
      </c>
      <c r="AF1903">
        <v>0</v>
      </c>
      <c r="AG1903">
        <v>0</v>
      </c>
      <c r="AH1903">
        <v>1</v>
      </c>
      <c r="AI1903">
        <v>0</v>
      </c>
      <c r="AJ1903">
        <v>0</v>
      </c>
      <c r="AK1903">
        <v>1</v>
      </c>
      <c r="AL1903">
        <v>0</v>
      </c>
      <c r="AM1903">
        <v>0</v>
      </c>
      <c r="AN1903">
        <v>0</v>
      </c>
      <c r="AO1903">
        <v>0</v>
      </c>
      <c r="AP1903">
        <v>0</v>
      </c>
      <c r="AQ1903">
        <v>0</v>
      </c>
      <c r="AR1903">
        <v>0</v>
      </c>
    </row>
    <row r="1904" spans="1:44" x14ac:dyDescent="0.3">
      <c r="A1904">
        <v>1900</v>
      </c>
      <c r="B1904">
        <v>2</v>
      </c>
      <c r="C1904">
        <v>78</v>
      </c>
      <c r="D1904">
        <v>19</v>
      </c>
      <c r="E1904" t="str">
        <f>"2-78-19"</f>
        <v>2-78-19</v>
      </c>
      <c r="F1904" t="s">
        <v>71</v>
      </c>
      <c r="G1904" t="s">
        <v>73</v>
      </c>
      <c r="H1904">
        <v>1</v>
      </c>
      <c r="I1904">
        <v>0</v>
      </c>
      <c r="J1904">
        <v>0</v>
      </c>
      <c r="K1904">
        <v>1</v>
      </c>
      <c r="L1904">
        <v>1</v>
      </c>
      <c r="M1904">
        <v>1</v>
      </c>
      <c r="N1904">
        <v>1</v>
      </c>
      <c r="O1904">
        <v>1</v>
      </c>
      <c r="P1904">
        <v>1</v>
      </c>
      <c r="Q1904">
        <v>1</v>
      </c>
      <c r="R1904">
        <v>1</v>
      </c>
      <c r="S1904">
        <v>1</v>
      </c>
    </row>
    <row r="1905" spans="1:44" x14ac:dyDescent="0.3">
      <c r="A1905">
        <v>1901</v>
      </c>
      <c r="B1905">
        <v>2</v>
      </c>
      <c r="C1905">
        <v>78</v>
      </c>
      <c r="D1905">
        <v>7</v>
      </c>
      <c r="E1905" t="str">
        <f>"2-78-7"</f>
        <v>2-78-7</v>
      </c>
      <c r="F1905" t="s">
        <v>71</v>
      </c>
      <c r="G1905" t="s">
        <v>72</v>
      </c>
      <c r="T1905">
        <v>1</v>
      </c>
      <c r="U1905">
        <v>0</v>
      </c>
      <c r="V1905">
        <v>0</v>
      </c>
      <c r="W1905">
        <v>0</v>
      </c>
      <c r="X1905">
        <v>1</v>
      </c>
      <c r="Y1905">
        <v>0</v>
      </c>
      <c r="Z1905">
        <v>1</v>
      </c>
      <c r="AA1905">
        <v>0</v>
      </c>
      <c r="AB1905">
        <v>1</v>
      </c>
      <c r="AC1905">
        <v>0</v>
      </c>
      <c r="AD1905">
        <v>0</v>
      </c>
      <c r="AE1905">
        <v>1</v>
      </c>
      <c r="AF1905">
        <v>1</v>
      </c>
      <c r="AG1905">
        <v>1</v>
      </c>
      <c r="AH1905">
        <v>0</v>
      </c>
      <c r="AI1905">
        <v>1</v>
      </c>
      <c r="AJ1905">
        <v>1</v>
      </c>
      <c r="AK1905">
        <v>0</v>
      </c>
      <c r="AL1905">
        <v>1</v>
      </c>
      <c r="AM1905">
        <v>1</v>
      </c>
      <c r="AN1905">
        <v>1</v>
      </c>
      <c r="AO1905">
        <v>1</v>
      </c>
      <c r="AP1905">
        <v>0</v>
      </c>
      <c r="AQ1905">
        <v>0</v>
      </c>
      <c r="AR1905">
        <v>1</v>
      </c>
    </row>
    <row r="1906" spans="1:44" x14ac:dyDescent="0.3">
      <c r="A1906">
        <v>1902</v>
      </c>
      <c r="B1906">
        <v>2</v>
      </c>
      <c r="C1906">
        <v>78</v>
      </c>
      <c r="D1906">
        <v>20</v>
      </c>
      <c r="E1906" t="str">
        <f>"2-78-20"</f>
        <v>2-78-20</v>
      </c>
      <c r="F1906" t="s">
        <v>71</v>
      </c>
      <c r="G1906" t="s">
        <v>72</v>
      </c>
      <c r="T1906">
        <v>0</v>
      </c>
      <c r="U1906">
        <v>1</v>
      </c>
      <c r="V1906">
        <v>0</v>
      </c>
      <c r="W1906">
        <v>0</v>
      </c>
      <c r="X1906">
        <v>1</v>
      </c>
      <c r="Y1906">
        <v>0</v>
      </c>
      <c r="Z1906">
        <v>0</v>
      </c>
      <c r="AA1906">
        <v>1</v>
      </c>
      <c r="AB1906">
        <v>1</v>
      </c>
      <c r="AC1906">
        <v>0</v>
      </c>
      <c r="AD1906">
        <v>0</v>
      </c>
      <c r="AE1906">
        <v>1</v>
      </c>
      <c r="AF1906">
        <v>1</v>
      </c>
      <c r="AG1906">
        <v>1</v>
      </c>
      <c r="AH1906">
        <v>0</v>
      </c>
      <c r="AI1906">
        <v>1</v>
      </c>
      <c r="AJ1906">
        <v>1</v>
      </c>
      <c r="AK1906">
        <v>0</v>
      </c>
      <c r="AL1906">
        <v>1</v>
      </c>
      <c r="AM1906">
        <v>1</v>
      </c>
      <c r="AN1906">
        <v>1</v>
      </c>
      <c r="AO1906">
        <v>1</v>
      </c>
      <c r="AP1906">
        <v>0</v>
      </c>
      <c r="AQ1906">
        <v>0</v>
      </c>
      <c r="AR1906">
        <v>1</v>
      </c>
    </row>
    <row r="1907" spans="1:44" x14ac:dyDescent="0.3">
      <c r="A1907">
        <v>1903</v>
      </c>
      <c r="B1907">
        <v>2</v>
      </c>
      <c r="C1907">
        <v>78</v>
      </c>
      <c r="D1907">
        <v>8</v>
      </c>
      <c r="E1907" t="str">
        <f>"2-78-8"</f>
        <v>2-78-8</v>
      </c>
      <c r="F1907" t="s">
        <v>71</v>
      </c>
      <c r="G1907" t="s">
        <v>72</v>
      </c>
      <c r="T1907">
        <v>0</v>
      </c>
      <c r="U1907">
        <v>1</v>
      </c>
      <c r="V1907">
        <v>0</v>
      </c>
      <c r="W1907">
        <v>0</v>
      </c>
      <c r="X1907">
        <v>1</v>
      </c>
      <c r="Y1907">
        <v>0</v>
      </c>
      <c r="Z1907">
        <v>0</v>
      </c>
      <c r="AA1907">
        <v>1</v>
      </c>
      <c r="AB1907">
        <v>0</v>
      </c>
      <c r="AC1907">
        <v>0</v>
      </c>
      <c r="AD1907">
        <v>1</v>
      </c>
      <c r="AE1907">
        <v>0</v>
      </c>
      <c r="AF1907">
        <v>0</v>
      </c>
      <c r="AG1907">
        <v>0</v>
      </c>
      <c r="AH1907">
        <v>0</v>
      </c>
      <c r="AI1907">
        <v>1</v>
      </c>
      <c r="AJ1907">
        <v>1</v>
      </c>
      <c r="AK1907">
        <v>0</v>
      </c>
      <c r="AL1907">
        <v>1</v>
      </c>
      <c r="AM1907">
        <v>1</v>
      </c>
      <c r="AN1907">
        <v>1</v>
      </c>
      <c r="AO1907">
        <v>1</v>
      </c>
      <c r="AP1907">
        <v>0</v>
      </c>
      <c r="AQ1907">
        <v>0</v>
      </c>
      <c r="AR1907">
        <v>1</v>
      </c>
    </row>
    <row r="1908" spans="1:44" x14ac:dyDescent="0.3">
      <c r="A1908">
        <v>1904</v>
      </c>
      <c r="B1908">
        <v>2</v>
      </c>
      <c r="C1908">
        <v>78</v>
      </c>
      <c r="D1908">
        <v>2</v>
      </c>
      <c r="E1908" t="str">
        <f>"2-78-2"</f>
        <v>2-78-2</v>
      </c>
      <c r="F1908" t="s">
        <v>71</v>
      </c>
      <c r="G1908" t="s">
        <v>72</v>
      </c>
      <c r="T1908">
        <v>0</v>
      </c>
      <c r="U1908">
        <v>1</v>
      </c>
      <c r="V1908">
        <v>0</v>
      </c>
      <c r="W1908">
        <v>0</v>
      </c>
      <c r="X1908">
        <v>1</v>
      </c>
      <c r="Y1908">
        <v>0</v>
      </c>
      <c r="Z1908">
        <v>1</v>
      </c>
      <c r="AA1908">
        <v>0</v>
      </c>
      <c r="AB1908">
        <v>0</v>
      </c>
      <c r="AC1908">
        <v>0</v>
      </c>
      <c r="AD1908">
        <v>1</v>
      </c>
      <c r="AE1908">
        <v>1</v>
      </c>
      <c r="AF1908">
        <v>1</v>
      </c>
      <c r="AG1908">
        <v>1</v>
      </c>
      <c r="AH1908">
        <v>0</v>
      </c>
      <c r="AI1908">
        <v>1</v>
      </c>
      <c r="AJ1908">
        <v>0</v>
      </c>
      <c r="AK1908">
        <v>1</v>
      </c>
      <c r="AL1908">
        <v>1</v>
      </c>
      <c r="AM1908">
        <v>1</v>
      </c>
      <c r="AN1908">
        <v>1</v>
      </c>
      <c r="AO1908">
        <v>1</v>
      </c>
      <c r="AP1908">
        <v>0</v>
      </c>
      <c r="AQ1908">
        <v>0</v>
      </c>
      <c r="AR1908">
        <v>0</v>
      </c>
    </row>
    <row r="1909" spans="1:44" x14ac:dyDescent="0.3">
      <c r="A1909">
        <v>1905</v>
      </c>
      <c r="B1909">
        <v>2</v>
      </c>
      <c r="C1909">
        <v>79</v>
      </c>
      <c r="D1909">
        <v>22</v>
      </c>
      <c r="E1909" t="str">
        <f>"2-79-22"</f>
        <v>2-79-22</v>
      </c>
      <c r="F1909" t="s">
        <v>71</v>
      </c>
      <c r="G1909" t="s">
        <v>72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0</v>
      </c>
      <c r="Z1909">
        <v>0</v>
      </c>
      <c r="AA1909">
        <v>0</v>
      </c>
      <c r="AB1909">
        <v>0</v>
      </c>
      <c r="AC1909">
        <v>0</v>
      </c>
      <c r="AD1909">
        <v>0</v>
      </c>
      <c r="AE1909">
        <v>0</v>
      </c>
      <c r="AF1909">
        <v>0</v>
      </c>
      <c r="AG1909">
        <v>0</v>
      </c>
      <c r="AH1909">
        <v>1</v>
      </c>
      <c r="AI1909">
        <v>0</v>
      </c>
      <c r="AJ1909">
        <v>1</v>
      </c>
      <c r="AK1909">
        <v>0</v>
      </c>
      <c r="AL1909">
        <v>1</v>
      </c>
      <c r="AM1909">
        <v>0</v>
      </c>
      <c r="AN1909">
        <v>1</v>
      </c>
      <c r="AO1909">
        <v>1</v>
      </c>
      <c r="AP1909">
        <v>0</v>
      </c>
      <c r="AQ1909">
        <v>0</v>
      </c>
      <c r="AR1909">
        <v>0</v>
      </c>
    </row>
    <row r="1910" spans="1:44" x14ac:dyDescent="0.3">
      <c r="A1910">
        <v>1906</v>
      </c>
      <c r="B1910">
        <v>2</v>
      </c>
      <c r="C1910">
        <v>79</v>
      </c>
      <c r="D1910">
        <v>21</v>
      </c>
      <c r="E1910" t="str">
        <f>"2-79-21"</f>
        <v>2-79-21</v>
      </c>
      <c r="F1910" t="s">
        <v>71</v>
      </c>
      <c r="G1910" t="s">
        <v>72</v>
      </c>
      <c r="T1910">
        <v>0</v>
      </c>
      <c r="U1910">
        <v>1</v>
      </c>
      <c r="V1910">
        <v>0</v>
      </c>
      <c r="W1910">
        <v>0</v>
      </c>
      <c r="X1910">
        <v>1</v>
      </c>
      <c r="Y1910">
        <v>0</v>
      </c>
      <c r="Z1910">
        <v>0</v>
      </c>
      <c r="AA1910">
        <v>1</v>
      </c>
      <c r="AB1910">
        <v>0</v>
      </c>
      <c r="AC1910">
        <v>1</v>
      </c>
      <c r="AD1910">
        <v>0</v>
      </c>
      <c r="AE1910">
        <v>1</v>
      </c>
      <c r="AF1910">
        <v>1</v>
      </c>
      <c r="AG1910">
        <v>1</v>
      </c>
      <c r="AH1910">
        <v>0</v>
      </c>
      <c r="AI1910">
        <v>0</v>
      </c>
      <c r="AJ1910">
        <v>1</v>
      </c>
      <c r="AK1910">
        <v>0</v>
      </c>
      <c r="AL1910">
        <v>0</v>
      </c>
      <c r="AM1910">
        <v>1</v>
      </c>
      <c r="AN1910">
        <v>0</v>
      </c>
      <c r="AO1910">
        <v>0</v>
      </c>
      <c r="AP1910">
        <v>0</v>
      </c>
      <c r="AQ1910">
        <v>0</v>
      </c>
      <c r="AR1910">
        <v>0</v>
      </c>
    </row>
    <row r="1911" spans="1:44" x14ac:dyDescent="0.3">
      <c r="A1911">
        <v>1907</v>
      </c>
      <c r="B1911">
        <v>2</v>
      </c>
      <c r="C1911">
        <v>79</v>
      </c>
      <c r="D1911">
        <v>14</v>
      </c>
      <c r="E1911" t="str">
        <f>"2-79-14"</f>
        <v>2-79-14</v>
      </c>
      <c r="F1911" t="s">
        <v>71</v>
      </c>
      <c r="G1911" t="s">
        <v>72</v>
      </c>
      <c r="T1911">
        <v>1</v>
      </c>
      <c r="U1911">
        <v>0</v>
      </c>
      <c r="V1911">
        <v>0</v>
      </c>
      <c r="W1911">
        <v>0</v>
      </c>
      <c r="X1911">
        <v>1</v>
      </c>
      <c r="Y1911">
        <v>0</v>
      </c>
      <c r="Z1911">
        <v>0</v>
      </c>
      <c r="AA1911">
        <v>1</v>
      </c>
      <c r="AB1911">
        <v>0</v>
      </c>
      <c r="AC1911">
        <v>0</v>
      </c>
      <c r="AD1911">
        <v>1</v>
      </c>
      <c r="AE1911">
        <v>1</v>
      </c>
      <c r="AF1911">
        <v>1</v>
      </c>
      <c r="AG1911">
        <v>1</v>
      </c>
      <c r="AH1911">
        <v>0</v>
      </c>
      <c r="AI1911">
        <v>1</v>
      </c>
      <c r="AJ1911">
        <v>0</v>
      </c>
      <c r="AK1911">
        <v>0</v>
      </c>
      <c r="AL1911">
        <v>1</v>
      </c>
      <c r="AM1911">
        <v>1</v>
      </c>
      <c r="AN1911">
        <v>1</v>
      </c>
      <c r="AO1911">
        <v>1</v>
      </c>
      <c r="AP1911">
        <v>0</v>
      </c>
      <c r="AQ1911">
        <v>0</v>
      </c>
      <c r="AR1911">
        <v>0</v>
      </c>
    </row>
    <row r="1912" spans="1:44" x14ac:dyDescent="0.3">
      <c r="A1912">
        <v>1908</v>
      </c>
      <c r="B1912">
        <v>2</v>
      </c>
      <c r="C1912">
        <v>79</v>
      </c>
      <c r="D1912">
        <v>13</v>
      </c>
      <c r="E1912" t="str">
        <f>"2-79-13"</f>
        <v>2-79-13</v>
      </c>
      <c r="F1912" t="s">
        <v>71</v>
      </c>
      <c r="G1912" t="s">
        <v>72</v>
      </c>
      <c r="T1912">
        <v>1</v>
      </c>
      <c r="U1912">
        <v>0</v>
      </c>
      <c r="V1912">
        <v>0</v>
      </c>
      <c r="W1912">
        <v>0</v>
      </c>
      <c r="X1912">
        <v>1</v>
      </c>
      <c r="Y1912">
        <v>0</v>
      </c>
      <c r="Z1912">
        <v>1</v>
      </c>
      <c r="AA1912">
        <v>0</v>
      </c>
      <c r="AB1912">
        <v>1</v>
      </c>
      <c r="AC1912">
        <v>0</v>
      </c>
      <c r="AD1912">
        <v>0</v>
      </c>
      <c r="AE1912">
        <v>1</v>
      </c>
      <c r="AF1912">
        <v>1</v>
      </c>
      <c r="AG1912">
        <v>1</v>
      </c>
      <c r="AH1912">
        <v>0</v>
      </c>
      <c r="AI1912">
        <v>1</v>
      </c>
      <c r="AJ1912">
        <v>1</v>
      </c>
      <c r="AK1912">
        <v>0</v>
      </c>
      <c r="AL1912">
        <v>1</v>
      </c>
      <c r="AM1912">
        <v>1</v>
      </c>
      <c r="AN1912">
        <v>1</v>
      </c>
      <c r="AO1912">
        <v>1</v>
      </c>
      <c r="AP1912">
        <v>0</v>
      </c>
      <c r="AQ1912">
        <v>0</v>
      </c>
      <c r="AR1912">
        <v>0</v>
      </c>
    </row>
    <row r="1913" spans="1:44" x14ac:dyDescent="0.3">
      <c r="A1913">
        <v>1909</v>
      </c>
      <c r="B1913">
        <v>2</v>
      </c>
      <c r="C1913">
        <v>79</v>
      </c>
      <c r="D1913">
        <v>11</v>
      </c>
      <c r="E1913" t="str">
        <f>"2-79-11"</f>
        <v>2-79-11</v>
      </c>
      <c r="F1913" t="s">
        <v>71</v>
      </c>
      <c r="G1913" t="s">
        <v>73</v>
      </c>
      <c r="H1913">
        <v>1</v>
      </c>
      <c r="I1913">
        <v>0</v>
      </c>
      <c r="J1913">
        <v>0</v>
      </c>
      <c r="K1913">
        <v>1</v>
      </c>
      <c r="L1913">
        <v>1</v>
      </c>
      <c r="M1913">
        <v>1</v>
      </c>
      <c r="N1913">
        <v>1</v>
      </c>
      <c r="O1913">
        <v>1</v>
      </c>
      <c r="P1913">
        <v>1</v>
      </c>
      <c r="Q1913">
        <v>1</v>
      </c>
      <c r="R1913">
        <v>0</v>
      </c>
      <c r="S1913">
        <v>1</v>
      </c>
    </row>
    <row r="1914" spans="1:44" x14ac:dyDescent="0.3">
      <c r="A1914">
        <v>1910</v>
      </c>
      <c r="B1914">
        <v>2</v>
      </c>
      <c r="C1914">
        <v>79</v>
      </c>
      <c r="D1914">
        <v>5</v>
      </c>
      <c r="E1914" t="str">
        <f>"2-79-5"</f>
        <v>2-79-5</v>
      </c>
      <c r="F1914" t="s">
        <v>71</v>
      </c>
      <c r="G1914" t="s">
        <v>72</v>
      </c>
      <c r="T1914">
        <v>0</v>
      </c>
      <c r="U1914">
        <v>1</v>
      </c>
      <c r="V1914">
        <v>0</v>
      </c>
      <c r="W1914">
        <v>0</v>
      </c>
      <c r="X1914">
        <v>0</v>
      </c>
      <c r="Y1914">
        <v>1</v>
      </c>
      <c r="Z1914">
        <v>1</v>
      </c>
      <c r="AA1914">
        <v>0</v>
      </c>
      <c r="AB1914">
        <v>1</v>
      </c>
      <c r="AC1914">
        <v>0</v>
      </c>
      <c r="AD1914">
        <v>0</v>
      </c>
      <c r="AE1914">
        <v>1</v>
      </c>
      <c r="AF1914">
        <v>1</v>
      </c>
      <c r="AG1914">
        <v>1</v>
      </c>
      <c r="AH1914">
        <v>1</v>
      </c>
      <c r="AI1914">
        <v>0</v>
      </c>
      <c r="AJ1914">
        <v>0</v>
      </c>
      <c r="AK1914">
        <v>1</v>
      </c>
      <c r="AL1914">
        <v>1</v>
      </c>
      <c r="AM1914">
        <v>1</v>
      </c>
      <c r="AN1914">
        <v>1</v>
      </c>
      <c r="AO1914">
        <v>1</v>
      </c>
      <c r="AP1914">
        <v>0</v>
      </c>
      <c r="AQ1914">
        <v>0</v>
      </c>
      <c r="AR1914">
        <v>0</v>
      </c>
    </row>
    <row r="1915" spans="1:44" x14ac:dyDescent="0.3">
      <c r="A1915">
        <v>1911</v>
      </c>
      <c r="B1915">
        <v>2</v>
      </c>
      <c r="C1915">
        <v>79</v>
      </c>
      <c r="D1915">
        <v>3</v>
      </c>
      <c r="E1915" t="str">
        <f>"2-79-3"</f>
        <v>2-79-3</v>
      </c>
      <c r="F1915" t="s">
        <v>71</v>
      </c>
      <c r="G1915" t="s">
        <v>73</v>
      </c>
      <c r="H1915">
        <v>1</v>
      </c>
      <c r="I1915">
        <v>0</v>
      </c>
      <c r="J1915">
        <v>0</v>
      </c>
      <c r="K1915">
        <v>1</v>
      </c>
      <c r="L1915">
        <v>1</v>
      </c>
      <c r="M1915">
        <v>0</v>
      </c>
      <c r="N1915">
        <v>0</v>
      </c>
      <c r="O1915">
        <v>1</v>
      </c>
      <c r="P1915">
        <v>0</v>
      </c>
      <c r="Q1915">
        <v>0</v>
      </c>
      <c r="R1915">
        <v>0</v>
      </c>
      <c r="S1915">
        <v>0</v>
      </c>
    </row>
    <row r="1916" spans="1:44" x14ac:dyDescent="0.3">
      <c r="A1916">
        <v>1912</v>
      </c>
      <c r="B1916">
        <v>2</v>
      </c>
      <c r="C1916">
        <v>79</v>
      </c>
      <c r="D1916">
        <v>24</v>
      </c>
      <c r="E1916" t="str">
        <f>"2-79-24"</f>
        <v>2-79-24</v>
      </c>
      <c r="F1916" t="s">
        <v>71</v>
      </c>
      <c r="G1916" t="s">
        <v>72</v>
      </c>
      <c r="T1916">
        <v>0</v>
      </c>
      <c r="U1916">
        <v>1</v>
      </c>
      <c r="V1916">
        <v>0</v>
      </c>
      <c r="W1916">
        <v>0</v>
      </c>
      <c r="X1916">
        <v>1</v>
      </c>
      <c r="Y1916">
        <v>0</v>
      </c>
      <c r="Z1916">
        <v>0</v>
      </c>
      <c r="AA1916">
        <v>1</v>
      </c>
      <c r="AB1916">
        <v>0</v>
      </c>
      <c r="AC1916">
        <v>1</v>
      </c>
      <c r="AD1916">
        <v>0</v>
      </c>
      <c r="AE1916">
        <v>0</v>
      </c>
      <c r="AF1916">
        <v>0</v>
      </c>
      <c r="AG1916">
        <v>0</v>
      </c>
      <c r="AH1916">
        <v>0</v>
      </c>
      <c r="AI1916">
        <v>1</v>
      </c>
      <c r="AJ1916">
        <v>1</v>
      </c>
      <c r="AK1916">
        <v>0</v>
      </c>
      <c r="AL1916">
        <v>0</v>
      </c>
      <c r="AM1916">
        <v>1</v>
      </c>
      <c r="AN1916">
        <v>1</v>
      </c>
      <c r="AO1916">
        <v>1</v>
      </c>
      <c r="AP1916">
        <v>0</v>
      </c>
      <c r="AQ1916">
        <v>0</v>
      </c>
      <c r="AR1916">
        <v>0</v>
      </c>
    </row>
    <row r="1917" spans="1:44" x14ac:dyDescent="0.3">
      <c r="A1917">
        <v>1913</v>
      </c>
      <c r="B1917">
        <v>2</v>
      </c>
      <c r="C1917">
        <v>79</v>
      </c>
      <c r="D1917">
        <v>23</v>
      </c>
      <c r="E1917" t="str">
        <f>"2-79-23"</f>
        <v>2-79-23</v>
      </c>
      <c r="F1917" t="s">
        <v>71</v>
      </c>
      <c r="G1917" t="s">
        <v>72</v>
      </c>
      <c r="T1917">
        <v>0</v>
      </c>
      <c r="U1917">
        <v>1</v>
      </c>
      <c r="V1917">
        <v>0</v>
      </c>
      <c r="W1917">
        <v>0</v>
      </c>
      <c r="X1917">
        <v>1</v>
      </c>
      <c r="Y1917">
        <v>0</v>
      </c>
      <c r="Z1917">
        <v>0</v>
      </c>
      <c r="AA1917">
        <v>1</v>
      </c>
      <c r="AB1917">
        <v>0</v>
      </c>
      <c r="AC1917">
        <v>1</v>
      </c>
      <c r="AD1917">
        <v>0</v>
      </c>
      <c r="AE1917">
        <v>1</v>
      </c>
      <c r="AF1917">
        <v>1</v>
      </c>
      <c r="AG1917">
        <v>1</v>
      </c>
      <c r="AH1917">
        <v>0</v>
      </c>
      <c r="AI1917">
        <v>1</v>
      </c>
      <c r="AJ1917">
        <v>1</v>
      </c>
      <c r="AK1917">
        <v>0</v>
      </c>
      <c r="AL1917">
        <v>1</v>
      </c>
      <c r="AM1917">
        <v>1</v>
      </c>
      <c r="AN1917">
        <v>1</v>
      </c>
      <c r="AO1917">
        <v>1</v>
      </c>
      <c r="AP1917">
        <v>0</v>
      </c>
      <c r="AQ1917">
        <v>0</v>
      </c>
      <c r="AR1917">
        <v>0</v>
      </c>
    </row>
    <row r="1918" spans="1:44" x14ac:dyDescent="0.3">
      <c r="A1918">
        <v>1914</v>
      </c>
      <c r="B1918">
        <v>2</v>
      </c>
      <c r="C1918">
        <v>79</v>
      </c>
      <c r="D1918">
        <v>20</v>
      </c>
      <c r="E1918" t="str">
        <f>"2-79-20"</f>
        <v>2-79-20</v>
      </c>
      <c r="F1918" t="s">
        <v>71</v>
      </c>
      <c r="G1918" t="s">
        <v>72</v>
      </c>
      <c r="T1918">
        <v>0</v>
      </c>
      <c r="U1918">
        <v>1</v>
      </c>
      <c r="V1918">
        <v>0</v>
      </c>
      <c r="W1918">
        <v>0</v>
      </c>
      <c r="X1918">
        <v>1</v>
      </c>
      <c r="Y1918">
        <v>0</v>
      </c>
      <c r="Z1918">
        <v>1</v>
      </c>
      <c r="AA1918">
        <v>0</v>
      </c>
      <c r="AB1918">
        <v>0</v>
      </c>
      <c r="AC1918">
        <v>1</v>
      </c>
      <c r="AD1918">
        <v>0</v>
      </c>
      <c r="AE1918">
        <v>1</v>
      </c>
      <c r="AF1918">
        <v>1</v>
      </c>
      <c r="AG1918">
        <v>1</v>
      </c>
      <c r="AH1918">
        <v>0</v>
      </c>
      <c r="AI1918">
        <v>1</v>
      </c>
      <c r="AJ1918">
        <v>1</v>
      </c>
      <c r="AK1918">
        <v>0</v>
      </c>
      <c r="AL1918">
        <v>1</v>
      </c>
      <c r="AM1918">
        <v>1</v>
      </c>
      <c r="AN1918">
        <v>1</v>
      </c>
      <c r="AO1918">
        <v>1</v>
      </c>
      <c r="AP1918">
        <v>0</v>
      </c>
      <c r="AQ1918">
        <v>0</v>
      </c>
      <c r="AR1918">
        <v>0</v>
      </c>
    </row>
    <row r="1919" spans="1:44" x14ac:dyDescent="0.3">
      <c r="A1919">
        <v>1915</v>
      </c>
      <c r="B1919">
        <v>2</v>
      </c>
      <c r="C1919">
        <v>79</v>
      </c>
      <c r="D1919">
        <v>19</v>
      </c>
      <c r="E1919" t="str">
        <f>"2-79-19"</f>
        <v>2-79-19</v>
      </c>
      <c r="F1919" t="s">
        <v>71</v>
      </c>
      <c r="G1919" t="s">
        <v>73</v>
      </c>
      <c r="H1919">
        <v>1</v>
      </c>
      <c r="I1919">
        <v>0</v>
      </c>
      <c r="J1919">
        <v>1</v>
      </c>
      <c r="K1919">
        <v>0</v>
      </c>
      <c r="L1919">
        <v>1</v>
      </c>
      <c r="M1919">
        <v>1</v>
      </c>
      <c r="N1919">
        <v>1</v>
      </c>
      <c r="O1919">
        <v>1</v>
      </c>
      <c r="P1919">
        <v>1</v>
      </c>
      <c r="Q1919">
        <v>1</v>
      </c>
      <c r="R1919">
        <v>1</v>
      </c>
      <c r="S1919">
        <v>1</v>
      </c>
    </row>
    <row r="1920" spans="1:44" x14ac:dyDescent="0.3">
      <c r="A1920">
        <v>1916</v>
      </c>
      <c r="B1920">
        <v>2</v>
      </c>
      <c r="C1920">
        <v>79</v>
      </c>
      <c r="D1920">
        <v>10</v>
      </c>
      <c r="E1920" t="str">
        <f>"2-79-10"</f>
        <v>2-79-10</v>
      </c>
      <c r="F1920" t="s">
        <v>71</v>
      </c>
      <c r="G1920" t="s">
        <v>72</v>
      </c>
      <c r="T1920">
        <v>0</v>
      </c>
      <c r="U1920">
        <v>1</v>
      </c>
      <c r="V1920">
        <v>0</v>
      </c>
      <c r="W1920">
        <v>0</v>
      </c>
      <c r="X1920">
        <v>0</v>
      </c>
      <c r="Y1920">
        <v>1</v>
      </c>
      <c r="Z1920">
        <v>1</v>
      </c>
      <c r="AA1920">
        <v>0</v>
      </c>
      <c r="AB1920">
        <v>0</v>
      </c>
      <c r="AC1920">
        <v>0</v>
      </c>
      <c r="AD1920">
        <v>1</v>
      </c>
      <c r="AE1920">
        <v>1</v>
      </c>
      <c r="AF1920">
        <v>1</v>
      </c>
      <c r="AG1920">
        <v>1</v>
      </c>
      <c r="AH1920">
        <v>1</v>
      </c>
      <c r="AI1920">
        <v>0</v>
      </c>
      <c r="AJ1920">
        <v>1</v>
      </c>
      <c r="AK1920">
        <v>0</v>
      </c>
      <c r="AL1920">
        <v>1</v>
      </c>
      <c r="AM1920">
        <v>1</v>
      </c>
      <c r="AN1920">
        <v>1</v>
      </c>
      <c r="AO1920">
        <v>1</v>
      </c>
      <c r="AP1920">
        <v>0</v>
      </c>
      <c r="AQ1920">
        <v>0</v>
      </c>
      <c r="AR1920">
        <v>0</v>
      </c>
    </row>
    <row r="1921" spans="1:44" x14ac:dyDescent="0.3">
      <c r="A1921">
        <v>1917</v>
      </c>
      <c r="B1921">
        <v>2</v>
      </c>
      <c r="C1921">
        <v>79</v>
      </c>
      <c r="D1921">
        <v>2</v>
      </c>
      <c r="E1921" t="str">
        <f>"2-79-2"</f>
        <v>2-79-2</v>
      </c>
      <c r="F1921" t="s">
        <v>71</v>
      </c>
      <c r="G1921" t="s">
        <v>73</v>
      </c>
      <c r="H1921">
        <v>1</v>
      </c>
      <c r="I1921">
        <v>0</v>
      </c>
      <c r="J1921">
        <v>0</v>
      </c>
      <c r="K1921">
        <v>1</v>
      </c>
      <c r="L1921">
        <v>1</v>
      </c>
      <c r="M1921">
        <v>1</v>
      </c>
      <c r="N1921">
        <v>1</v>
      </c>
      <c r="O1921">
        <v>1</v>
      </c>
      <c r="P1921">
        <v>1</v>
      </c>
      <c r="Q1921">
        <v>1</v>
      </c>
      <c r="R1921">
        <v>1</v>
      </c>
      <c r="S1921">
        <v>1</v>
      </c>
    </row>
    <row r="1922" spans="1:44" x14ac:dyDescent="0.3">
      <c r="A1922">
        <v>1918</v>
      </c>
      <c r="B1922">
        <v>2</v>
      </c>
      <c r="C1922">
        <v>79</v>
      </c>
      <c r="D1922">
        <v>18</v>
      </c>
      <c r="E1922" t="str">
        <f>"2-79-18"</f>
        <v>2-79-18</v>
      </c>
      <c r="F1922" t="s">
        <v>71</v>
      </c>
      <c r="G1922" t="s">
        <v>72</v>
      </c>
      <c r="T1922">
        <v>1</v>
      </c>
      <c r="U1922">
        <v>0</v>
      </c>
      <c r="V1922">
        <v>0</v>
      </c>
      <c r="W1922">
        <v>0</v>
      </c>
      <c r="X1922">
        <v>1</v>
      </c>
      <c r="Y1922">
        <v>0</v>
      </c>
      <c r="Z1922">
        <v>1</v>
      </c>
      <c r="AA1922">
        <v>0</v>
      </c>
      <c r="AB1922">
        <v>1</v>
      </c>
      <c r="AC1922">
        <v>0</v>
      </c>
      <c r="AD1922">
        <v>0</v>
      </c>
      <c r="AE1922">
        <v>1</v>
      </c>
      <c r="AF1922">
        <v>1</v>
      </c>
      <c r="AG1922">
        <v>1</v>
      </c>
      <c r="AH1922">
        <v>0</v>
      </c>
      <c r="AI1922">
        <v>1</v>
      </c>
      <c r="AJ1922">
        <v>0</v>
      </c>
      <c r="AK1922">
        <v>1</v>
      </c>
      <c r="AL1922">
        <v>0</v>
      </c>
      <c r="AM1922">
        <v>0</v>
      </c>
      <c r="AN1922">
        <v>0</v>
      </c>
      <c r="AO1922">
        <v>0</v>
      </c>
      <c r="AP1922">
        <v>0</v>
      </c>
      <c r="AQ1922">
        <v>0</v>
      </c>
      <c r="AR1922">
        <v>0</v>
      </c>
    </row>
    <row r="1923" spans="1:44" x14ac:dyDescent="0.3">
      <c r="A1923">
        <v>1919</v>
      </c>
      <c r="B1923">
        <v>2</v>
      </c>
      <c r="C1923">
        <v>79</v>
      </c>
      <c r="D1923">
        <v>17</v>
      </c>
      <c r="E1923" t="str">
        <f>"2-79-17"</f>
        <v>2-79-17</v>
      </c>
      <c r="F1923" t="s">
        <v>71</v>
      </c>
      <c r="G1923" t="s">
        <v>72</v>
      </c>
      <c r="T1923">
        <v>1</v>
      </c>
      <c r="U1923">
        <v>0</v>
      </c>
      <c r="V1923">
        <v>0</v>
      </c>
      <c r="W1923">
        <v>0</v>
      </c>
      <c r="X1923">
        <v>1</v>
      </c>
      <c r="Y1923">
        <v>0</v>
      </c>
      <c r="Z1923">
        <v>1</v>
      </c>
      <c r="AA1923">
        <v>0</v>
      </c>
      <c r="AB1923">
        <v>1</v>
      </c>
      <c r="AC1923">
        <v>0</v>
      </c>
      <c r="AD1923">
        <v>0</v>
      </c>
      <c r="AE1923">
        <v>1</v>
      </c>
      <c r="AF1923">
        <v>1</v>
      </c>
      <c r="AG1923">
        <v>1</v>
      </c>
      <c r="AH1923">
        <v>0</v>
      </c>
      <c r="AI1923">
        <v>1</v>
      </c>
      <c r="AJ1923">
        <v>0</v>
      </c>
      <c r="AK1923">
        <v>1</v>
      </c>
      <c r="AL1923">
        <v>1</v>
      </c>
      <c r="AM1923">
        <v>1</v>
      </c>
      <c r="AN1923">
        <v>1</v>
      </c>
      <c r="AO1923">
        <v>0</v>
      </c>
      <c r="AP1923">
        <v>0</v>
      </c>
      <c r="AQ1923">
        <v>0</v>
      </c>
      <c r="AR1923">
        <v>0</v>
      </c>
    </row>
    <row r="1924" spans="1:44" x14ac:dyDescent="0.3">
      <c r="A1924">
        <v>1920</v>
      </c>
      <c r="B1924">
        <v>2</v>
      </c>
      <c r="C1924">
        <v>79</v>
      </c>
      <c r="D1924">
        <v>7</v>
      </c>
      <c r="E1924" t="str">
        <f>"2-79-7"</f>
        <v>2-79-7</v>
      </c>
      <c r="F1924" t="s">
        <v>71</v>
      </c>
      <c r="G1924" t="s">
        <v>72</v>
      </c>
      <c r="T1924">
        <v>1</v>
      </c>
      <c r="U1924">
        <v>0</v>
      </c>
      <c r="V1924">
        <v>0</v>
      </c>
      <c r="W1924">
        <v>0</v>
      </c>
      <c r="X1924">
        <v>1</v>
      </c>
      <c r="Y1924">
        <v>0</v>
      </c>
      <c r="Z1924">
        <v>0</v>
      </c>
      <c r="AA1924">
        <v>1</v>
      </c>
      <c r="AB1924">
        <v>0</v>
      </c>
      <c r="AC1924">
        <v>0</v>
      </c>
      <c r="AD1924">
        <v>1</v>
      </c>
      <c r="AE1924">
        <v>1</v>
      </c>
      <c r="AF1924">
        <v>1</v>
      </c>
      <c r="AG1924">
        <v>1</v>
      </c>
      <c r="AH1924">
        <v>0</v>
      </c>
      <c r="AI1924">
        <v>1</v>
      </c>
      <c r="AJ1924">
        <v>0</v>
      </c>
      <c r="AK1924">
        <v>1</v>
      </c>
      <c r="AL1924">
        <v>1</v>
      </c>
      <c r="AM1924">
        <v>1</v>
      </c>
      <c r="AN1924">
        <v>1</v>
      </c>
      <c r="AO1924">
        <v>1</v>
      </c>
      <c r="AP1924">
        <v>0</v>
      </c>
      <c r="AQ1924">
        <v>0</v>
      </c>
      <c r="AR1924">
        <v>0</v>
      </c>
    </row>
    <row r="1925" spans="1:44" x14ac:dyDescent="0.3">
      <c r="A1925">
        <v>1921</v>
      </c>
      <c r="B1925">
        <v>2</v>
      </c>
      <c r="C1925">
        <v>79</v>
      </c>
      <c r="D1925">
        <v>1</v>
      </c>
      <c r="E1925" t="str">
        <f>"2-79-1"</f>
        <v>2-79-1</v>
      </c>
      <c r="F1925" t="s">
        <v>71</v>
      </c>
      <c r="G1925" t="s">
        <v>73</v>
      </c>
      <c r="H1925">
        <v>1</v>
      </c>
      <c r="I1925">
        <v>1</v>
      </c>
      <c r="J1925">
        <v>0</v>
      </c>
      <c r="K1925">
        <v>0</v>
      </c>
      <c r="L1925">
        <v>0</v>
      </c>
      <c r="M1925">
        <v>1</v>
      </c>
      <c r="N1925">
        <v>0</v>
      </c>
      <c r="O1925">
        <v>1</v>
      </c>
      <c r="P1925">
        <v>1</v>
      </c>
      <c r="Q1925">
        <v>1</v>
      </c>
      <c r="R1925">
        <v>1</v>
      </c>
      <c r="S1925">
        <v>1</v>
      </c>
    </row>
    <row r="1926" spans="1:44" x14ac:dyDescent="0.3">
      <c r="A1926">
        <v>1922</v>
      </c>
      <c r="B1926">
        <v>2</v>
      </c>
      <c r="C1926">
        <v>79</v>
      </c>
      <c r="D1926">
        <v>25</v>
      </c>
      <c r="E1926" t="str">
        <f>"2-79-25"</f>
        <v>2-79-25</v>
      </c>
      <c r="F1926" t="s">
        <v>71</v>
      </c>
      <c r="G1926" t="s">
        <v>73</v>
      </c>
      <c r="H1926">
        <v>1</v>
      </c>
      <c r="I1926">
        <v>0</v>
      </c>
      <c r="J1926">
        <v>1</v>
      </c>
      <c r="K1926">
        <v>0</v>
      </c>
      <c r="L1926">
        <v>1</v>
      </c>
      <c r="M1926">
        <v>1</v>
      </c>
      <c r="N1926">
        <v>1</v>
      </c>
      <c r="O1926">
        <v>1</v>
      </c>
      <c r="P1926">
        <v>1</v>
      </c>
      <c r="Q1926">
        <v>1</v>
      </c>
      <c r="R1926">
        <v>1</v>
      </c>
      <c r="S1926">
        <v>1</v>
      </c>
    </row>
    <row r="1927" spans="1:44" x14ac:dyDescent="0.3">
      <c r="A1927">
        <v>1923</v>
      </c>
      <c r="B1927">
        <v>2</v>
      </c>
      <c r="C1927">
        <v>79</v>
      </c>
      <c r="D1927">
        <v>16</v>
      </c>
      <c r="E1927" t="str">
        <f>"2-79-16"</f>
        <v>2-79-16</v>
      </c>
      <c r="F1927" t="s">
        <v>71</v>
      </c>
      <c r="G1927" t="s">
        <v>72</v>
      </c>
      <c r="T1927">
        <v>0</v>
      </c>
      <c r="U1927">
        <v>1</v>
      </c>
      <c r="V1927">
        <v>0</v>
      </c>
      <c r="W1927">
        <v>0</v>
      </c>
      <c r="X1927">
        <v>1</v>
      </c>
      <c r="Y1927">
        <v>0</v>
      </c>
      <c r="Z1927">
        <v>1</v>
      </c>
      <c r="AA1927">
        <v>0</v>
      </c>
      <c r="AB1927">
        <v>0</v>
      </c>
      <c r="AC1927">
        <v>1</v>
      </c>
      <c r="AD1927">
        <v>0</v>
      </c>
      <c r="AE1927">
        <v>0</v>
      </c>
      <c r="AF1927">
        <v>0</v>
      </c>
      <c r="AG1927">
        <v>0</v>
      </c>
      <c r="AH1927">
        <v>0</v>
      </c>
      <c r="AI1927">
        <v>1</v>
      </c>
      <c r="AJ1927">
        <v>1</v>
      </c>
      <c r="AK1927">
        <v>0</v>
      </c>
      <c r="AL1927">
        <v>0</v>
      </c>
      <c r="AM1927">
        <v>0</v>
      </c>
      <c r="AN1927">
        <v>0</v>
      </c>
      <c r="AO1927">
        <v>0</v>
      </c>
      <c r="AP1927">
        <v>0</v>
      </c>
      <c r="AQ1927">
        <v>0</v>
      </c>
      <c r="AR1927">
        <v>0</v>
      </c>
    </row>
    <row r="1928" spans="1:44" x14ac:dyDescent="0.3">
      <c r="A1928">
        <v>1924</v>
      </c>
      <c r="B1928">
        <v>2</v>
      </c>
      <c r="C1928">
        <v>79</v>
      </c>
      <c r="D1928">
        <v>15</v>
      </c>
      <c r="E1928" t="str">
        <f>"2-79-15"</f>
        <v>2-79-15</v>
      </c>
      <c r="F1928" t="s">
        <v>71</v>
      </c>
      <c r="G1928" t="s">
        <v>73</v>
      </c>
      <c r="H1928">
        <v>1</v>
      </c>
      <c r="I1928">
        <v>1</v>
      </c>
      <c r="J1928">
        <v>0</v>
      </c>
      <c r="K1928">
        <v>0</v>
      </c>
      <c r="L1928">
        <v>1</v>
      </c>
      <c r="M1928">
        <v>1</v>
      </c>
      <c r="N1928">
        <v>1</v>
      </c>
      <c r="O1928">
        <v>1</v>
      </c>
      <c r="P1928">
        <v>1</v>
      </c>
      <c r="Q1928">
        <v>1</v>
      </c>
      <c r="R1928">
        <v>1</v>
      </c>
      <c r="S1928">
        <v>1</v>
      </c>
    </row>
    <row r="1929" spans="1:44" x14ac:dyDescent="0.3">
      <c r="A1929">
        <v>1925</v>
      </c>
      <c r="B1929">
        <v>2</v>
      </c>
      <c r="C1929">
        <v>79</v>
      </c>
      <c r="D1929">
        <v>9</v>
      </c>
      <c r="E1929" t="str">
        <f>"2-79-9"</f>
        <v>2-79-9</v>
      </c>
      <c r="F1929" t="s">
        <v>71</v>
      </c>
      <c r="G1929" t="s">
        <v>72</v>
      </c>
      <c r="T1929">
        <v>0</v>
      </c>
      <c r="U1929">
        <v>1</v>
      </c>
      <c r="V1929">
        <v>0</v>
      </c>
      <c r="W1929">
        <v>0</v>
      </c>
      <c r="X1929">
        <v>1</v>
      </c>
      <c r="Y1929">
        <v>0</v>
      </c>
      <c r="Z1929">
        <v>0</v>
      </c>
      <c r="AA1929">
        <v>1</v>
      </c>
      <c r="AB1929">
        <v>0</v>
      </c>
      <c r="AC1929">
        <v>0</v>
      </c>
      <c r="AD1929">
        <v>1</v>
      </c>
      <c r="AE1929">
        <v>0</v>
      </c>
      <c r="AF1929">
        <v>0</v>
      </c>
      <c r="AG1929">
        <v>0</v>
      </c>
      <c r="AH1929">
        <v>0</v>
      </c>
      <c r="AI1929">
        <v>1</v>
      </c>
      <c r="AJ1929">
        <v>1</v>
      </c>
      <c r="AK1929">
        <v>0</v>
      </c>
      <c r="AL1929">
        <v>0</v>
      </c>
      <c r="AM1929">
        <v>0</v>
      </c>
      <c r="AN1929">
        <v>0</v>
      </c>
      <c r="AO1929">
        <v>0</v>
      </c>
      <c r="AP1929">
        <v>0</v>
      </c>
      <c r="AQ1929">
        <v>0</v>
      </c>
      <c r="AR1929">
        <v>0</v>
      </c>
    </row>
    <row r="1930" spans="1:44" x14ac:dyDescent="0.3">
      <c r="A1930">
        <v>1926</v>
      </c>
      <c r="B1930">
        <v>2</v>
      </c>
      <c r="C1930">
        <v>79</v>
      </c>
      <c r="D1930">
        <v>8</v>
      </c>
      <c r="E1930" t="str">
        <f>"2-79-8"</f>
        <v>2-79-8</v>
      </c>
      <c r="F1930" t="s">
        <v>71</v>
      </c>
      <c r="G1930" t="s">
        <v>73</v>
      </c>
      <c r="H1930">
        <v>1</v>
      </c>
      <c r="I1930">
        <v>0</v>
      </c>
      <c r="J1930">
        <v>0</v>
      </c>
      <c r="K1930">
        <v>1</v>
      </c>
      <c r="L1930">
        <v>1</v>
      </c>
      <c r="M1930">
        <v>1</v>
      </c>
      <c r="N1930">
        <v>1</v>
      </c>
      <c r="O1930">
        <v>1</v>
      </c>
      <c r="P1930">
        <v>1</v>
      </c>
      <c r="Q1930">
        <v>1</v>
      </c>
      <c r="R1930">
        <v>1</v>
      </c>
      <c r="S1930">
        <v>1</v>
      </c>
    </row>
    <row r="1931" spans="1:44" x14ac:dyDescent="0.3">
      <c r="A1931">
        <v>1927</v>
      </c>
      <c r="B1931">
        <v>2</v>
      </c>
      <c r="C1931">
        <v>79</v>
      </c>
      <c r="D1931">
        <v>4</v>
      </c>
      <c r="E1931" t="str">
        <f>"2-79-4"</f>
        <v>2-79-4</v>
      </c>
      <c r="F1931" t="s">
        <v>71</v>
      </c>
      <c r="G1931" t="s">
        <v>73</v>
      </c>
      <c r="H1931">
        <v>1</v>
      </c>
      <c r="I1931">
        <v>0</v>
      </c>
      <c r="J1931">
        <v>1</v>
      </c>
      <c r="K1931">
        <v>0</v>
      </c>
      <c r="L1931">
        <v>1</v>
      </c>
      <c r="M1931">
        <v>1</v>
      </c>
      <c r="N1931">
        <v>1</v>
      </c>
      <c r="O1931">
        <v>1</v>
      </c>
      <c r="P1931">
        <v>1</v>
      </c>
      <c r="Q1931">
        <v>1</v>
      </c>
      <c r="R1931">
        <v>0</v>
      </c>
      <c r="S1931">
        <v>1</v>
      </c>
    </row>
    <row r="1932" spans="1:44" x14ac:dyDescent="0.3">
      <c r="A1932">
        <v>1928</v>
      </c>
      <c r="B1932">
        <v>2</v>
      </c>
      <c r="C1932">
        <v>79</v>
      </c>
      <c r="D1932">
        <v>6</v>
      </c>
      <c r="E1932" t="str">
        <f>"2-79-6"</f>
        <v>2-79-6</v>
      </c>
      <c r="F1932" t="s">
        <v>71</v>
      </c>
      <c r="G1932" t="s">
        <v>72</v>
      </c>
      <c r="T1932">
        <v>1</v>
      </c>
      <c r="U1932">
        <v>0</v>
      </c>
      <c r="V1932">
        <v>0</v>
      </c>
      <c r="W1932">
        <v>0</v>
      </c>
      <c r="X1932">
        <v>1</v>
      </c>
      <c r="Y1932">
        <v>0</v>
      </c>
      <c r="Z1932">
        <v>0</v>
      </c>
      <c r="AA1932">
        <v>1</v>
      </c>
      <c r="AB1932">
        <v>0</v>
      </c>
      <c r="AC1932">
        <v>0</v>
      </c>
      <c r="AD1932">
        <v>1</v>
      </c>
      <c r="AE1932">
        <v>1</v>
      </c>
      <c r="AF1932">
        <v>1</v>
      </c>
      <c r="AG1932">
        <v>1</v>
      </c>
      <c r="AH1932">
        <v>0</v>
      </c>
      <c r="AI1932">
        <v>1</v>
      </c>
      <c r="AJ1932">
        <v>0</v>
      </c>
      <c r="AK1932">
        <v>1</v>
      </c>
      <c r="AL1932">
        <v>1</v>
      </c>
      <c r="AM1932">
        <v>1</v>
      </c>
      <c r="AN1932">
        <v>1</v>
      </c>
      <c r="AO1932">
        <v>1</v>
      </c>
      <c r="AP1932">
        <v>0</v>
      </c>
      <c r="AQ1932">
        <v>0</v>
      </c>
      <c r="AR1932">
        <v>0</v>
      </c>
    </row>
    <row r="1933" spans="1:44" x14ac:dyDescent="0.3">
      <c r="A1933">
        <v>1929</v>
      </c>
      <c r="B1933">
        <v>2</v>
      </c>
      <c r="C1933">
        <v>79</v>
      </c>
      <c r="D1933">
        <v>12</v>
      </c>
      <c r="E1933" t="str">
        <f>"2-79-12"</f>
        <v>2-79-12</v>
      </c>
      <c r="F1933" t="s">
        <v>71</v>
      </c>
      <c r="G1933" t="s">
        <v>72</v>
      </c>
      <c r="T1933">
        <v>0</v>
      </c>
      <c r="U1933">
        <v>1</v>
      </c>
      <c r="V1933">
        <v>0</v>
      </c>
      <c r="W1933">
        <v>0</v>
      </c>
      <c r="X1933">
        <v>1</v>
      </c>
      <c r="Y1933">
        <v>0</v>
      </c>
      <c r="Z1933">
        <v>0</v>
      </c>
      <c r="AA1933">
        <v>1</v>
      </c>
      <c r="AB1933">
        <v>1</v>
      </c>
      <c r="AC1933">
        <v>0</v>
      </c>
      <c r="AD1933">
        <v>0</v>
      </c>
      <c r="AE1933">
        <v>1</v>
      </c>
      <c r="AF1933">
        <v>1</v>
      </c>
      <c r="AG1933">
        <v>1</v>
      </c>
      <c r="AH1933">
        <v>1</v>
      </c>
      <c r="AI1933">
        <v>0</v>
      </c>
      <c r="AJ1933">
        <v>1</v>
      </c>
      <c r="AK1933">
        <v>0</v>
      </c>
      <c r="AL1933">
        <v>1</v>
      </c>
      <c r="AM1933">
        <v>1</v>
      </c>
      <c r="AN1933">
        <v>1</v>
      </c>
      <c r="AO1933">
        <v>1</v>
      </c>
      <c r="AP1933">
        <v>0</v>
      </c>
      <c r="AQ1933">
        <v>0</v>
      </c>
      <c r="AR1933">
        <v>1</v>
      </c>
    </row>
    <row r="1934" spans="1:44" x14ac:dyDescent="0.3">
      <c r="A1934">
        <v>1930</v>
      </c>
      <c r="B1934">
        <v>2</v>
      </c>
      <c r="C1934">
        <v>80</v>
      </c>
      <c r="D1934">
        <v>25</v>
      </c>
      <c r="E1934" t="str">
        <f>"2-80-25"</f>
        <v>2-80-25</v>
      </c>
      <c r="F1934" t="s">
        <v>71</v>
      </c>
      <c r="G1934" t="s">
        <v>73</v>
      </c>
      <c r="H1934">
        <v>1</v>
      </c>
      <c r="I1934">
        <v>0</v>
      </c>
      <c r="J1934">
        <v>0</v>
      </c>
      <c r="K1934">
        <v>1</v>
      </c>
      <c r="L1934">
        <v>1</v>
      </c>
      <c r="M1934">
        <v>1</v>
      </c>
      <c r="N1934">
        <v>1</v>
      </c>
      <c r="O1934">
        <v>1</v>
      </c>
      <c r="P1934">
        <v>1</v>
      </c>
      <c r="Q1934">
        <v>1</v>
      </c>
      <c r="R1934">
        <v>1</v>
      </c>
      <c r="S1934">
        <v>1</v>
      </c>
    </row>
    <row r="1935" spans="1:44" x14ac:dyDescent="0.3">
      <c r="A1935">
        <v>1931</v>
      </c>
      <c r="B1935">
        <v>2</v>
      </c>
      <c r="C1935">
        <v>80</v>
      </c>
      <c r="D1935">
        <v>16</v>
      </c>
      <c r="E1935" t="str">
        <f>"2-80-16"</f>
        <v>2-80-16</v>
      </c>
      <c r="F1935" t="s">
        <v>71</v>
      </c>
      <c r="G1935" t="s">
        <v>72</v>
      </c>
      <c r="T1935">
        <v>0</v>
      </c>
      <c r="U1935">
        <v>1</v>
      </c>
      <c r="V1935">
        <v>0</v>
      </c>
      <c r="W1935">
        <v>0</v>
      </c>
      <c r="X1935">
        <v>1</v>
      </c>
      <c r="Y1935">
        <v>0</v>
      </c>
      <c r="Z1935">
        <v>1</v>
      </c>
      <c r="AA1935">
        <v>0</v>
      </c>
      <c r="AB1935">
        <v>0</v>
      </c>
      <c r="AC1935">
        <v>0</v>
      </c>
      <c r="AD1935">
        <v>1</v>
      </c>
      <c r="AE1935">
        <v>1</v>
      </c>
      <c r="AF1935">
        <v>1</v>
      </c>
      <c r="AG1935">
        <v>1</v>
      </c>
      <c r="AH1935">
        <v>1</v>
      </c>
      <c r="AI1935">
        <v>0</v>
      </c>
      <c r="AJ1935">
        <v>0</v>
      </c>
      <c r="AK1935">
        <v>1</v>
      </c>
      <c r="AL1935">
        <v>1</v>
      </c>
      <c r="AM1935">
        <v>1</v>
      </c>
      <c r="AN1935">
        <v>1</v>
      </c>
      <c r="AO1935">
        <v>1</v>
      </c>
      <c r="AP1935">
        <v>0</v>
      </c>
      <c r="AQ1935">
        <v>0</v>
      </c>
      <c r="AR1935">
        <v>0</v>
      </c>
    </row>
    <row r="1936" spans="1:44" x14ac:dyDescent="0.3">
      <c r="A1936">
        <v>1932</v>
      </c>
      <c r="B1936">
        <v>2</v>
      </c>
      <c r="C1936">
        <v>80</v>
      </c>
      <c r="D1936">
        <v>15</v>
      </c>
      <c r="E1936" t="str">
        <f>"2-80-15"</f>
        <v>2-80-15</v>
      </c>
      <c r="F1936" t="s">
        <v>71</v>
      </c>
      <c r="G1936" t="s">
        <v>72</v>
      </c>
      <c r="T1936">
        <v>1</v>
      </c>
      <c r="U1936">
        <v>0</v>
      </c>
      <c r="V1936">
        <v>0</v>
      </c>
      <c r="W1936">
        <v>0</v>
      </c>
      <c r="X1936">
        <v>1</v>
      </c>
      <c r="Y1936">
        <v>0</v>
      </c>
      <c r="Z1936">
        <v>1</v>
      </c>
      <c r="AA1936">
        <v>0</v>
      </c>
      <c r="AB1936">
        <v>0</v>
      </c>
      <c r="AC1936">
        <v>0</v>
      </c>
      <c r="AD1936">
        <v>1</v>
      </c>
      <c r="AE1936">
        <v>1</v>
      </c>
      <c r="AF1936">
        <v>1</v>
      </c>
      <c r="AG1936">
        <v>1</v>
      </c>
      <c r="AH1936">
        <v>0</v>
      </c>
      <c r="AI1936">
        <v>1</v>
      </c>
      <c r="AJ1936">
        <v>1</v>
      </c>
      <c r="AK1936">
        <v>0</v>
      </c>
      <c r="AL1936">
        <v>1</v>
      </c>
      <c r="AM1936">
        <v>1</v>
      </c>
      <c r="AN1936">
        <v>1</v>
      </c>
      <c r="AO1936">
        <v>1</v>
      </c>
      <c r="AP1936">
        <v>0</v>
      </c>
      <c r="AQ1936">
        <v>0</v>
      </c>
      <c r="AR1936">
        <v>0</v>
      </c>
    </row>
    <row r="1937" spans="1:44" x14ac:dyDescent="0.3">
      <c r="A1937">
        <v>1933</v>
      </c>
      <c r="B1937">
        <v>2</v>
      </c>
      <c r="C1937">
        <v>80</v>
      </c>
      <c r="D1937">
        <v>12</v>
      </c>
      <c r="E1937" t="str">
        <f>"2-80-12"</f>
        <v>2-80-12</v>
      </c>
      <c r="F1937" t="s">
        <v>71</v>
      </c>
      <c r="G1937" t="s">
        <v>73</v>
      </c>
      <c r="H1937">
        <v>1</v>
      </c>
      <c r="I1937">
        <v>1</v>
      </c>
      <c r="J1937">
        <v>0</v>
      </c>
      <c r="K1937">
        <v>0</v>
      </c>
      <c r="L1937">
        <v>1</v>
      </c>
      <c r="M1937">
        <v>1</v>
      </c>
      <c r="N1937">
        <v>1</v>
      </c>
      <c r="O1937">
        <v>1</v>
      </c>
      <c r="P1937">
        <v>1</v>
      </c>
      <c r="Q1937">
        <v>1</v>
      </c>
      <c r="R1937">
        <v>0</v>
      </c>
      <c r="S1937">
        <v>1</v>
      </c>
    </row>
    <row r="1938" spans="1:44" x14ac:dyDescent="0.3">
      <c r="A1938">
        <v>1934</v>
      </c>
      <c r="B1938">
        <v>2</v>
      </c>
      <c r="C1938">
        <v>80</v>
      </c>
      <c r="D1938">
        <v>5</v>
      </c>
      <c r="E1938" t="str">
        <f>"2-80-5"</f>
        <v>2-80-5</v>
      </c>
      <c r="F1938" t="s">
        <v>71</v>
      </c>
      <c r="G1938" t="s">
        <v>72</v>
      </c>
      <c r="T1938">
        <v>1</v>
      </c>
      <c r="U1938">
        <v>0</v>
      </c>
      <c r="V1938">
        <v>0</v>
      </c>
      <c r="W1938">
        <v>0</v>
      </c>
      <c r="X1938">
        <v>1</v>
      </c>
      <c r="Y1938">
        <v>0</v>
      </c>
      <c r="Z1938">
        <v>1</v>
      </c>
      <c r="AA1938">
        <v>0</v>
      </c>
      <c r="AB1938">
        <v>1</v>
      </c>
      <c r="AC1938">
        <v>0</v>
      </c>
      <c r="AD1938">
        <v>0</v>
      </c>
      <c r="AE1938">
        <v>1</v>
      </c>
      <c r="AF1938">
        <v>1</v>
      </c>
      <c r="AG1938">
        <v>1</v>
      </c>
      <c r="AH1938">
        <v>0</v>
      </c>
      <c r="AI1938">
        <v>1</v>
      </c>
      <c r="AJ1938">
        <v>1</v>
      </c>
      <c r="AK1938">
        <v>0</v>
      </c>
      <c r="AL1938">
        <v>1</v>
      </c>
      <c r="AM1938">
        <v>1</v>
      </c>
      <c r="AN1938">
        <v>1</v>
      </c>
      <c r="AO1938">
        <v>1</v>
      </c>
      <c r="AP1938">
        <v>0</v>
      </c>
      <c r="AQ1938">
        <v>0</v>
      </c>
      <c r="AR1938">
        <v>0</v>
      </c>
    </row>
    <row r="1939" spans="1:44" x14ac:dyDescent="0.3">
      <c r="A1939">
        <v>1935</v>
      </c>
      <c r="B1939">
        <v>2</v>
      </c>
      <c r="C1939">
        <v>80</v>
      </c>
      <c r="D1939">
        <v>4</v>
      </c>
      <c r="E1939" t="str">
        <f>"2-80-4"</f>
        <v>2-80-4</v>
      </c>
      <c r="F1939" t="s">
        <v>71</v>
      </c>
      <c r="G1939" t="s">
        <v>72</v>
      </c>
      <c r="T1939">
        <v>0</v>
      </c>
      <c r="U1939">
        <v>1</v>
      </c>
      <c r="V1939">
        <v>0</v>
      </c>
      <c r="W1939">
        <v>0</v>
      </c>
      <c r="X1939">
        <v>1</v>
      </c>
      <c r="Y1939">
        <v>0</v>
      </c>
      <c r="Z1939">
        <v>1</v>
      </c>
      <c r="AA1939">
        <v>0</v>
      </c>
      <c r="AB1939">
        <v>0</v>
      </c>
      <c r="AC1939">
        <v>1</v>
      </c>
      <c r="AD1939">
        <v>0</v>
      </c>
      <c r="AE1939">
        <v>0</v>
      </c>
      <c r="AF1939">
        <v>0</v>
      </c>
      <c r="AG1939">
        <v>0</v>
      </c>
      <c r="AH1939">
        <v>0</v>
      </c>
      <c r="AI1939">
        <v>1</v>
      </c>
      <c r="AJ1939">
        <v>1</v>
      </c>
      <c r="AK1939">
        <v>0</v>
      </c>
      <c r="AL1939">
        <v>0</v>
      </c>
      <c r="AM1939">
        <v>0</v>
      </c>
      <c r="AN1939">
        <v>0</v>
      </c>
      <c r="AO1939">
        <v>0</v>
      </c>
      <c r="AP1939">
        <v>0</v>
      </c>
      <c r="AQ1939">
        <v>0</v>
      </c>
      <c r="AR1939">
        <v>0</v>
      </c>
    </row>
    <row r="1940" spans="1:44" x14ac:dyDescent="0.3">
      <c r="A1940">
        <v>1936</v>
      </c>
      <c r="B1940">
        <v>2</v>
      </c>
      <c r="C1940">
        <v>80</v>
      </c>
      <c r="D1940">
        <v>22</v>
      </c>
      <c r="E1940" t="str">
        <f>"2-80-22"</f>
        <v>2-80-22</v>
      </c>
      <c r="F1940" t="s">
        <v>71</v>
      </c>
      <c r="G1940" t="s">
        <v>72</v>
      </c>
      <c r="T1940">
        <v>1</v>
      </c>
      <c r="U1940">
        <v>0</v>
      </c>
      <c r="V1940">
        <v>0</v>
      </c>
      <c r="W1940">
        <v>0</v>
      </c>
      <c r="X1940">
        <v>1</v>
      </c>
      <c r="Y1940">
        <v>0</v>
      </c>
      <c r="Z1940">
        <v>0</v>
      </c>
      <c r="AA1940">
        <v>1</v>
      </c>
      <c r="AB1940">
        <v>1</v>
      </c>
      <c r="AC1940">
        <v>0</v>
      </c>
      <c r="AD1940">
        <v>0</v>
      </c>
      <c r="AE1940">
        <v>1</v>
      </c>
      <c r="AF1940">
        <v>1</v>
      </c>
      <c r="AG1940">
        <v>1</v>
      </c>
      <c r="AH1940">
        <v>0</v>
      </c>
      <c r="AI1940">
        <v>1</v>
      </c>
      <c r="AJ1940">
        <v>1</v>
      </c>
      <c r="AK1940">
        <v>0</v>
      </c>
      <c r="AL1940">
        <v>1</v>
      </c>
      <c r="AM1940">
        <v>1</v>
      </c>
      <c r="AN1940">
        <v>1</v>
      </c>
      <c r="AO1940">
        <v>1</v>
      </c>
      <c r="AP1940">
        <v>0</v>
      </c>
      <c r="AQ1940">
        <v>0</v>
      </c>
      <c r="AR1940">
        <v>0</v>
      </c>
    </row>
    <row r="1941" spans="1:44" x14ac:dyDescent="0.3">
      <c r="A1941">
        <v>1937</v>
      </c>
      <c r="B1941">
        <v>2</v>
      </c>
      <c r="C1941">
        <v>80</v>
      </c>
      <c r="D1941">
        <v>14</v>
      </c>
      <c r="E1941" t="str">
        <f>"2-80-14"</f>
        <v>2-80-14</v>
      </c>
      <c r="F1941" t="s">
        <v>71</v>
      </c>
      <c r="G1941" t="s">
        <v>73</v>
      </c>
      <c r="H1941">
        <v>1</v>
      </c>
      <c r="I1941">
        <v>0</v>
      </c>
      <c r="J1941">
        <v>0</v>
      </c>
      <c r="K1941">
        <v>1</v>
      </c>
      <c r="L1941">
        <v>1</v>
      </c>
      <c r="M1941">
        <v>1</v>
      </c>
      <c r="N1941">
        <v>1</v>
      </c>
      <c r="O1941">
        <v>1</v>
      </c>
      <c r="P1941">
        <v>1</v>
      </c>
      <c r="Q1941">
        <v>1</v>
      </c>
      <c r="R1941">
        <v>1</v>
      </c>
      <c r="S1941">
        <v>1</v>
      </c>
    </row>
    <row r="1942" spans="1:44" x14ac:dyDescent="0.3">
      <c r="A1942">
        <v>1938</v>
      </c>
      <c r="B1942">
        <v>2</v>
      </c>
      <c r="C1942">
        <v>80</v>
      </c>
      <c r="D1942">
        <v>13</v>
      </c>
      <c r="E1942" t="str">
        <f>"2-80-13"</f>
        <v>2-80-13</v>
      </c>
      <c r="F1942" t="s">
        <v>71</v>
      </c>
      <c r="G1942" t="s">
        <v>73</v>
      </c>
      <c r="H1942">
        <v>1</v>
      </c>
      <c r="I1942">
        <v>0</v>
      </c>
      <c r="J1942">
        <v>0</v>
      </c>
      <c r="K1942">
        <v>1</v>
      </c>
      <c r="L1942">
        <v>1</v>
      </c>
      <c r="M1942">
        <v>1</v>
      </c>
      <c r="N1942">
        <v>1</v>
      </c>
      <c r="O1942">
        <v>1</v>
      </c>
      <c r="P1942">
        <v>1</v>
      </c>
      <c r="Q1942">
        <v>1</v>
      </c>
      <c r="R1942">
        <v>1</v>
      </c>
      <c r="S1942">
        <v>1</v>
      </c>
    </row>
    <row r="1943" spans="1:44" x14ac:dyDescent="0.3">
      <c r="A1943">
        <v>1939</v>
      </c>
      <c r="B1943">
        <v>2</v>
      </c>
      <c r="C1943">
        <v>80</v>
      </c>
      <c r="D1943">
        <v>10</v>
      </c>
      <c r="E1943" t="str">
        <f>"2-80-10"</f>
        <v>2-80-10</v>
      </c>
      <c r="F1943" t="s">
        <v>71</v>
      </c>
      <c r="G1943" t="s">
        <v>73</v>
      </c>
      <c r="H1943">
        <v>1</v>
      </c>
      <c r="I1943">
        <v>1</v>
      </c>
      <c r="J1943">
        <v>0</v>
      </c>
      <c r="K1943">
        <v>0</v>
      </c>
      <c r="L1943">
        <v>1</v>
      </c>
      <c r="M1943">
        <v>1</v>
      </c>
      <c r="N1943">
        <v>1</v>
      </c>
      <c r="O1943">
        <v>1</v>
      </c>
      <c r="P1943">
        <v>1</v>
      </c>
      <c r="Q1943">
        <v>1</v>
      </c>
      <c r="R1943">
        <v>0</v>
      </c>
      <c r="S1943">
        <v>1</v>
      </c>
    </row>
    <row r="1944" spans="1:44" x14ac:dyDescent="0.3">
      <c r="A1944">
        <v>1940</v>
      </c>
      <c r="B1944">
        <v>2</v>
      </c>
      <c r="C1944">
        <v>80</v>
      </c>
      <c r="D1944">
        <v>6</v>
      </c>
      <c r="E1944" t="str">
        <f>"2-80-6"</f>
        <v>2-80-6</v>
      </c>
      <c r="F1944" t="s">
        <v>71</v>
      </c>
      <c r="G1944" t="s">
        <v>73</v>
      </c>
      <c r="H1944">
        <v>1</v>
      </c>
      <c r="I1944">
        <v>0</v>
      </c>
      <c r="J1944">
        <v>0</v>
      </c>
      <c r="K1944">
        <v>1</v>
      </c>
      <c r="L1944">
        <v>1</v>
      </c>
      <c r="M1944">
        <v>1</v>
      </c>
      <c r="N1944">
        <v>1</v>
      </c>
      <c r="O1944">
        <v>1</v>
      </c>
      <c r="P1944">
        <v>1</v>
      </c>
      <c r="Q1944">
        <v>1</v>
      </c>
      <c r="R1944">
        <v>1</v>
      </c>
      <c r="S1944">
        <v>1</v>
      </c>
    </row>
    <row r="1945" spans="1:44" x14ac:dyDescent="0.3">
      <c r="A1945">
        <v>1941</v>
      </c>
      <c r="B1945">
        <v>2</v>
      </c>
      <c r="C1945">
        <v>80</v>
      </c>
      <c r="D1945">
        <v>1</v>
      </c>
      <c r="E1945" t="str">
        <f>"2-80-1"</f>
        <v>2-80-1</v>
      </c>
      <c r="F1945" t="s">
        <v>71</v>
      </c>
      <c r="G1945" t="s">
        <v>72</v>
      </c>
      <c r="T1945">
        <v>1</v>
      </c>
      <c r="U1945">
        <v>0</v>
      </c>
      <c r="V1945">
        <v>0</v>
      </c>
      <c r="W1945">
        <v>0</v>
      </c>
      <c r="X1945">
        <v>0</v>
      </c>
      <c r="Y1945">
        <v>1</v>
      </c>
      <c r="Z1945">
        <v>1</v>
      </c>
      <c r="AA1945">
        <v>0</v>
      </c>
      <c r="AB1945">
        <v>0</v>
      </c>
      <c r="AC1945">
        <v>1</v>
      </c>
      <c r="AD1945">
        <v>0</v>
      </c>
      <c r="AE1945">
        <v>1</v>
      </c>
      <c r="AF1945">
        <v>1</v>
      </c>
      <c r="AG1945">
        <v>1</v>
      </c>
      <c r="AH1945">
        <v>1</v>
      </c>
      <c r="AI1945">
        <v>0</v>
      </c>
      <c r="AJ1945">
        <v>1</v>
      </c>
      <c r="AK1945">
        <v>0</v>
      </c>
      <c r="AL1945">
        <v>1</v>
      </c>
      <c r="AM1945">
        <v>1</v>
      </c>
      <c r="AN1945">
        <v>1</v>
      </c>
      <c r="AO1945">
        <v>1</v>
      </c>
      <c r="AP1945">
        <v>0</v>
      </c>
      <c r="AQ1945">
        <v>0</v>
      </c>
      <c r="AR1945">
        <v>0</v>
      </c>
    </row>
    <row r="1946" spans="1:44" x14ac:dyDescent="0.3">
      <c r="A1946">
        <v>1942</v>
      </c>
      <c r="B1946">
        <v>2</v>
      </c>
      <c r="C1946">
        <v>80</v>
      </c>
      <c r="D1946">
        <v>24</v>
      </c>
      <c r="E1946" t="str">
        <f>"2-80-24"</f>
        <v>2-80-24</v>
      </c>
      <c r="F1946" t="s">
        <v>71</v>
      </c>
      <c r="G1946" t="s">
        <v>73</v>
      </c>
      <c r="H1946">
        <v>1</v>
      </c>
      <c r="I1946">
        <v>1</v>
      </c>
      <c r="J1946">
        <v>0</v>
      </c>
      <c r="K1946">
        <v>0</v>
      </c>
      <c r="L1946">
        <v>1</v>
      </c>
      <c r="M1946">
        <v>0</v>
      </c>
      <c r="N1946">
        <v>0</v>
      </c>
      <c r="O1946">
        <v>1</v>
      </c>
      <c r="P1946">
        <v>0</v>
      </c>
      <c r="Q1946">
        <v>1</v>
      </c>
      <c r="R1946">
        <v>1</v>
      </c>
      <c r="S1946">
        <v>0</v>
      </c>
    </row>
    <row r="1947" spans="1:44" x14ac:dyDescent="0.3">
      <c r="A1947">
        <v>1943</v>
      </c>
      <c r="B1947">
        <v>2</v>
      </c>
      <c r="C1947">
        <v>80</v>
      </c>
      <c r="D1947">
        <v>23</v>
      </c>
      <c r="E1947" t="str">
        <f>"2-80-23"</f>
        <v>2-80-23</v>
      </c>
      <c r="F1947" t="s">
        <v>71</v>
      </c>
      <c r="G1947" t="s">
        <v>72</v>
      </c>
      <c r="T1947">
        <v>1</v>
      </c>
      <c r="U1947">
        <v>0</v>
      </c>
      <c r="V1947">
        <v>0</v>
      </c>
      <c r="W1947">
        <v>0</v>
      </c>
      <c r="X1947">
        <v>0</v>
      </c>
      <c r="Y1947">
        <v>1</v>
      </c>
      <c r="Z1947">
        <v>1</v>
      </c>
      <c r="AA1947">
        <v>0</v>
      </c>
      <c r="AB1947">
        <v>0</v>
      </c>
      <c r="AC1947">
        <v>1</v>
      </c>
      <c r="AD1947">
        <v>0</v>
      </c>
      <c r="AE1947">
        <v>1</v>
      </c>
      <c r="AF1947">
        <v>1</v>
      </c>
      <c r="AG1947">
        <v>1</v>
      </c>
      <c r="AH1947">
        <v>0</v>
      </c>
      <c r="AI1947">
        <v>1</v>
      </c>
      <c r="AJ1947">
        <v>1</v>
      </c>
      <c r="AK1947">
        <v>0</v>
      </c>
      <c r="AL1947">
        <v>1</v>
      </c>
      <c r="AM1947">
        <v>1</v>
      </c>
      <c r="AN1947">
        <v>1</v>
      </c>
      <c r="AO1947">
        <v>1</v>
      </c>
      <c r="AP1947">
        <v>0</v>
      </c>
      <c r="AQ1947">
        <v>0</v>
      </c>
      <c r="AR1947">
        <v>0</v>
      </c>
    </row>
    <row r="1948" spans="1:44" x14ac:dyDescent="0.3">
      <c r="A1948">
        <v>1944</v>
      </c>
      <c r="B1948">
        <v>2</v>
      </c>
      <c r="C1948">
        <v>80</v>
      </c>
      <c r="D1948">
        <v>18</v>
      </c>
      <c r="E1948" t="str">
        <f>"2-80-18"</f>
        <v>2-80-18</v>
      </c>
      <c r="F1948" t="s">
        <v>71</v>
      </c>
      <c r="G1948" t="s">
        <v>73</v>
      </c>
      <c r="H1948">
        <v>1</v>
      </c>
      <c r="I1948">
        <v>0</v>
      </c>
      <c r="J1948">
        <v>1</v>
      </c>
      <c r="K1948">
        <v>0</v>
      </c>
      <c r="L1948">
        <v>1</v>
      </c>
      <c r="M1948">
        <v>1</v>
      </c>
      <c r="N1948">
        <v>1</v>
      </c>
      <c r="O1948">
        <v>1</v>
      </c>
      <c r="P1948">
        <v>1</v>
      </c>
      <c r="Q1948">
        <v>1</v>
      </c>
      <c r="R1948">
        <v>1</v>
      </c>
      <c r="S1948">
        <v>1</v>
      </c>
    </row>
    <row r="1949" spans="1:44" x14ac:dyDescent="0.3">
      <c r="A1949">
        <v>1945</v>
      </c>
      <c r="B1949">
        <v>2</v>
      </c>
      <c r="C1949">
        <v>80</v>
      </c>
      <c r="D1949">
        <v>17</v>
      </c>
      <c r="E1949" t="str">
        <f>"2-80-17"</f>
        <v>2-80-17</v>
      </c>
      <c r="F1949" t="s">
        <v>71</v>
      </c>
      <c r="G1949" t="s">
        <v>73</v>
      </c>
      <c r="H1949">
        <v>0</v>
      </c>
      <c r="I1949">
        <v>1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1</v>
      </c>
      <c r="R1949">
        <v>1</v>
      </c>
      <c r="S1949">
        <v>1</v>
      </c>
    </row>
    <row r="1950" spans="1:44" x14ac:dyDescent="0.3">
      <c r="A1950">
        <v>1946</v>
      </c>
      <c r="B1950">
        <v>2</v>
      </c>
      <c r="C1950">
        <v>80</v>
      </c>
      <c r="D1950">
        <v>9</v>
      </c>
      <c r="E1950" t="str">
        <f>"2-80-9"</f>
        <v>2-80-9</v>
      </c>
      <c r="F1950" t="s">
        <v>71</v>
      </c>
      <c r="G1950" t="s">
        <v>72</v>
      </c>
      <c r="T1950">
        <v>1</v>
      </c>
      <c r="U1950">
        <v>0</v>
      </c>
      <c r="V1950">
        <v>0</v>
      </c>
      <c r="W1950">
        <v>0</v>
      </c>
      <c r="X1950">
        <v>1</v>
      </c>
      <c r="Y1950">
        <v>0</v>
      </c>
      <c r="Z1950">
        <v>1</v>
      </c>
      <c r="AA1950">
        <v>0</v>
      </c>
      <c r="AB1950">
        <v>1</v>
      </c>
      <c r="AC1950">
        <v>0</v>
      </c>
      <c r="AD1950">
        <v>0</v>
      </c>
      <c r="AE1950">
        <v>1</v>
      </c>
      <c r="AF1950">
        <v>1</v>
      </c>
      <c r="AG1950">
        <v>1</v>
      </c>
      <c r="AH1950">
        <v>0</v>
      </c>
      <c r="AI1950">
        <v>1</v>
      </c>
      <c r="AJ1950">
        <v>1</v>
      </c>
      <c r="AK1950">
        <v>0</v>
      </c>
      <c r="AL1950">
        <v>1</v>
      </c>
      <c r="AM1950">
        <v>1</v>
      </c>
      <c r="AN1950">
        <v>1</v>
      </c>
      <c r="AO1950">
        <v>1</v>
      </c>
      <c r="AP1950">
        <v>0</v>
      </c>
      <c r="AQ1950">
        <v>0</v>
      </c>
      <c r="AR1950">
        <v>0</v>
      </c>
    </row>
    <row r="1951" spans="1:44" x14ac:dyDescent="0.3">
      <c r="A1951">
        <v>1947</v>
      </c>
      <c r="B1951">
        <v>2</v>
      </c>
      <c r="C1951">
        <v>80</v>
      </c>
      <c r="D1951">
        <v>7</v>
      </c>
      <c r="E1951" t="str">
        <f>"2-80-7"</f>
        <v>2-80-7</v>
      </c>
      <c r="F1951" t="s">
        <v>71</v>
      </c>
      <c r="G1951" t="s">
        <v>73</v>
      </c>
      <c r="H1951">
        <v>1</v>
      </c>
      <c r="I1951">
        <v>1</v>
      </c>
      <c r="J1951">
        <v>0</v>
      </c>
      <c r="K1951">
        <v>0</v>
      </c>
      <c r="L1951">
        <v>1</v>
      </c>
      <c r="M1951">
        <v>1</v>
      </c>
      <c r="N1951">
        <v>1</v>
      </c>
      <c r="O1951">
        <v>1</v>
      </c>
      <c r="P1951">
        <v>1</v>
      </c>
      <c r="Q1951">
        <v>1</v>
      </c>
      <c r="R1951">
        <v>1</v>
      </c>
      <c r="S1951">
        <v>1</v>
      </c>
    </row>
    <row r="1952" spans="1:44" x14ac:dyDescent="0.3">
      <c r="A1952">
        <v>1948</v>
      </c>
      <c r="B1952">
        <v>2</v>
      </c>
      <c r="C1952">
        <v>80</v>
      </c>
      <c r="D1952">
        <v>2</v>
      </c>
      <c r="E1952" t="str">
        <f>"2-80-2"</f>
        <v>2-80-2</v>
      </c>
      <c r="F1952" t="s">
        <v>71</v>
      </c>
      <c r="G1952" t="s">
        <v>72</v>
      </c>
      <c r="T1952">
        <v>0</v>
      </c>
      <c r="U1952">
        <v>1</v>
      </c>
      <c r="V1952">
        <v>0</v>
      </c>
      <c r="W1952">
        <v>0</v>
      </c>
      <c r="X1952">
        <v>1</v>
      </c>
      <c r="Y1952">
        <v>0</v>
      </c>
      <c r="Z1952">
        <v>0</v>
      </c>
      <c r="AA1952">
        <v>0</v>
      </c>
      <c r="AB1952">
        <v>0</v>
      </c>
      <c r="AC1952">
        <v>1</v>
      </c>
      <c r="AD1952">
        <v>0</v>
      </c>
      <c r="AE1952">
        <v>0</v>
      </c>
      <c r="AF1952">
        <v>0</v>
      </c>
      <c r="AG1952">
        <v>0</v>
      </c>
      <c r="AH1952">
        <v>0</v>
      </c>
      <c r="AI1952">
        <v>1</v>
      </c>
      <c r="AJ1952">
        <v>1</v>
      </c>
      <c r="AK1952">
        <v>0</v>
      </c>
      <c r="AL1952">
        <v>1</v>
      </c>
      <c r="AM1952">
        <v>1</v>
      </c>
      <c r="AN1952">
        <v>1</v>
      </c>
      <c r="AO1952">
        <v>1</v>
      </c>
      <c r="AP1952">
        <v>0</v>
      </c>
      <c r="AQ1952">
        <v>0</v>
      </c>
      <c r="AR1952">
        <v>0</v>
      </c>
    </row>
    <row r="1953" spans="1:44" x14ac:dyDescent="0.3">
      <c r="A1953">
        <v>1949</v>
      </c>
      <c r="B1953">
        <v>2</v>
      </c>
      <c r="C1953">
        <v>80</v>
      </c>
      <c r="D1953">
        <v>19</v>
      </c>
      <c r="E1953" t="str">
        <f>"2-80-19"</f>
        <v>2-80-19</v>
      </c>
      <c r="F1953" t="s">
        <v>71</v>
      </c>
      <c r="G1953" t="s">
        <v>72</v>
      </c>
      <c r="T1953">
        <v>1</v>
      </c>
      <c r="U1953">
        <v>0</v>
      </c>
      <c r="V1953">
        <v>0</v>
      </c>
      <c r="W1953">
        <v>0</v>
      </c>
      <c r="X1953">
        <v>1</v>
      </c>
      <c r="Y1953">
        <v>0</v>
      </c>
      <c r="Z1953">
        <v>1</v>
      </c>
      <c r="AA1953">
        <v>0</v>
      </c>
      <c r="AB1953">
        <v>1</v>
      </c>
      <c r="AC1953">
        <v>0</v>
      </c>
      <c r="AD1953">
        <v>0</v>
      </c>
      <c r="AE1953">
        <v>0</v>
      </c>
      <c r="AF1953">
        <v>0</v>
      </c>
      <c r="AG1953">
        <v>0</v>
      </c>
      <c r="AH1953">
        <v>0</v>
      </c>
      <c r="AI1953">
        <v>1</v>
      </c>
      <c r="AJ1953">
        <v>1</v>
      </c>
      <c r="AK1953">
        <v>0</v>
      </c>
      <c r="AL1953">
        <v>0</v>
      </c>
      <c r="AM1953">
        <v>0</v>
      </c>
      <c r="AN1953">
        <v>0</v>
      </c>
      <c r="AO1953">
        <v>0</v>
      </c>
      <c r="AP1953">
        <v>0</v>
      </c>
      <c r="AQ1953">
        <v>0</v>
      </c>
      <c r="AR1953">
        <v>0</v>
      </c>
    </row>
    <row r="1954" spans="1:44" x14ac:dyDescent="0.3">
      <c r="A1954">
        <v>1950</v>
      </c>
      <c r="B1954">
        <v>2</v>
      </c>
      <c r="C1954">
        <v>80</v>
      </c>
      <c r="D1954">
        <v>8</v>
      </c>
      <c r="E1954" t="str">
        <f>"2-80-8"</f>
        <v>2-80-8</v>
      </c>
      <c r="F1954" t="s">
        <v>71</v>
      </c>
      <c r="G1954" t="s">
        <v>73</v>
      </c>
      <c r="H1954">
        <v>1</v>
      </c>
      <c r="I1954">
        <v>0</v>
      </c>
      <c r="J1954">
        <v>0</v>
      </c>
      <c r="K1954">
        <v>1</v>
      </c>
      <c r="L1954">
        <v>1</v>
      </c>
      <c r="M1954">
        <v>1</v>
      </c>
      <c r="N1954">
        <v>1</v>
      </c>
      <c r="O1954">
        <v>1</v>
      </c>
      <c r="P1954">
        <v>1</v>
      </c>
      <c r="Q1954">
        <v>1</v>
      </c>
      <c r="R1954">
        <v>1</v>
      </c>
      <c r="S1954">
        <v>1</v>
      </c>
    </row>
    <row r="1955" spans="1:44" x14ac:dyDescent="0.3">
      <c r="A1955">
        <v>1951</v>
      </c>
      <c r="B1955">
        <v>2</v>
      </c>
      <c r="C1955">
        <v>80</v>
      </c>
      <c r="D1955">
        <v>3</v>
      </c>
      <c r="E1955" t="str">
        <f>"2-80-3"</f>
        <v>2-80-3</v>
      </c>
      <c r="F1955" t="s">
        <v>71</v>
      </c>
      <c r="G1955" t="s">
        <v>72</v>
      </c>
      <c r="T1955">
        <v>0</v>
      </c>
      <c r="U1955">
        <v>1</v>
      </c>
      <c r="V1955">
        <v>0</v>
      </c>
      <c r="W1955">
        <v>0</v>
      </c>
      <c r="X1955">
        <v>0</v>
      </c>
      <c r="Y1955">
        <v>1</v>
      </c>
      <c r="Z1955">
        <v>0</v>
      </c>
      <c r="AA1955">
        <v>1</v>
      </c>
      <c r="AB1955">
        <v>0</v>
      </c>
      <c r="AC1955">
        <v>0</v>
      </c>
      <c r="AD1955">
        <v>1</v>
      </c>
      <c r="AE1955">
        <v>1</v>
      </c>
      <c r="AF1955">
        <v>1</v>
      </c>
      <c r="AG1955">
        <v>1</v>
      </c>
      <c r="AH1955">
        <v>1</v>
      </c>
      <c r="AI1955">
        <v>0</v>
      </c>
      <c r="AJ1955">
        <v>1</v>
      </c>
      <c r="AK1955">
        <v>0</v>
      </c>
      <c r="AL1955">
        <v>1</v>
      </c>
      <c r="AM1955">
        <v>1</v>
      </c>
      <c r="AN1955">
        <v>1</v>
      </c>
      <c r="AO1955">
        <v>1</v>
      </c>
      <c r="AP1955">
        <v>0</v>
      </c>
      <c r="AQ1955">
        <v>0</v>
      </c>
      <c r="AR1955">
        <v>0</v>
      </c>
    </row>
    <row r="1956" spans="1:44" x14ac:dyDescent="0.3">
      <c r="A1956">
        <v>1952</v>
      </c>
      <c r="B1956">
        <v>2</v>
      </c>
      <c r="C1956">
        <v>80</v>
      </c>
      <c r="D1956">
        <v>21</v>
      </c>
      <c r="E1956" t="str">
        <f>"2-80-21"</f>
        <v>2-80-21</v>
      </c>
      <c r="F1956" t="s">
        <v>71</v>
      </c>
      <c r="G1956" t="s">
        <v>72</v>
      </c>
      <c r="T1956">
        <v>0</v>
      </c>
      <c r="U1956">
        <v>0</v>
      </c>
      <c r="V1956">
        <v>0</v>
      </c>
      <c r="W1956">
        <v>0</v>
      </c>
      <c r="X1956">
        <v>1</v>
      </c>
      <c r="Y1956">
        <v>0</v>
      </c>
      <c r="Z1956">
        <v>1</v>
      </c>
      <c r="AA1956">
        <v>0</v>
      </c>
      <c r="AB1956">
        <v>0</v>
      </c>
      <c r="AC1956">
        <v>0</v>
      </c>
      <c r="AD1956">
        <v>1</v>
      </c>
      <c r="AE1956">
        <v>1</v>
      </c>
      <c r="AF1956">
        <v>1</v>
      </c>
      <c r="AG1956">
        <v>1</v>
      </c>
      <c r="AH1956">
        <v>1</v>
      </c>
      <c r="AI1956">
        <v>0</v>
      </c>
      <c r="AJ1956">
        <v>1</v>
      </c>
      <c r="AK1956">
        <v>0</v>
      </c>
      <c r="AL1956">
        <v>1</v>
      </c>
      <c r="AM1956">
        <v>1</v>
      </c>
      <c r="AN1956">
        <v>1</v>
      </c>
      <c r="AO1956">
        <v>1</v>
      </c>
      <c r="AP1956">
        <v>0</v>
      </c>
      <c r="AQ1956">
        <v>0</v>
      </c>
      <c r="AR1956">
        <v>0</v>
      </c>
    </row>
    <row r="1957" spans="1:44" x14ac:dyDescent="0.3">
      <c r="A1957">
        <v>1953</v>
      </c>
      <c r="B1957">
        <v>2</v>
      </c>
      <c r="C1957">
        <v>80</v>
      </c>
      <c r="D1957">
        <v>20</v>
      </c>
      <c r="E1957" t="str">
        <f>"2-80-20"</f>
        <v>2-80-20</v>
      </c>
      <c r="F1957" t="s">
        <v>71</v>
      </c>
      <c r="G1957" t="s">
        <v>72</v>
      </c>
      <c r="T1957">
        <v>1</v>
      </c>
      <c r="U1957">
        <v>0</v>
      </c>
      <c r="V1957">
        <v>0</v>
      </c>
      <c r="W1957">
        <v>0</v>
      </c>
      <c r="X1957">
        <v>1</v>
      </c>
      <c r="Y1957">
        <v>0</v>
      </c>
      <c r="Z1957">
        <v>0</v>
      </c>
      <c r="AA1957">
        <v>1</v>
      </c>
      <c r="AB1957">
        <v>0</v>
      </c>
      <c r="AC1957">
        <v>0</v>
      </c>
      <c r="AD1957">
        <v>1</v>
      </c>
      <c r="AE1957">
        <v>1</v>
      </c>
      <c r="AF1957">
        <v>1</v>
      </c>
      <c r="AG1957">
        <v>1</v>
      </c>
      <c r="AH1957">
        <v>1</v>
      </c>
      <c r="AI1957">
        <v>0</v>
      </c>
      <c r="AJ1957">
        <v>0</v>
      </c>
      <c r="AK1957">
        <v>1</v>
      </c>
      <c r="AL1957">
        <v>1</v>
      </c>
      <c r="AM1957">
        <v>1</v>
      </c>
      <c r="AN1957">
        <v>1</v>
      </c>
      <c r="AO1957">
        <v>1</v>
      </c>
      <c r="AP1957">
        <v>0</v>
      </c>
      <c r="AQ1957">
        <v>0</v>
      </c>
      <c r="AR1957">
        <v>1</v>
      </c>
    </row>
    <row r="1958" spans="1:44" x14ac:dyDescent="0.3">
      <c r="A1958">
        <v>1954</v>
      </c>
      <c r="B1958">
        <v>2</v>
      </c>
      <c r="C1958">
        <v>80</v>
      </c>
      <c r="D1958">
        <v>11</v>
      </c>
      <c r="E1958" t="str">
        <f>"2-80-11"</f>
        <v>2-80-11</v>
      </c>
      <c r="F1958" t="s">
        <v>71</v>
      </c>
      <c r="G1958" t="s">
        <v>72</v>
      </c>
      <c r="T1958">
        <v>1</v>
      </c>
      <c r="U1958">
        <v>0</v>
      </c>
      <c r="V1958">
        <v>0</v>
      </c>
      <c r="W1958">
        <v>0</v>
      </c>
      <c r="X1958">
        <v>1</v>
      </c>
      <c r="Y1958">
        <v>0</v>
      </c>
      <c r="Z1958">
        <v>1</v>
      </c>
      <c r="AA1958">
        <v>0</v>
      </c>
      <c r="AB1958">
        <v>0</v>
      </c>
      <c r="AC1958">
        <v>0</v>
      </c>
      <c r="AD1958">
        <v>1</v>
      </c>
      <c r="AE1958">
        <v>1</v>
      </c>
      <c r="AF1958">
        <v>1</v>
      </c>
      <c r="AG1958">
        <v>1</v>
      </c>
      <c r="AH1958">
        <v>0</v>
      </c>
      <c r="AI1958">
        <v>1</v>
      </c>
      <c r="AJ1958">
        <v>1</v>
      </c>
      <c r="AK1958">
        <v>0</v>
      </c>
      <c r="AL1958">
        <v>1</v>
      </c>
      <c r="AM1958">
        <v>1</v>
      </c>
      <c r="AN1958">
        <v>1</v>
      </c>
      <c r="AO1958">
        <v>1</v>
      </c>
      <c r="AP1958">
        <v>0</v>
      </c>
      <c r="AQ1958">
        <v>0</v>
      </c>
      <c r="AR1958">
        <v>0</v>
      </c>
    </row>
    <row r="1959" spans="1:44" x14ac:dyDescent="0.3">
      <c r="A1959">
        <v>1955</v>
      </c>
      <c r="B1959">
        <v>2</v>
      </c>
      <c r="C1959">
        <v>81</v>
      </c>
      <c r="D1959">
        <v>22</v>
      </c>
      <c r="E1959" t="str">
        <f>"2-81-22"</f>
        <v>2-81-22</v>
      </c>
      <c r="F1959" t="s">
        <v>71</v>
      </c>
      <c r="G1959" t="s">
        <v>72</v>
      </c>
      <c r="T1959">
        <v>0</v>
      </c>
      <c r="U1959">
        <v>1</v>
      </c>
      <c r="V1959">
        <v>0</v>
      </c>
      <c r="W1959">
        <v>0</v>
      </c>
      <c r="X1959">
        <v>0</v>
      </c>
      <c r="Y1959">
        <v>1</v>
      </c>
      <c r="Z1959">
        <v>0</v>
      </c>
      <c r="AA1959">
        <v>1</v>
      </c>
      <c r="AB1959">
        <v>0</v>
      </c>
      <c r="AC1959">
        <v>1</v>
      </c>
      <c r="AD1959">
        <v>0</v>
      </c>
      <c r="AE1959">
        <v>1</v>
      </c>
      <c r="AF1959">
        <v>1</v>
      </c>
      <c r="AG1959">
        <v>1</v>
      </c>
      <c r="AH1959">
        <v>1</v>
      </c>
      <c r="AI1959">
        <v>0</v>
      </c>
      <c r="AJ1959">
        <v>0</v>
      </c>
      <c r="AK1959">
        <v>1</v>
      </c>
      <c r="AL1959">
        <v>1</v>
      </c>
      <c r="AM1959">
        <v>1</v>
      </c>
      <c r="AN1959">
        <v>1</v>
      </c>
      <c r="AO1959">
        <v>1</v>
      </c>
      <c r="AP1959">
        <v>0</v>
      </c>
      <c r="AQ1959">
        <v>0</v>
      </c>
      <c r="AR1959">
        <v>0</v>
      </c>
    </row>
    <row r="1960" spans="1:44" x14ac:dyDescent="0.3">
      <c r="A1960">
        <v>1956</v>
      </c>
      <c r="B1960">
        <v>2</v>
      </c>
      <c r="C1960">
        <v>81</v>
      </c>
      <c r="D1960">
        <v>21</v>
      </c>
      <c r="E1960" t="str">
        <f>"2-81-21"</f>
        <v>2-81-21</v>
      </c>
      <c r="F1960" t="s">
        <v>71</v>
      </c>
      <c r="G1960" t="s">
        <v>72</v>
      </c>
      <c r="T1960">
        <v>1</v>
      </c>
      <c r="U1960">
        <v>0</v>
      </c>
      <c r="V1960">
        <v>0</v>
      </c>
      <c r="W1960">
        <v>0</v>
      </c>
      <c r="X1960">
        <v>1</v>
      </c>
      <c r="Y1960">
        <v>0</v>
      </c>
      <c r="Z1960">
        <v>1</v>
      </c>
      <c r="AA1960">
        <v>0</v>
      </c>
      <c r="AB1960">
        <v>0</v>
      </c>
      <c r="AC1960">
        <v>1</v>
      </c>
      <c r="AD1960">
        <v>0</v>
      </c>
      <c r="AE1960">
        <v>1</v>
      </c>
      <c r="AF1960">
        <v>1</v>
      </c>
      <c r="AG1960">
        <v>1</v>
      </c>
      <c r="AH1960">
        <v>1</v>
      </c>
      <c r="AI1960">
        <v>0</v>
      </c>
      <c r="AJ1960">
        <v>1</v>
      </c>
      <c r="AK1960">
        <v>0</v>
      </c>
      <c r="AL1960">
        <v>1</v>
      </c>
      <c r="AM1960">
        <v>1</v>
      </c>
      <c r="AN1960">
        <v>1</v>
      </c>
      <c r="AO1960">
        <v>1</v>
      </c>
      <c r="AP1960">
        <v>0</v>
      </c>
      <c r="AQ1960">
        <v>0</v>
      </c>
      <c r="AR1960">
        <v>0</v>
      </c>
    </row>
    <row r="1961" spans="1:44" x14ac:dyDescent="0.3">
      <c r="A1961">
        <v>1957</v>
      </c>
      <c r="B1961">
        <v>2</v>
      </c>
      <c r="C1961">
        <v>81</v>
      </c>
      <c r="D1961">
        <v>9</v>
      </c>
      <c r="E1961" t="str">
        <f>"2-81-9"</f>
        <v>2-81-9</v>
      </c>
      <c r="F1961" t="s">
        <v>71</v>
      </c>
      <c r="G1961" t="s">
        <v>72</v>
      </c>
      <c r="T1961">
        <v>0</v>
      </c>
      <c r="U1961">
        <v>1</v>
      </c>
      <c r="V1961">
        <v>0</v>
      </c>
      <c r="W1961">
        <v>0</v>
      </c>
      <c r="X1961">
        <v>1</v>
      </c>
      <c r="Y1961">
        <v>0</v>
      </c>
      <c r="Z1961">
        <v>1</v>
      </c>
      <c r="AA1961">
        <v>0</v>
      </c>
      <c r="AB1961">
        <v>1</v>
      </c>
      <c r="AC1961">
        <v>0</v>
      </c>
      <c r="AD1961">
        <v>0</v>
      </c>
      <c r="AE1961">
        <v>1</v>
      </c>
      <c r="AF1961">
        <v>1</v>
      </c>
      <c r="AG1961">
        <v>1</v>
      </c>
      <c r="AH1961">
        <v>1</v>
      </c>
      <c r="AI1961">
        <v>0</v>
      </c>
      <c r="AJ1961">
        <v>1</v>
      </c>
      <c r="AK1961">
        <v>0</v>
      </c>
      <c r="AL1961">
        <v>1</v>
      </c>
      <c r="AM1961">
        <v>1</v>
      </c>
      <c r="AN1961">
        <v>1</v>
      </c>
      <c r="AO1961">
        <v>1</v>
      </c>
      <c r="AP1961">
        <v>0</v>
      </c>
      <c r="AQ1961">
        <v>0</v>
      </c>
      <c r="AR1961">
        <v>0</v>
      </c>
    </row>
    <row r="1962" spans="1:44" x14ac:dyDescent="0.3">
      <c r="A1962">
        <v>1958</v>
      </c>
      <c r="B1962">
        <v>2</v>
      </c>
      <c r="C1962">
        <v>81</v>
      </c>
      <c r="D1962">
        <v>5</v>
      </c>
      <c r="E1962" t="str">
        <f>"2-81-5"</f>
        <v>2-81-5</v>
      </c>
      <c r="F1962" t="s">
        <v>71</v>
      </c>
      <c r="G1962" t="s">
        <v>73</v>
      </c>
      <c r="H1962">
        <v>1</v>
      </c>
      <c r="I1962">
        <v>0</v>
      </c>
      <c r="J1962">
        <v>0</v>
      </c>
      <c r="K1962">
        <v>1</v>
      </c>
      <c r="L1962">
        <v>1</v>
      </c>
      <c r="M1962">
        <v>1</v>
      </c>
      <c r="N1962">
        <v>1</v>
      </c>
      <c r="O1962">
        <v>1</v>
      </c>
      <c r="P1962">
        <v>1</v>
      </c>
      <c r="Q1962">
        <v>1</v>
      </c>
      <c r="R1962">
        <v>1</v>
      </c>
      <c r="S1962">
        <v>1</v>
      </c>
    </row>
    <row r="1963" spans="1:44" x14ac:dyDescent="0.3">
      <c r="A1963">
        <v>1959</v>
      </c>
      <c r="B1963">
        <v>2</v>
      </c>
      <c r="C1963">
        <v>81</v>
      </c>
      <c r="D1963">
        <v>3</v>
      </c>
      <c r="E1963" t="str">
        <f>"2-81-3"</f>
        <v>2-81-3</v>
      </c>
      <c r="F1963" t="s">
        <v>71</v>
      </c>
      <c r="G1963" t="s">
        <v>73</v>
      </c>
      <c r="H1963">
        <v>1</v>
      </c>
      <c r="I1963">
        <v>1</v>
      </c>
      <c r="J1963">
        <v>0</v>
      </c>
      <c r="K1963">
        <v>0</v>
      </c>
      <c r="L1963">
        <v>1</v>
      </c>
      <c r="M1963">
        <v>1</v>
      </c>
      <c r="N1963">
        <v>1</v>
      </c>
      <c r="O1963">
        <v>1</v>
      </c>
      <c r="P1963">
        <v>1</v>
      </c>
      <c r="Q1963">
        <v>1</v>
      </c>
      <c r="R1963">
        <v>1</v>
      </c>
      <c r="S1963">
        <v>1</v>
      </c>
    </row>
    <row r="1964" spans="1:44" x14ac:dyDescent="0.3">
      <c r="A1964">
        <v>1960</v>
      </c>
      <c r="B1964">
        <v>2</v>
      </c>
      <c r="C1964">
        <v>81</v>
      </c>
      <c r="D1964">
        <v>11</v>
      </c>
      <c r="E1964" t="str">
        <f>"2-81-11"</f>
        <v>2-81-11</v>
      </c>
      <c r="F1964" t="s">
        <v>71</v>
      </c>
      <c r="G1964" t="s">
        <v>72</v>
      </c>
      <c r="T1964">
        <v>1</v>
      </c>
      <c r="U1964">
        <v>0</v>
      </c>
      <c r="V1964">
        <v>0</v>
      </c>
      <c r="W1964">
        <v>0</v>
      </c>
      <c r="X1964">
        <v>1</v>
      </c>
      <c r="Y1964">
        <v>0</v>
      </c>
      <c r="Z1964">
        <v>0</v>
      </c>
      <c r="AA1964">
        <v>1</v>
      </c>
      <c r="AB1964">
        <v>1</v>
      </c>
      <c r="AC1964">
        <v>0</v>
      </c>
      <c r="AD1964">
        <v>0</v>
      </c>
      <c r="AE1964">
        <v>1</v>
      </c>
      <c r="AF1964">
        <v>1</v>
      </c>
      <c r="AG1964">
        <v>1</v>
      </c>
      <c r="AH1964">
        <v>1</v>
      </c>
      <c r="AI1964">
        <v>0</v>
      </c>
      <c r="AJ1964">
        <v>1</v>
      </c>
      <c r="AK1964">
        <v>0</v>
      </c>
      <c r="AL1964">
        <v>1</v>
      </c>
      <c r="AM1964">
        <v>1</v>
      </c>
      <c r="AN1964">
        <v>1</v>
      </c>
      <c r="AO1964">
        <v>1</v>
      </c>
      <c r="AP1964">
        <v>0</v>
      </c>
      <c r="AQ1964">
        <v>0</v>
      </c>
      <c r="AR1964">
        <v>0</v>
      </c>
    </row>
    <row r="1965" spans="1:44" x14ac:dyDescent="0.3">
      <c r="A1965">
        <v>1961</v>
      </c>
      <c r="B1965">
        <v>2</v>
      </c>
      <c r="C1965">
        <v>81</v>
      </c>
      <c r="D1965">
        <v>6</v>
      </c>
      <c r="E1965" t="str">
        <f>"2-81-6"</f>
        <v>2-81-6</v>
      </c>
      <c r="F1965" t="s">
        <v>71</v>
      </c>
      <c r="G1965" t="s">
        <v>72</v>
      </c>
      <c r="T1965">
        <v>0</v>
      </c>
      <c r="U1965">
        <v>1</v>
      </c>
      <c r="V1965">
        <v>0</v>
      </c>
      <c r="W1965">
        <v>0</v>
      </c>
      <c r="X1965">
        <v>1</v>
      </c>
      <c r="Y1965">
        <v>0</v>
      </c>
      <c r="Z1965">
        <v>0</v>
      </c>
      <c r="AA1965">
        <v>1</v>
      </c>
      <c r="AB1965">
        <v>1</v>
      </c>
      <c r="AC1965">
        <v>0</v>
      </c>
      <c r="AD1965">
        <v>0</v>
      </c>
      <c r="AE1965">
        <v>1</v>
      </c>
      <c r="AF1965">
        <v>1</v>
      </c>
      <c r="AG1965">
        <v>1</v>
      </c>
      <c r="AH1965">
        <v>0</v>
      </c>
      <c r="AI1965">
        <v>1</v>
      </c>
      <c r="AJ1965">
        <v>0</v>
      </c>
      <c r="AK1965">
        <v>1</v>
      </c>
      <c r="AL1965">
        <v>1</v>
      </c>
      <c r="AM1965">
        <v>1</v>
      </c>
      <c r="AN1965">
        <v>1</v>
      </c>
      <c r="AO1965">
        <v>1</v>
      </c>
      <c r="AP1965">
        <v>0</v>
      </c>
      <c r="AQ1965">
        <v>0</v>
      </c>
      <c r="AR1965">
        <v>0</v>
      </c>
    </row>
    <row r="1966" spans="1:44" x14ac:dyDescent="0.3">
      <c r="A1966">
        <v>1962</v>
      </c>
      <c r="B1966">
        <v>2</v>
      </c>
      <c r="C1966">
        <v>81</v>
      </c>
      <c r="D1966">
        <v>1</v>
      </c>
      <c r="E1966" t="str">
        <f>"2-81-1"</f>
        <v>2-81-1</v>
      </c>
      <c r="F1966" t="s">
        <v>71</v>
      </c>
      <c r="G1966" t="s">
        <v>73</v>
      </c>
      <c r="H1966">
        <v>1</v>
      </c>
      <c r="I1966">
        <v>1</v>
      </c>
      <c r="J1966">
        <v>0</v>
      </c>
      <c r="K1966">
        <v>0</v>
      </c>
      <c r="L1966">
        <v>1</v>
      </c>
      <c r="M1966">
        <v>0</v>
      </c>
      <c r="N1966">
        <v>0</v>
      </c>
      <c r="O1966">
        <v>1</v>
      </c>
      <c r="P1966">
        <v>0</v>
      </c>
      <c r="Q1966">
        <v>1</v>
      </c>
      <c r="R1966">
        <v>1</v>
      </c>
      <c r="S1966">
        <v>0</v>
      </c>
    </row>
    <row r="1967" spans="1:44" x14ac:dyDescent="0.3">
      <c r="A1967">
        <v>1963</v>
      </c>
      <c r="B1967">
        <v>2</v>
      </c>
      <c r="C1967">
        <v>81</v>
      </c>
      <c r="D1967">
        <v>24</v>
      </c>
      <c r="E1967" t="str">
        <f>"2-81-24"</f>
        <v>2-81-24</v>
      </c>
      <c r="F1967" t="s">
        <v>71</v>
      </c>
      <c r="G1967" t="s">
        <v>72</v>
      </c>
      <c r="T1967">
        <v>1</v>
      </c>
      <c r="U1967">
        <v>0</v>
      </c>
      <c r="V1967">
        <v>0</v>
      </c>
      <c r="W1967">
        <v>0</v>
      </c>
      <c r="X1967">
        <v>1</v>
      </c>
      <c r="Y1967">
        <v>0</v>
      </c>
      <c r="Z1967">
        <v>0</v>
      </c>
      <c r="AA1967">
        <v>1</v>
      </c>
      <c r="AB1967">
        <v>0</v>
      </c>
      <c r="AC1967">
        <v>0</v>
      </c>
      <c r="AD1967">
        <v>1</v>
      </c>
      <c r="AE1967">
        <v>1</v>
      </c>
      <c r="AF1967">
        <v>1</v>
      </c>
      <c r="AG1967">
        <v>1</v>
      </c>
      <c r="AH1967">
        <v>1</v>
      </c>
      <c r="AI1967">
        <v>0</v>
      </c>
      <c r="AJ1967">
        <v>0</v>
      </c>
      <c r="AK1967">
        <v>1</v>
      </c>
      <c r="AL1967">
        <v>1</v>
      </c>
      <c r="AM1967">
        <v>1</v>
      </c>
      <c r="AN1967">
        <v>1</v>
      </c>
      <c r="AO1967">
        <v>1</v>
      </c>
      <c r="AP1967">
        <v>0</v>
      </c>
      <c r="AQ1967">
        <v>0</v>
      </c>
      <c r="AR1967">
        <v>0</v>
      </c>
    </row>
    <row r="1968" spans="1:44" x14ac:dyDescent="0.3">
      <c r="A1968">
        <v>1964</v>
      </c>
      <c r="B1968">
        <v>2</v>
      </c>
      <c r="C1968">
        <v>81</v>
      </c>
      <c r="D1968">
        <v>16</v>
      </c>
      <c r="E1968" t="str">
        <f>"2-81-16"</f>
        <v>2-81-16</v>
      </c>
      <c r="F1968" t="s">
        <v>71</v>
      </c>
      <c r="G1968" t="s">
        <v>73</v>
      </c>
      <c r="H1968">
        <v>0</v>
      </c>
      <c r="I1968">
        <v>0</v>
      </c>
      <c r="J1968">
        <v>0</v>
      </c>
      <c r="K1968">
        <v>1</v>
      </c>
      <c r="L1968">
        <v>0</v>
      </c>
      <c r="M1968">
        <v>0</v>
      </c>
      <c r="N1968">
        <v>0</v>
      </c>
      <c r="O1968">
        <v>0</v>
      </c>
      <c r="P1968">
        <v>0</v>
      </c>
      <c r="Q1968">
        <v>0</v>
      </c>
      <c r="R1968">
        <v>0</v>
      </c>
      <c r="S1968">
        <v>0</v>
      </c>
    </row>
    <row r="1969" spans="1:44" x14ac:dyDescent="0.3">
      <c r="A1969">
        <v>1965</v>
      </c>
      <c r="B1969">
        <v>2</v>
      </c>
      <c r="C1969">
        <v>81</v>
      </c>
      <c r="D1969">
        <v>10</v>
      </c>
      <c r="E1969" t="str">
        <f>"2-81-10"</f>
        <v>2-81-10</v>
      </c>
      <c r="F1969" t="s">
        <v>71</v>
      </c>
      <c r="G1969" t="s">
        <v>72</v>
      </c>
      <c r="T1969">
        <v>0</v>
      </c>
      <c r="U1969">
        <v>1</v>
      </c>
      <c r="V1969">
        <v>0</v>
      </c>
      <c r="W1969">
        <v>0</v>
      </c>
      <c r="X1969">
        <v>1</v>
      </c>
      <c r="Y1969">
        <v>0</v>
      </c>
      <c r="Z1969">
        <v>1</v>
      </c>
      <c r="AA1969">
        <v>0</v>
      </c>
      <c r="AB1969">
        <v>1</v>
      </c>
      <c r="AC1969">
        <v>0</v>
      </c>
      <c r="AD1969">
        <v>0</v>
      </c>
      <c r="AE1969">
        <v>1</v>
      </c>
      <c r="AF1969">
        <v>1</v>
      </c>
      <c r="AG1969">
        <v>1</v>
      </c>
      <c r="AH1969">
        <v>1</v>
      </c>
      <c r="AI1969">
        <v>0</v>
      </c>
      <c r="AJ1969">
        <v>1</v>
      </c>
      <c r="AK1969">
        <v>0</v>
      </c>
      <c r="AL1969">
        <v>1</v>
      </c>
      <c r="AM1969">
        <v>1</v>
      </c>
      <c r="AN1969">
        <v>1</v>
      </c>
      <c r="AO1969">
        <v>1</v>
      </c>
      <c r="AP1969">
        <v>0</v>
      </c>
      <c r="AQ1969">
        <v>0</v>
      </c>
      <c r="AR1969">
        <v>0</v>
      </c>
    </row>
    <row r="1970" spans="1:44" x14ac:dyDescent="0.3">
      <c r="A1970">
        <v>1966</v>
      </c>
      <c r="B1970">
        <v>2</v>
      </c>
      <c r="C1970">
        <v>81</v>
      </c>
      <c r="D1970">
        <v>7</v>
      </c>
      <c r="E1970" t="str">
        <f>"2-81-7"</f>
        <v>2-81-7</v>
      </c>
      <c r="F1970" t="s">
        <v>71</v>
      </c>
      <c r="G1970" t="s">
        <v>73</v>
      </c>
      <c r="H1970">
        <v>1</v>
      </c>
      <c r="I1970">
        <v>1</v>
      </c>
      <c r="J1970">
        <v>0</v>
      </c>
      <c r="K1970">
        <v>0</v>
      </c>
      <c r="L1970">
        <v>1</v>
      </c>
      <c r="M1970">
        <v>1</v>
      </c>
      <c r="N1970">
        <v>1</v>
      </c>
      <c r="O1970">
        <v>1</v>
      </c>
      <c r="P1970">
        <v>1</v>
      </c>
      <c r="Q1970">
        <v>1</v>
      </c>
      <c r="R1970">
        <v>1</v>
      </c>
      <c r="S1970">
        <v>1</v>
      </c>
    </row>
    <row r="1971" spans="1:44" x14ac:dyDescent="0.3">
      <c r="A1971">
        <v>1967</v>
      </c>
      <c r="B1971">
        <v>2</v>
      </c>
      <c r="C1971">
        <v>81</v>
      </c>
      <c r="D1971">
        <v>2</v>
      </c>
      <c r="E1971" t="str">
        <f>"2-81-2"</f>
        <v>2-81-2</v>
      </c>
      <c r="F1971" t="s">
        <v>71</v>
      </c>
      <c r="G1971" t="s">
        <v>72</v>
      </c>
      <c r="T1971">
        <v>0</v>
      </c>
      <c r="U1971">
        <v>1</v>
      </c>
      <c r="V1971">
        <v>0</v>
      </c>
      <c r="W1971">
        <v>0</v>
      </c>
      <c r="X1971">
        <v>0</v>
      </c>
      <c r="Y1971">
        <v>1</v>
      </c>
      <c r="Z1971">
        <v>0</v>
      </c>
      <c r="AA1971">
        <v>1</v>
      </c>
      <c r="AB1971">
        <v>0</v>
      </c>
      <c r="AC1971">
        <v>0</v>
      </c>
      <c r="AD1971">
        <v>0</v>
      </c>
      <c r="AE1971">
        <v>0</v>
      </c>
      <c r="AF1971">
        <v>0</v>
      </c>
      <c r="AG1971">
        <v>0</v>
      </c>
      <c r="AH1971">
        <v>0</v>
      </c>
      <c r="AI1971">
        <v>1</v>
      </c>
      <c r="AJ1971">
        <v>1</v>
      </c>
      <c r="AK1971">
        <v>0</v>
      </c>
      <c r="AL1971">
        <v>0</v>
      </c>
      <c r="AM1971">
        <v>1</v>
      </c>
      <c r="AN1971">
        <v>1</v>
      </c>
      <c r="AO1971">
        <v>1</v>
      </c>
      <c r="AP1971">
        <v>0</v>
      </c>
      <c r="AQ1971">
        <v>0</v>
      </c>
      <c r="AR1971">
        <v>0</v>
      </c>
    </row>
    <row r="1972" spans="1:44" x14ac:dyDescent="0.3">
      <c r="A1972">
        <v>1968</v>
      </c>
      <c r="B1972">
        <v>2</v>
      </c>
      <c r="C1972">
        <v>81</v>
      </c>
      <c r="D1972">
        <v>25</v>
      </c>
      <c r="E1972" t="str">
        <f>"2-81-25"</f>
        <v>2-81-25</v>
      </c>
      <c r="F1972" t="s">
        <v>71</v>
      </c>
      <c r="G1972" t="s">
        <v>72</v>
      </c>
      <c r="T1972">
        <v>1</v>
      </c>
      <c r="U1972">
        <v>0</v>
      </c>
      <c r="V1972">
        <v>0</v>
      </c>
      <c r="W1972">
        <v>0</v>
      </c>
      <c r="X1972">
        <v>0</v>
      </c>
      <c r="Y1972">
        <v>1</v>
      </c>
      <c r="Z1972">
        <v>1</v>
      </c>
      <c r="AA1972">
        <v>0</v>
      </c>
      <c r="AB1972">
        <v>0</v>
      </c>
      <c r="AC1972">
        <v>1</v>
      </c>
      <c r="AD1972">
        <v>0</v>
      </c>
      <c r="AE1972">
        <v>1</v>
      </c>
      <c r="AF1972">
        <v>1</v>
      </c>
      <c r="AG1972">
        <v>1</v>
      </c>
      <c r="AH1972">
        <v>1</v>
      </c>
      <c r="AI1972">
        <v>0</v>
      </c>
      <c r="AJ1972">
        <v>1</v>
      </c>
      <c r="AK1972">
        <v>0</v>
      </c>
      <c r="AL1972">
        <v>1</v>
      </c>
      <c r="AM1972">
        <v>1</v>
      </c>
      <c r="AN1972">
        <v>1</v>
      </c>
      <c r="AO1972">
        <v>1</v>
      </c>
      <c r="AP1972">
        <v>0</v>
      </c>
      <c r="AQ1972">
        <v>0</v>
      </c>
      <c r="AR1972">
        <v>0</v>
      </c>
    </row>
    <row r="1973" spans="1:44" x14ac:dyDescent="0.3">
      <c r="A1973">
        <v>1969</v>
      </c>
      <c r="B1973">
        <v>2</v>
      </c>
      <c r="C1973">
        <v>81</v>
      </c>
      <c r="D1973">
        <v>12</v>
      </c>
      <c r="E1973" t="str">
        <f>"2-81-12"</f>
        <v>2-81-12</v>
      </c>
      <c r="F1973" t="s">
        <v>71</v>
      </c>
      <c r="G1973" t="s">
        <v>72</v>
      </c>
      <c r="T1973">
        <v>1</v>
      </c>
      <c r="U1973">
        <v>0</v>
      </c>
      <c r="V1973">
        <v>0</v>
      </c>
      <c r="W1973">
        <v>0</v>
      </c>
      <c r="X1973">
        <v>1</v>
      </c>
      <c r="Y1973">
        <v>0</v>
      </c>
      <c r="Z1973">
        <v>0</v>
      </c>
      <c r="AA1973">
        <v>1</v>
      </c>
      <c r="AB1973">
        <v>1</v>
      </c>
      <c r="AC1973">
        <v>0</v>
      </c>
      <c r="AD1973">
        <v>0</v>
      </c>
      <c r="AE1973">
        <v>1</v>
      </c>
      <c r="AF1973">
        <v>1</v>
      </c>
      <c r="AG1973">
        <v>1</v>
      </c>
      <c r="AH1973">
        <v>1</v>
      </c>
      <c r="AI1973">
        <v>0</v>
      </c>
      <c r="AJ1973">
        <v>1</v>
      </c>
      <c r="AK1973">
        <v>0</v>
      </c>
      <c r="AL1973">
        <v>1</v>
      </c>
      <c r="AM1973">
        <v>1</v>
      </c>
      <c r="AN1973">
        <v>1</v>
      </c>
      <c r="AO1973">
        <v>1</v>
      </c>
      <c r="AP1973">
        <v>0</v>
      </c>
      <c r="AQ1973">
        <v>0</v>
      </c>
      <c r="AR1973">
        <v>0</v>
      </c>
    </row>
    <row r="1974" spans="1:44" x14ac:dyDescent="0.3">
      <c r="A1974">
        <v>1970</v>
      </c>
      <c r="B1974">
        <v>2</v>
      </c>
      <c r="C1974">
        <v>81</v>
      </c>
      <c r="D1974">
        <v>8</v>
      </c>
      <c r="E1974" t="str">
        <f>"2-81-8"</f>
        <v>2-81-8</v>
      </c>
      <c r="F1974" t="s">
        <v>71</v>
      </c>
      <c r="G1974" t="s">
        <v>72</v>
      </c>
      <c r="T1974">
        <v>1</v>
      </c>
      <c r="U1974">
        <v>0</v>
      </c>
      <c r="V1974">
        <v>0</v>
      </c>
      <c r="W1974">
        <v>0</v>
      </c>
      <c r="X1974">
        <v>1</v>
      </c>
      <c r="Y1974">
        <v>0</v>
      </c>
      <c r="Z1974">
        <v>1</v>
      </c>
      <c r="AA1974">
        <v>0</v>
      </c>
      <c r="AB1974">
        <v>0</v>
      </c>
      <c r="AC1974">
        <v>1</v>
      </c>
      <c r="AD1974">
        <v>0</v>
      </c>
      <c r="AE1974">
        <v>1</v>
      </c>
      <c r="AF1974">
        <v>1</v>
      </c>
      <c r="AG1974">
        <v>1</v>
      </c>
      <c r="AH1974">
        <v>0</v>
      </c>
      <c r="AI1974">
        <v>1</v>
      </c>
      <c r="AJ1974">
        <v>1</v>
      </c>
      <c r="AK1974">
        <v>0</v>
      </c>
      <c r="AL1974">
        <v>1</v>
      </c>
      <c r="AM1974">
        <v>1</v>
      </c>
      <c r="AN1974">
        <v>1</v>
      </c>
      <c r="AO1974">
        <v>1</v>
      </c>
      <c r="AP1974">
        <v>0</v>
      </c>
      <c r="AQ1974">
        <v>0</v>
      </c>
      <c r="AR1974">
        <v>0</v>
      </c>
    </row>
    <row r="1975" spans="1:44" x14ac:dyDescent="0.3">
      <c r="A1975">
        <v>1971</v>
      </c>
      <c r="B1975">
        <v>2</v>
      </c>
      <c r="C1975">
        <v>81</v>
      </c>
      <c r="D1975">
        <v>4</v>
      </c>
      <c r="E1975" t="str">
        <f>"2-81-4"</f>
        <v>2-81-4</v>
      </c>
      <c r="F1975" t="s">
        <v>71</v>
      </c>
      <c r="G1975" t="s">
        <v>72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0</v>
      </c>
      <c r="Z1975">
        <v>0</v>
      </c>
      <c r="AA1975">
        <v>0</v>
      </c>
      <c r="AB1975">
        <v>0</v>
      </c>
      <c r="AC1975">
        <v>0</v>
      </c>
      <c r="AD1975">
        <v>0</v>
      </c>
      <c r="AE1975">
        <v>0</v>
      </c>
      <c r="AF1975">
        <v>1</v>
      </c>
      <c r="AG1975">
        <v>1</v>
      </c>
      <c r="AH1975">
        <v>0</v>
      </c>
      <c r="AI1975">
        <v>0</v>
      </c>
      <c r="AJ1975">
        <v>0</v>
      </c>
      <c r="AK1975">
        <v>1</v>
      </c>
      <c r="AL1975">
        <v>1</v>
      </c>
      <c r="AM1975">
        <v>1</v>
      </c>
      <c r="AN1975">
        <v>1</v>
      </c>
      <c r="AO1975">
        <v>0</v>
      </c>
      <c r="AP1975">
        <v>0</v>
      </c>
      <c r="AQ1975">
        <v>0</v>
      </c>
      <c r="AR1975">
        <v>0</v>
      </c>
    </row>
    <row r="1976" spans="1:44" x14ac:dyDescent="0.3">
      <c r="A1976">
        <v>1972</v>
      </c>
      <c r="B1976">
        <v>2</v>
      </c>
      <c r="C1976">
        <v>81</v>
      </c>
      <c r="D1976">
        <v>18</v>
      </c>
      <c r="E1976" t="str">
        <f>"2-81-18"</f>
        <v>2-81-18</v>
      </c>
      <c r="F1976" t="s">
        <v>71</v>
      </c>
      <c r="G1976" t="s">
        <v>72</v>
      </c>
      <c r="T1976">
        <v>1</v>
      </c>
      <c r="U1976">
        <v>0</v>
      </c>
      <c r="V1976">
        <v>0</v>
      </c>
      <c r="W1976">
        <v>0</v>
      </c>
      <c r="X1976">
        <v>1</v>
      </c>
      <c r="Y1976">
        <v>0</v>
      </c>
      <c r="Z1976">
        <v>1</v>
      </c>
      <c r="AA1976">
        <v>0</v>
      </c>
      <c r="AB1976">
        <v>1</v>
      </c>
      <c r="AC1976">
        <v>0</v>
      </c>
      <c r="AD1976">
        <v>0</v>
      </c>
      <c r="AE1976">
        <v>1</v>
      </c>
      <c r="AF1976">
        <v>1</v>
      </c>
      <c r="AG1976">
        <v>1</v>
      </c>
      <c r="AH1976">
        <v>0</v>
      </c>
      <c r="AI1976">
        <v>1</v>
      </c>
      <c r="AJ1976">
        <v>1</v>
      </c>
      <c r="AK1976">
        <v>0</v>
      </c>
      <c r="AL1976">
        <v>1</v>
      </c>
      <c r="AM1976">
        <v>1</v>
      </c>
      <c r="AN1976">
        <v>1</v>
      </c>
      <c r="AO1976">
        <v>1</v>
      </c>
      <c r="AP1976">
        <v>0</v>
      </c>
      <c r="AQ1976">
        <v>0</v>
      </c>
      <c r="AR1976">
        <v>1</v>
      </c>
    </row>
    <row r="1977" spans="1:44" x14ac:dyDescent="0.3">
      <c r="A1977">
        <v>1973</v>
      </c>
      <c r="B1977">
        <v>2</v>
      </c>
      <c r="C1977">
        <v>81</v>
      </c>
      <c r="D1977">
        <v>13</v>
      </c>
      <c r="E1977" t="str">
        <f>"2-81-13"</f>
        <v>2-81-13</v>
      </c>
      <c r="F1977" t="s">
        <v>71</v>
      </c>
      <c r="G1977" t="s">
        <v>72</v>
      </c>
      <c r="T1977">
        <v>1</v>
      </c>
      <c r="U1977">
        <v>0</v>
      </c>
      <c r="V1977">
        <v>0</v>
      </c>
      <c r="W1977">
        <v>0</v>
      </c>
      <c r="X1977">
        <v>1</v>
      </c>
      <c r="Y1977">
        <v>0</v>
      </c>
      <c r="Z1977">
        <v>0</v>
      </c>
      <c r="AA1977">
        <v>1</v>
      </c>
      <c r="AB1977">
        <v>0</v>
      </c>
      <c r="AC1977">
        <v>1</v>
      </c>
      <c r="AD1977">
        <v>0</v>
      </c>
      <c r="AE1977">
        <v>1</v>
      </c>
      <c r="AF1977">
        <v>1</v>
      </c>
      <c r="AG1977">
        <v>1</v>
      </c>
      <c r="AH1977">
        <v>1</v>
      </c>
      <c r="AI1977">
        <v>0</v>
      </c>
      <c r="AJ1977">
        <v>1</v>
      </c>
      <c r="AK1977">
        <v>0</v>
      </c>
      <c r="AL1977">
        <v>1</v>
      </c>
      <c r="AM1977">
        <v>1</v>
      </c>
      <c r="AN1977">
        <v>1</v>
      </c>
      <c r="AO1977">
        <v>1</v>
      </c>
      <c r="AP1977">
        <v>0</v>
      </c>
      <c r="AQ1977">
        <v>0</v>
      </c>
      <c r="AR1977">
        <v>1</v>
      </c>
    </row>
    <row r="1978" spans="1:44" x14ac:dyDescent="0.3">
      <c r="A1978">
        <v>1974</v>
      </c>
      <c r="B1978">
        <v>2</v>
      </c>
      <c r="C1978">
        <v>81</v>
      </c>
      <c r="D1978">
        <v>19</v>
      </c>
      <c r="E1978" t="str">
        <f>"2-81-19"</f>
        <v>2-81-19</v>
      </c>
      <c r="F1978" t="s">
        <v>71</v>
      </c>
      <c r="G1978" t="s">
        <v>72</v>
      </c>
      <c r="T1978">
        <v>1</v>
      </c>
      <c r="U1978">
        <v>0</v>
      </c>
      <c r="V1978">
        <v>0</v>
      </c>
      <c r="W1978">
        <v>0</v>
      </c>
      <c r="X1978">
        <v>1</v>
      </c>
      <c r="Y1978">
        <v>0</v>
      </c>
      <c r="Z1978">
        <v>1</v>
      </c>
      <c r="AA1978">
        <v>0</v>
      </c>
      <c r="AB1978">
        <v>1</v>
      </c>
      <c r="AC1978">
        <v>0</v>
      </c>
      <c r="AD1978">
        <v>0</v>
      </c>
      <c r="AE1978">
        <v>1</v>
      </c>
      <c r="AF1978">
        <v>1</v>
      </c>
      <c r="AG1978">
        <v>1</v>
      </c>
      <c r="AH1978">
        <v>0</v>
      </c>
      <c r="AI1978">
        <v>1</v>
      </c>
      <c r="AJ1978">
        <v>1</v>
      </c>
      <c r="AK1978">
        <v>0</v>
      </c>
      <c r="AL1978">
        <v>1</v>
      </c>
      <c r="AM1978">
        <v>1</v>
      </c>
      <c r="AN1978">
        <v>1</v>
      </c>
      <c r="AO1978">
        <v>1</v>
      </c>
      <c r="AP1978">
        <v>0</v>
      </c>
      <c r="AQ1978">
        <v>0</v>
      </c>
      <c r="AR1978">
        <v>1</v>
      </c>
    </row>
    <row r="1979" spans="1:44" x14ac:dyDescent="0.3">
      <c r="A1979">
        <v>1975</v>
      </c>
      <c r="B1979">
        <v>2</v>
      </c>
      <c r="C1979">
        <v>81</v>
      </c>
      <c r="D1979">
        <v>15</v>
      </c>
      <c r="E1979" t="str">
        <f>"2-81-15"</f>
        <v>2-81-15</v>
      </c>
      <c r="F1979" t="s">
        <v>71</v>
      </c>
      <c r="G1979" t="s">
        <v>72</v>
      </c>
      <c r="T1979">
        <v>1</v>
      </c>
      <c r="U1979">
        <v>0</v>
      </c>
      <c r="V1979">
        <v>0</v>
      </c>
      <c r="W1979">
        <v>0</v>
      </c>
      <c r="X1979">
        <v>1</v>
      </c>
      <c r="Y1979">
        <v>0</v>
      </c>
      <c r="Z1979">
        <v>0</v>
      </c>
      <c r="AA1979">
        <v>1</v>
      </c>
      <c r="AB1979">
        <v>0</v>
      </c>
      <c r="AC1979">
        <v>0</v>
      </c>
      <c r="AD1979">
        <v>1</v>
      </c>
      <c r="AE1979">
        <v>1</v>
      </c>
      <c r="AF1979">
        <v>1</v>
      </c>
      <c r="AG1979">
        <v>1</v>
      </c>
      <c r="AH1979">
        <v>0</v>
      </c>
      <c r="AI1979">
        <v>1</v>
      </c>
      <c r="AJ1979">
        <v>1</v>
      </c>
      <c r="AK1979">
        <v>0</v>
      </c>
      <c r="AL1979">
        <v>1</v>
      </c>
      <c r="AM1979">
        <v>1</v>
      </c>
      <c r="AN1979">
        <v>1</v>
      </c>
      <c r="AO1979">
        <v>1</v>
      </c>
      <c r="AP1979">
        <v>0</v>
      </c>
      <c r="AQ1979">
        <v>0</v>
      </c>
      <c r="AR1979">
        <v>1</v>
      </c>
    </row>
    <row r="1980" spans="1:44" x14ac:dyDescent="0.3">
      <c r="A1980">
        <v>1976</v>
      </c>
      <c r="B1980">
        <v>2</v>
      </c>
      <c r="C1980">
        <v>81</v>
      </c>
      <c r="D1980">
        <v>20</v>
      </c>
      <c r="E1980" t="str">
        <f>"2-81-20"</f>
        <v>2-81-20</v>
      </c>
      <c r="F1980" t="s">
        <v>71</v>
      </c>
      <c r="G1980" t="s">
        <v>72</v>
      </c>
      <c r="T1980">
        <v>0</v>
      </c>
      <c r="U1980">
        <v>0</v>
      </c>
      <c r="V1980">
        <v>0</v>
      </c>
      <c r="W1980">
        <v>0</v>
      </c>
      <c r="X1980">
        <v>1</v>
      </c>
      <c r="Y1980">
        <v>0</v>
      </c>
      <c r="Z1980">
        <v>1</v>
      </c>
      <c r="AA1980">
        <v>0</v>
      </c>
      <c r="AB1980">
        <v>0</v>
      </c>
      <c r="AC1980">
        <v>0</v>
      </c>
      <c r="AD1980">
        <v>1</v>
      </c>
      <c r="AE1980">
        <v>1</v>
      </c>
      <c r="AF1980">
        <v>1</v>
      </c>
      <c r="AG1980">
        <v>1</v>
      </c>
      <c r="AH1980">
        <v>1</v>
      </c>
      <c r="AI1980">
        <v>0</v>
      </c>
      <c r="AJ1980">
        <v>1</v>
      </c>
      <c r="AK1980">
        <v>0</v>
      </c>
      <c r="AL1980">
        <v>1</v>
      </c>
      <c r="AM1980">
        <v>1</v>
      </c>
      <c r="AN1980">
        <v>1</v>
      </c>
      <c r="AO1980">
        <v>1</v>
      </c>
      <c r="AP1980">
        <v>0</v>
      </c>
      <c r="AQ1980">
        <v>0</v>
      </c>
      <c r="AR1980">
        <v>1</v>
      </c>
    </row>
    <row r="1981" spans="1:44" x14ac:dyDescent="0.3">
      <c r="A1981">
        <v>1977</v>
      </c>
      <c r="B1981">
        <v>2</v>
      </c>
      <c r="C1981">
        <v>81</v>
      </c>
      <c r="D1981">
        <v>14</v>
      </c>
      <c r="E1981" t="str">
        <f>"2-81-14"</f>
        <v>2-81-14</v>
      </c>
      <c r="F1981" t="s">
        <v>71</v>
      </c>
      <c r="G1981" t="s">
        <v>72</v>
      </c>
      <c r="T1981">
        <v>1</v>
      </c>
      <c r="U1981">
        <v>0</v>
      </c>
      <c r="V1981">
        <v>0</v>
      </c>
      <c r="W1981">
        <v>0</v>
      </c>
      <c r="X1981">
        <v>1</v>
      </c>
      <c r="Y1981">
        <v>0</v>
      </c>
      <c r="Z1981">
        <v>1</v>
      </c>
      <c r="AA1981">
        <v>0</v>
      </c>
      <c r="AB1981">
        <v>1</v>
      </c>
      <c r="AC1981">
        <v>0</v>
      </c>
      <c r="AD1981">
        <v>0</v>
      </c>
      <c r="AE1981">
        <v>1</v>
      </c>
      <c r="AF1981">
        <v>1</v>
      </c>
      <c r="AG1981">
        <v>1</v>
      </c>
      <c r="AH1981">
        <v>1</v>
      </c>
      <c r="AI1981">
        <v>0</v>
      </c>
      <c r="AJ1981">
        <v>1</v>
      </c>
      <c r="AK1981">
        <v>0</v>
      </c>
      <c r="AL1981">
        <v>1</v>
      </c>
      <c r="AM1981">
        <v>1</v>
      </c>
      <c r="AN1981">
        <v>1</v>
      </c>
      <c r="AO1981">
        <v>1</v>
      </c>
      <c r="AP1981">
        <v>0</v>
      </c>
      <c r="AQ1981">
        <v>0</v>
      </c>
      <c r="AR1981">
        <v>1</v>
      </c>
    </row>
    <row r="1982" spans="1:44" x14ac:dyDescent="0.3">
      <c r="A1982">
        <v>1978</v>
      </c>
      <c r="B1982">
        <v>2</v>
      </c>
      <c r="C1982">
        <v>81</v>
      </c>
      <c r="D1982">
        <v>23</v>
      </c>
      <c r="E1982" t="str">
        <f>"2-81-23"</f>
        <v>2-81-23</v>
      </c>
      <c r="F1982" t="s">
        <v>71</v>
      </c>
      <c r="G1982" t="s">
        <v>72</v>
      </c>
      <c r="T1982">
        <v>1</v>
      </c>
      <c r="U1982">
        <v>0</v>
      </c>
      <c r="V1982">
        <v>0</v>
      </c>
      <c r="W1982">
        <v>0</v>
      </c>
      <c r="X1982">
        <v>1</v>
      </c>
      <c r="Y1982">
        <v>0</v>
      </c>
      <c r="Z1982">
        <v>1</v>
      </c>
      <c r="AA1982">
        <v>0</v>
      </c>
      <c r="AB1982">
        <v>0</v>
      </c>
      <c r="AC1982">
        <v>0</v>
      </c>
      <c r="AD1982">
        <v>1</v>
      </c>
      <c r="AE1982">
        <v>1</v>
      </c>
      <c r="AF1982">
        <v>1</v>
      </c>
      <c r="AG1982">
        <v>1</v>
      </c>
      <c r="AH1982">
        <v>1</v>
      </c>
      <c r="AI1982">
        <v>0</v>
      </c>
      <c r="AJ1982">
        <v>0</v>
      </c>
      <c r="AK1982">
        <v>1</v>
      </c>
      <c r="AL1982">
        <v>1</v>
      </c>
      <c r="AM1982">
        <v>1</v>
      </c>
      <c r="AN1982">
        <v>1</v>
      </c>
      <c r="AO1982">
        <v>1</v>
      </c>
      <c r="AP1982">
        <v>0</v>
      </c>
      <c r="AQ1982">
        <v>0</v>
      </c>
      <c r="AR1982">
        <v>1</v>
      </c>
    </row>
    <row r="1983" spans="1:44" x14ac:dyDescent="0.3">
      <c r="A1983">
        <v>1979</v>
      </c>
      <c r="B1983">
        <v>2</v>
      </c>
      <c r="C1983">
        <v>81</v>
      </c>
      <c r="D1983">
        <v>17</v>
      </c>
      <c r="E1983" t="str">
        <f>"2-81-17"</f>
        <v>2-81-17</v>
      </c>
      <c r="F1983" t="s">
        <v>71</v>
      </c>
      <c r="G1983" t="s">
        <v>72</v>
      </c>
      <c r="T1983">
        <v>1</v>
      </c>
      <c r="U1983">
        <v>0</v>
      </c>
      <c r="V1983">
        <v>0</v>
      </c>
      <c r="W1983">
        <v>0</v>
      </c>
      <c r="X1983">
        <v>1</v>
      </c>
      <c r="Y1983">
        <v>0</v>
      </c>
      <c r="Z1983">
        <v>1</v>
      </c>
      <c r="AA1983">
        <v>0</v>
      </c>
      <c r="AB1983">
        <v>1</v>
      </c>
      <c r="AC1983">
        <v>0</v>
      </c>
      <c r="AD1983">
        <v>0</v>
      </c>
      <c r="AE1983">
        <v>1</v>
      </c>
      <c r="AF1983">
        <v>1</v>
      </c>
      <c r="AG1983">
        <v>1</v>
      </c>
      <c r="AH1983">
        <v>0</v>
      </c>
      <c r="AI1983">
        <v>1</v>
      </c>
      <c r="AJ1983">
        <v>1</v>
      </c>
      <c r="AK1983">
        <v>0</v>
      </c>
      <c r="AL1983">
        <v>1</v>
      </c>
      <c r="AM1983">
        <v>1</v>
      </c>
      <c r="AN1983">
        <v>1</v>
      </c>
      <c r="AO1983">
        <v>1</v>
      </c>
      <c r="AP1983">
        <v>0</v>
      </c>
      <c r="AQ1983">
        <v>0</v>
      </c>
      <c r="AR1983">
        <v>1</v>
      </c>
    </row>
    <row r="1984" spans="1:44" x14ac:dyDescent="0.3">
      <c r="A1984">
        <v>1980</v>
      </c>
      <c r="B1984">
        <v>2</v>
      </c>
      <c r="C1984">
        <v>82</v>
      </c>
      <c r="D1984">
        <v>21</v>
      </c>
      <c r="E1984" t="str">
        <f>"2-82-21"</f>
        <v>2-82-21</v>
      </c>
      <c r="F1984" t="s">
        <v>71</v>
      </c>
      <c r="G1984" t="s">
        <v>72</v>
      </c>
      <c r="T1984">
        <v>0</v>
      </c>
      <c r="U1984">
        <v>1</v>
      </c>
      <c r="V1984">
        <v>0</v>
      </c>
      <c r="W1984">
        <v>0</v>
      </c>
      <c r="X1984">
        <v>1</v>
      </c>
      <c r="Y1984">
        <v>0</v>
      </c>
      <c r="Z1984">
        <v>0</v>
      </c>
      <c r="AA1984">
        <v>1</v>
      </c>
      <c r="AB1984">
        <v>0</v>
      </c>
      <c r="AC1984">
        <v>0</v>
      </c>
      <c r="AD1984">
        <v>1</v>
      </c>
      <c r="AE1984">
        <v>1</v>
      </c>
      <c r="AF1984">
        <v>1</v>
      </c>
      <c r="AG1984">
        <v>1</v>
      </c>
      <c r="AH1984">
        <v>0</v>
      </c>
      <c r="AI1984">
        <v>1</v>
      </c>
      <c r="AJ1984">
        <v>1</v>
      </c>
      <c r="AK1984">
        <v>0</v>
      </c>
      <c r="AL1984">
        <v>1</v>
      </c>
      <c r="AM1984">
        <v>1</v>
      </c>
      <c r="AN1984">
        <v>1</v>
      </c>
      <c r="AO1984">
        <v>1</v>
      </c>
      <c r="AP1984">
        <v>0</v>
      </c>
      <c r="AQ1984">
        <v>0</v>
      </c>
      <c r="AR1984">
        <v>0</v>
      </c>
    </row>
    <row r="1985" spans="1:44" x14ac:dyDescent="0.3">
      <c r="A1985">
        <v>1981</v>
      </c>
      <c r="B1985">
        <v>2</v>
      </c>
      <c r="C1985">
        <v>82</v>
      </c>
      <c r="D1985">
        <v>20</v>
      </c>
      <c r="E1985" t="str">
        <f>"2-82-20"</f>
        <v>2-82-20</v>
      </c>
      <c r="F1985" t="s">
        <v>71</v>
      </c>
      <c r="G1985" t="s">
        <v>73</v>
      </c>
      <c r="H1985">
        <v>1</v>
      </c>
      <c r="I1985">
        <v>0</v>
      </c>
      <c r="J1985">
        <v>1</v>
      </c>
      <c r="K1985">
        <v>0</v>
      </c>
      <c r="L1985">
        <v>1</v>
      </c>
      <c r="M1985">
        <v>1</v>
      </c>
      <c r="N1985">
        <v>1</v>
      </c>
      <c r="O1985">
        <v>1</v>
      </c>
      <c r="P1985">
        <v>1</v>
      </c>
      <c r="Q1985">
        <v>1</v>
      </c>
      <c r="R1985">
        <v>1</v>
      </c>
      <c r="S1985">
        <v>1</v>
      </c>
    </row>
    <row r="1986" spans="1:44" x14ac:dyDescent="0.3">
      <c r="A1986">
        <v>1982</v>
      </c>
      <c r="B1986">
        <v>2</v>
      </c>
      <c r="C1986">
        <v>82</v>
      </c>
      <c r="D1986">
        <v>17</v>
      </c>
      <c r="E1986" t="str">
        <f>"2-82-17"</f>
        <v>2-82-17</v>
      </c>
      <c r="F1986" t="s">
        <v>71</v>
      </c>
      <c r="G1986" t="s">
        <v>73</v>
      </c>
      <c r="H1986">
        <v>1</v>
      </c>
      <c r="I1986">
        <v>0</v>
      </c>
      <c r="J1986">
        <v>1</v>
      </c>
      <c r="K1986">
        <v>0</v>
      </c>
      <c r="L1986">
        <v>1</v>
      </c>
      <c r="M1986">
        <v>1</v>
      </c>
      <c r="N1986">
        <v>1</v>
      </c>
      <c r="O1986">
        <v>1</v>
      </c>
      <c r="P1986">
        <v>1</v>
      </c>
      <c r="Q1986">
        <v>1</v>
      </c>
      <c r="R1986">
        <v>1</v>
      </c>
      <c r="S1986">
        <v>1</v>
      </c>
    </row>
    <row r="1987" spans="1:44" x14ac:dyDescent="0.3">
      <c r="A1987">
        <v>1983</v>
      </c>
      <c r="B1987">
        <v>2</v>
      </c>
      <c r="C1987">
        <v>82</v>
      </c>
      <c r="D1987">
        <v>16</v>
      </c>
      <c r="E1987" t="str">
        <f>"2-82-16"</f>
        <v>2-82-16</v>
      </c>
      <c r="F1987" t="s">
        <v>71</v>
      </c>
      <c r="G1987" t="s">
        <v>73</v>
      </c>
      <c r="H1987">
        <v>1</v>
      </c>
      <c r="I1987">
        <v>1</v>
      </c>
      <c r="J1987">
        <v>0</v>
      </c>
      <c r="K1987">
        <v>0</v>
      </c>
      <c r="L1987">
        <v>1</v>
      </c>
      <c r="M1987">
        <v>1</v>
      </c>
      <c r="N1987">
        <v>1</v>
      </c>
      <c r="O1987">
        <v>1</v>
      </c>
      <c r="P1987">
        <v>1</v>
      </c>
      <c r="Q1987">
        <v>1</v>
      </c>
      <c r="R1987">
        <v>1</v>
      </c>
      <c r="S1987">
        <v>1</v>
      </c>
    </row>
    <row r="1988" spans="1:44" x14ac:dyDescent="0.3">
      <c r="A1988">
        <v>1984</v>
      </c>
      <c r="B1988">
        <v>2</v>
      </c>
      <c r="C1988">
        <v>82</v>
      </c>
      <c r="D1988">
        <v>11</v>
      </c>
      <c r="E1988" t="str">
        <f>"2-82-11"</f>
        <v>2-82-11</v>
      </c>
      <c r="F1988" t="s">
        <v>71</v>
      </c>
      <c r="G1988" t="s">
        <v>73</v>
      </c>
      <c r="H1988">
        <v>1</v>
      </c>
      <c r="I1988">
        <v>0</v>
      </c>
      <c r="J1988">
        <v>0</v>
      </c>
      <c r="K1988">
        <v>1</v>
      </c>
      <c r="L1988">
        <v>1</v>
      </c>
      <c r="M1988">
        <v>1</v>
      </c>
      <c r="N1988">
        <v>1</v>
      </c>
      <c r="O1988">
        <v>1</v>
      </c>
      <c r="P1988">
        <v>1</v>
      </c>
      <c r="Q1988">
        <v>1</v>
      </c>
      <c r="R1988">
        <v>1</v>
      </c>
      <c r="S1988">
        <v>1</v>
      </c>
    </row>
    <row r="1989" spans="1:44" x14ac:dyDescent="0.3">
      <c r="A1989">
        <v>1985</v>
      </c>
      <c r="B1989">
        <v>2</v>
      </c>
      <c r="C1989">
        <v>82</v>
      </c>
      <c r="D1989">
        <v>10</v>
      </c>
      <c r="E1989" t="str">
        <f>"2-82-10"</f>
        <v>2-82-10</v>
      </c>
      <c r="F1989" t="s">
        <v>71</v>
      </c>
      <c r="G1989" t="s">
        <v>72</v>
      </c>
      <c r="T1989">
        <v>1</v>
      </c>
      <c r="U1989">
        <v>0</v>
      </c>
      <c r="V1989">
        <v>0</v>
      </c>
      <c r="W1989">
        <v>0</v>
      </c>
      <c r="X1989">
        <v>0</v>
      </c>
      <c r="Y1989">
        <v>1</v>
      </c>
      <c r="Z1989">
        <v>0</v>
      </c>
      <c r="AA1989">
        <v>1</v>
      </c>
      <c r="AB1989">
        <v>0</v>
      </c>
      <c r="AC1989">
        <v>1</v>
      </c>
      <c r="AD1989">
        <v>0</v>
      </c>
      <c r="AE1989">
        <v>1</v>
      </c>
      <c r="AF1989">
        <v>1</v>
      </c>
      <c r="AG1989">
        <v>1</v>
      </c>
      <c r="AH1989">
        <v>0</v>
      </c>
      <c r="AI1989">
        <v>1</v>
      </c>
      <c r="AJ1989">
        <v>1</v>
      </c>
      <c r="AK1989">
        <v>0</v>
      </c>
      <c r="AL1989">
        <v>1</v>
      </c>
      <c r="AM1989">
        <v>1</v>
      </c>
      <c r="AN1989">
        <v>1</v>
      </c>
      <c r="AO1989">
        <v>1</v>
      </c>
      <c r="AP1989">
        <v>0</v>
      </c>
      <c r="AQ1989">
        <v>0</v>
      </c>
      <c r="AR1989">
        <v>0</v>
      </c>
    </row>
    <row r="1990" spans="1:44" x14ac:dyDescent="0.3">
      <c r="A1990">
        <v>1986</v>
      </c>
      <c r="B1990">
        <v>2</v>
      </c>
      <c r="C1990">
        <v>82</v>
      </c>
      <c r="D1990">
        <v>7</v>
      </c>
      <c r="E1990" t="str">
        <f>"2-82-7"</f>
        <v>2-82-7</v>
      </c>
      <c r="F1990" t="s">
        <v>71</v>
      </c>
      <c r="G1990" t="s">
        <v>73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1</v>
      </c>
      <c r="N1990">
        <v>0</v>
      </c>
      <c r="O1990">
        <v>0</v>
      </c>
      <c r="P1990">
        <v>0</v>
      </c>
      <c r="Q1990">
        <v>0</v>
      </c>
      <c r="R1990">
        <v>0</v>
      </c>
      <c r="S1990">
        <v>1</v>
      </c>
    </row>
    <row r="1991" spans="1:44" x14ac:dyDescent="0.3">
      <c r="A1991">
        <v>1987</v>
      </c>
      <c r="B1991">
        <v>2</v>
      </c>
      <c r="C1991">
        <v>82</v>
      </c>
      <c r="D1991">
        <v>4</v>
      </c>
      <c r="E1991" t="str">
        <f>"2-82-4"</f>
        <v>2-82-4</v>
      </c>
      <c r="F1991" t="s">
        <v>71</v>
      </c>
      <c r="G1991" t="s">
        <v>72</v>
      </c>
      <c r="T1991">
        <v>1</v>
      </c>
      <c r="U1991">
        <v>0</v>
      </c>
      <c r="V1991">
        <v>0</v>
      </c>
      <c r="W1991">
        <v>0</v>
      </c>
      <c r="X1991">
        <v>1</v>
      </c>
      <c r="Y1991">
        <v>0</v>
      </c>
      <c r="Z1991">
        <v>0</v>
      </c>
      <c r="AA1991">
        <v>1</v>
      </c>
      <c r="AB1991">
        <v>0</v>
      </c>
      <c r="AC1991">
        <v>0</v>
      </c>
      <c r="AD1991">
        <v>1</v>
      </c>
      <c r="AE1991">
        <v>1</v>
      </c>
      <c r="AF1991">
        <v>1</v>
      </c>
      <c r="AG1991">
        <v>1</v>
      </c>
      <c r="AH1991">
        <v>1</v>
      </c>
      <c r="AI1991">
        <v>0</v>
      </c>
      <c r="AJ1991">
        <v>0</v>
      </c>
      <c r="AK1991">
        <v>1</v>
      </c>
      <c r="AL1991">
        <v>1</v>
      </c>
      <c r="AM1991">
        <v>1</v>
      </c>
      <c r="AN1991">
        <v>1</v>
      </c>
      <c r="AO1991">
        <v>1</v>
      </c>
      <c r="AP1991">
        <v>0</v>
      </c>
      <c r="AQ1991">
        <v>0</v>
      </c>
      <c r="AR1991">
        <v>0</v>
      </c>
    </row>
    <row r="1992" spans="1:44" x14ac:dyDescent="0.3">
      <c r="A1992">
        <v>1988</v>
      </c>
      <c r="B1992">
        <v>2</v>
      </c>
      <c r="C1992">
        <v>82</v>
      </c>
      <c r="D1992">
        <v>1</v>
      </c>
      <c r="E1992" t="str">
        <f>"2-82-1"</f>
        <v>2-82-1</v>
      </c>
      <c r="F1992" t="s">
        <v>71</v>
      </c>
      <c r="G1992" t="s">
        <v>72</v>
      </c>
      <c r="T1992">
        <v>1</v>
      </c>
      <c r="U1992">
        <v>0</v>
      </c>
      <c r="V1992">
        <v>0</v>
      </c>
      <c r="W1992">
        <v>0</v>
      </c>
      <c r="X1992">
        <v>1</v>
      </c>
      <c r="Y1992">
        <v>0</v>
      </c>
      <c r="Z1992">
        <v>1</v>
      </c>
      <c r="AA1992">
        <v>0</v>
      </c>
      <c r="AB1992">
        <v>0</v>
      </c>
      <c r="AC1992">
        <v>1</v>
      </c>
      <c r="AD1992">
        <v>0</v>
      </c>
      <c r="AE1992">
        <v>1</v>
      </c>
      <c r="AF1992">
        <v>1</v>
      </c>
      <c r="AG1992">
        <v>1</v>
      </c>
      <c r="AH1992">
        <v>1</v>
      </c>
      <c r="AI1992">
        <v>0</v>
      </c>
      <c r="AJ1992">
        <v>1</v>
      </c>
      <c r="AK1992">
        <v>0</v>
      </c>
      <c r="AL1992">
        <v>1</v>
      </c>
      <c r="AM1992">
        <v>1</v>
      </c>
      <c r="AN1992">
        <v>1</v>
      </c>
      <c r="AO1992">
        <v>1</v>
      </c>
      <c r="AP1992">
        <v>0</v>
      </c>
      <c r="AQ1992">
        <v>0</v>
      </c>
      <c r="AR1992">
        <v>0</v>
      </c>
    </row>
    <row r="1993" spans="1:44" x14ac:dyDescent="0.3">
      <c r="A1993">
        <v>1989</v>
      </c>
      <c r="B1993">
        <v>2</v>
      </c>
      <c r="C1993">
        <v>82</v>
      </c>
      <c r="D1993">
        <v>19</v>
      </c>
      <c r="E1993" t="str">
        <f>"2-82-19"</f>
        <v>2-82-19</v>
      </c>
      <c r="F1993" t="s">
        <v>71</v>
      </c>
      <c r="G1993" t="s">
        <v>73</v>
      </c>
      <c r="H1993">
        <v>1</v>
      </c>
      <c r="I1993">
        <v>0</v>
      </c>
      <c r="J1993">
        <v>0</v>
      </c>
      <c r="K1993">
        <v>1</v>
      </c>
      <c r="L1993">
        <v>1</v>
      </c>
      <c r="M1993">
        <v>1</v>
      </c>
      <c r="N1993">
        <v>1</v>
      </c>
      <c r="O1993">
        <v>1</v>
      </c>
      <c r="P1993">
        <v>1</v>
      </c>
      <c r="Q1993">
        <v>1</v>
      </c>
      <c r="R1993">
        <v>1</v>
      </c>
      <c r="S1993">
        <v>1</v>
      </c>
    </row>
    <row r="1994" spans="1:44" x14ac:dyDescent="0.3">
      <c r="A1994">
        <v>1990</v>
      </c>
      <c r="B1994">
        <v>2</v>
      </c>
      <c r="C1994">
        <v>82</v>
      </c>
      <c r="D1994">
        <v>18</v>
      </c>
      <c r="E1994" t="str">
        <f>"2-82-18"</f>
        <v>2-82-18</v>
      </c>
      <c r="F1994" t="s">
        <v>71</v>
      </c>
      <c r="G1994" t="s">
        <v>72</v>
      </c>
      <c r="T1994">
        <v>1</v>
      </c>
      <c r="U1994">
        <v>0</v>
      </c>
      <c r="V1994">
        <v>0</v>
      </c>
      <c r="W1994">
        <v>0</v>
      </c>
      <c r="X1994">
        <v>1</v>
      </c>
      <c r="Y1994">
        <v>0</v>
      </c>
      <c r="Z1994">
        <v>1</v>
      </c>
      <c r="AA1994">
        <v>0</v>
      </c>
      <c r="AB1994">
        <v>0</v>
      </c>
      <c r="AC1994">
        <v>1</v>
      </c>
      <c r="AD1994">
        <v>0</v>
      </c>
      <c r="AE1994">
        <v>1</v>
      </c>
      <c r="AF1994">
        <v>1</v>
      </c>
      <c r="AG1994">
        <v>1</v>
      </c>
      <c r="AH1994">
        <v>1</v>
      </c>
      <c r="AI1994">
        <v>0</v>
      </c>
      <c r="AJ1994">
        <v>1</v>
      </c>
      <c r="AK1994">
        <v>0</v>
      </c>
      <c r="AL1994">
        <v>1</v>
      </c>
      <c r="AM1994">
        <v>1</v>
      </c>
      <c r="AN1994">
        <v>1</v>
      </c>
      <c r="AO1994">
        <v>1</v>
      </c>
      <c r="AP1994">
        <v>0</v>
      </c>
      <c r="AQ1994">
        <v>0</v>
      </c>
      <c r="AR1994">
        <v>0</v>
      </c>
    </row>
    <row r="1995" spans="1:44" x14ac:dyDescent="0.3">
      <c r="A1995">
        <v>1991</v>
      </c>
      <c r="B1995">
        <v>2</v>
      </c>
      <c r="C1995">
        <v>82</v>
      </c>
      <c r="D1995">
        <v>13</v>
      </c>
      <c r="E1995" t="str">
        <f>"2-82-13"</f>
        <v>2-82-13</v>
      </c>
      <c r="F1995" t="s">
        <v>71</v>
      </c>
      <c r="G1995" t="s">
        <v>73</v>
      </c>
      <c r="H1995">
        <v>1</v>
      </c>
      <c r="I1995">
        <v>1</v>
      </c>
      <c r="J1995">
        <v>0</v>
      </c>
      <c r="K1995">
        <v>0</v>
      </c>
      <c r="L1995">
        <v>1</v>
      </c>
      <c r="M1995">
        <v>1</v>
      </c>
      <c r="N1995">
        <v>1</v>
      </c>
      <c r="O1995">
        <v>1</v>
      </c>
      <c r="P1995">
        <v>1</v>
      </c>
      <c r="Q1995">
        <v>1</v>
      </c>
      <c r="R1995">
        <v>1</v>
      </c>
      <c r="S1995">
        <v>1</v>
      </c>
    </row>
    <row r="1996" spans="1:44" x14ac:dyDescent="0.3">
      <c r="A1996">
        <v>1992</v>
      </c>
      <c r="B1996">
        <v>2</v>
      </c>
      <c r="C1996">
        <v>82</v>
      </c>
      <c r="D1996">
        <v>12</v>
      </c>
      <c r="E1996" t="str">
        <f>"2-82-12"</f>
        <v>2-82-12</v>
      </c>
      <c r="F1996" t="s">
        <v>71</v>
      </c>
      <c r="G1996" t="s">
        <v>73</v>
      </c>
      <c r="H1996">
        <v>1</v>
      </c>
      <c r="I1996">
        <v>0</v>
      </c>
      <c r="J1996">
        <v>0</v>
      </c>
      <c r="K1996">
        <v>1</v>
      </c>
      <c r="L1996">
        <v>1</v>
      </c>
      <c r="M1996">
        <v>1</v>
      </c>
      <c r="N1996">
        <v>1</v>
      </c>
      <c r="O1996">
        <v>1</v>
      </c>
      <c r="P1996">
        <v>1</v>
      </c>
      <c r="Q1996">
        <v>1</v>
      </c>
      <c r="R1996">
        <v>1</v>
      </c>
      <c r="S1996">
        <v>1</v>
      </c>
    </row>
    <row r="1997" spans="1:44" x14ac:dyDescent="0.3">
      <c r="A1997">
        <v>1993</v>
      </c>
      <c r="B1997">
        <v>2</v>
      </c>
      <c r="C1997">
        <v>82</v>
      </c>
      <c r="D1997">
        <v>8</v>
      </c>
      <c r="E1997" t="str">
        <f>"2-82-8"</f>
        <v>2-82-8</v>
      </c>
      <c r="F1997" t="s">
        <v>71</v>
      </c>
      <c r="G1997" t="s">
        <v>73</v>
      </c>
      <c r="H1997">
        <v>1</v>
      </c>
      <c r="I1997">
        <v>0</v>
      </c>
      <c r="J1997">
        <v>0</v>
      </c>
      <c r="K1997">
        <v>1</v>
      </c>
      <c r="L1997">
        <v>1</v>
      </c>
      <c r="M1997">
        <v>1</v>
      </c>
      <c r="N1997">
        <v>1</v>
      </c>
      <c r="O1997">
        <v>1</v>
      </c>
      <c r="P1997">
        <v>1</v>
      </c>
      <c r="Q1997">
        <v>1</v>
      </c>
      <c r="R1997">
        <v>1</v>
      </c>
      <c r="S1997">
        <v>1</v>
      </c>
    </row>
    <row r="1998" spans="1:44" x14ac:dyDescent="0.3">
      <c r="A1998">
        <v>1994</v>
      </c>
      <c r="B1998">
        <v>2</v>
      </c>
      <c r="C1998">
        <v>82</v>
      </c>
      <c r="D1998">
        <v>5</v>
      </c>
      <c r="E1998" t="str">
        <f>"2-82-5"</f>
        <v>2-82-5</v>
      </c>
      <c r="F1998" t="s">
        <v>71</v>
      </c>
      <c r="G1998" t="s">
        <v>73</v>
      </c>
      <c r="H1998">
        <v>1</v>
      </c>
      <c r="I1998">
        <v>1</v>
      </c>
      <c r="J1998">
        <v>0</v>
      </c>
      <c r="K1998">
        <v>0</v>
      </c>
      <c r="L1998">
        <v>1</v>
      </c>
      <c r="M1998">
        <v>1</v>
      </c>
      <c r="N1998">
        <v>1</v>
      </c>
      <c r="O1998">
        <v>1</v>
      </c>
      <c r="P1998">
        <v>1</v>
      </c>
      <c r="Q1998">
        <v>1</v>
      </c>
      <c r="R1998">
        <v>1</v>
      </c>
      <c r="S1998">
        <v>1</v>
      </c>
    </row>
    <row r="1999" spans="1:44" x14ac:dyDescent="0.3">
      <c r="A1999">
        <v>1995</v>
      </c>
      <c r="B1999">
        <v>2</v>
      </c>
      <c r="C1999">
        <v>82</v>
      </c>
      <c r="D1999">
        <v>3</v>
      </c>
      <c r="E1999" t="str">
        <f>"2-82-3"</f>
        <v>2-82-3</v>
      </c>
      <c r="F1999" t="s">
        <v>71</v>
      </c>
      <c r="G1999" t="s">
        <v>73</v>
      </c>
      <c r="H1999">
        <v>1</v>
      </c>
      <c r="I1999">
        <v>0</v>
      </c>
      <c r="J1999">
        <v>0</v>
      </c>
      <c r="K1999">
        <v>1</v>
      </c>
      <c r="L1999">
        <v>1</v>
      </c>
      <c r="M1999">
        <v>1</v>
      </c>
      <c r="N1999">
        <v>1</v>
      </c>
      <c r="O1999">
        <v>1</v>
      </c>
      <c r="P1999">
        <v>1</v>
      </c>
      <c r="Q1999">
        <v>1</v>
      </c>
      <c r="R1999">
        <v>1</v>
      </c>
      <c r="S1999">
        <v>1</v>
      </c>
    </row>
    <row r="2000" spans="1:44" x14ac:dyDescent="0.3">
      <c r="A2000">
        <v>1996</v>
      </c>
      <c r="B2000">
        <v>2</v>
      </c>
      <c r="C2000">
        <v>82</v>
      </c>
      <c r="D2000">
        <v>15</v>
      </c>
      <c r="E2000" t="str">
        <f>"2-82-15"</f>
        <v>2-82-15</v>
      </c>
      <c r="F2000" t="s">
        <v>71</v>
      </c>
      <c r="G2000" t="s">
        <v>73</v>
      </c>
      <c r="H2000">
        <v>1</v>
      </c>
      <c r="I2000">
        <v>1</v>
      </c>
      <c r="J2000">
        <v>0</v>
      </c>
      <c r="K2000">
        <v>0</v>
      </c>
      <c r="L2000">
        <v>1</v>
      </c>
      <c r="M2000">
        <v>1</v>
      </c>
      <c r="N2000">
        <v>1</v>
      </c>
      <c r="O2000">
        <v>1</v>
      </c>
      <c r="P2000">
        <v>1</v>
      </c>
      <c r="Q2000">
        <v>1</v>
      </c>
      <c r="R2000">
        <v>1</v>
      </c>
      <c r="S2000">
        <v>1</v>
      </c>
    </row>
    <row r="2001" spans="1:44" x14ac:dyDescent="0.3">
      <c r="A2001">
        <v>1997</v>
      </c>
      <c r="B2001">
        <v>2</v>
      </c>
      <c r="C2001">
        <v>82</v>
      </c>
      <c r="D2001">
        <v>14</v>
      </c>
      <c r="E2001" t="str">
        <f>"2-82-14"</f>
        <v>2-82-14</v>
      </c>
      <c r="F2001" t="s">
        <v>71</v>
      </c>
      <c r="G2001" t="s">
        <v>72</v>
      </c>
      <c r="T2001">
        <v>1</v>
      </c>
      <c r="U2001">
        <v>0</v>
      </c>
      <c r="V2001">
        <v>0</v>
      </c>
      <c r="W2001">
        <v>0</v>
      </c>
      <c r="X2001">
        <v>1</v>
      </c>
      <c r="Y2001">
        <v>0</v>
      </c>
      <c r="Z2001">
        <v>0</v>
      </c>
      <c r="AA2001">
        <v>1</v>
      </c>
      <c r="AB2001">
        <v>0</v>
      </c>
      <c r="AC2001">
        <v>1</v>
      </c>
      <c r="AD2001">
        <v>0</v>
      </c>
      <c r="AE2001">
        <v>1</v>
      </c>
      <c r="AF2001">
        <v>1</v>
      </c>
      <c r="AG2001">
        <v>1</v>
      </c>
      <c r="AH2001">
        <v>1</v>
      </c>
      <c r="AI2001">
        <v>0</v>
      </c>
      <c r="AJ2001">
        <v>1</v>
      </c>
      <c r="AK2001">
        <v>0</v>
      </c>
      <c r="AL2001">
        <v>1</v>
      </c>
      <c r="AM2001">
        <v>1</v>
      </c>
      <c r="AN2001">
        <v>1</v>
      </c>
      <c r="AO2001">
        <v>1</v>
      </c>
      <c r="AP2001">
        <v>0</v>
      </c>
      <c r="AQ2001">
        <v>0</v>
      </c>
      <c r="AR2001">
        <v>0</v>
      </c>
    </row>
    <row r="2002" spans="1:44" x14ac:dyDescent="0.3">
      <c r="A2002">
        <v>1998</v>
      </c>
      <c r="B2002">
        <v>2</v>
      </c>
      <c r="C2002">
        <v>82</v>
      </c>
      <c r="D2002">
        <v>9</v>
      </c>
      <c r="E2002" t="str">
        <f>"2-82-9"</f>
        <v>2-82-9</v>
      </c>
      <c r="F2002" t="s">
        <v>71</v>
      </c>
      <c r="G2002" t="s">
        <v>72</v>
      </c>
      <c r="T2002">
        <v>1</v>
      </c>
      <c r="U2002">
        <v>0</v>
      </c>
      <c r="V2002">
        <v>0</v>
      </c>
      <c r="W2002">
        <v>0</v>
      </c>
      <c r="X2002">
        <v>1</v>
      </c>
      <c r="Y2002">
        <v>0</v>
      </c>
      <c r="Z2002">
        <v>1</v>
      </c>
      <c r="AA2002">
        <v>0</v>
      </c>
      <c r="AB2002">
        <v>0</v>
      </c>
      <c r="AC2002">
        <v>1</v>
      </c>
      <c r="AD2002">
        <v>0</v>
      </c>
      <c r="AE2002">
        <v>1</v>
      </c>
      <c r="AF2002">
        <v>1</v>
      </c>
      <c r="AG2002">
        <v>1</v>
      </c>
      <c r="AH2002">
        <v>1</v>
      </c>
      <c r="AI2002">
        <v>0</v>
      </c>
      <c r="AJ2002">
        <v>1</v>
      </c>
      <c r="AK2002">
        <v>0</v>
      </c>
      <c r="AL2002">
        <v>1</v>
      </c>
      <c r="AM2002">
        <v>1</v>
      </c>
      <c r="AN2002">
        <v>1</v>
      </c>
      <c r="AO2002">
        <v>1</v>
      </c>
      <c r="AP2002">
        <v>0</v>
      </c>
      <c r="AQ2002">
        <v>0</v>
      </c>
      <c r="AR2002">
        <v>0</v>
      </c>
    </row>
    <row r="2003" spans="1:44" x14ac:dyDescent="0.3">
      <c r="A2003">
        <v>1999</v>
      </c>
      <c r="B2003">
        <v>2</v>
      </c>
      <c r="C2003">
        <v>82</v>
      </c>
      <c r="D2003">
        <v>2</v>
      </c>
      <c r="E2003" t="str">
        <f>"2-82-2"</f>
        <v>2-82-2</v>
      </c>
      <c r="F2003" t="s">
        <v>71</v>
      </c>
      <c r="G2003" t="s">
        <v>72</v>
      </c>
      <c r="T2003">
        <v>1</v>
      </c>
      <c r="U2003">
        <v>0</v>
      </c>
      <c r="V2003">
        <v>0</v>
      </c>
      <c r="W2003">
        <v>0</v>
      </c>
      <c r="X2003">
        <v>1</v>
      </c>
      <c r="Y2003">
        <v>0</v>
      </c>
      <c r="Z2003">
        <v>1</v>
      </c>
      <c r="AA2003">
        <v>0</v>
      </c>
      <c r="AB2003">
        <v>1</v>
      </c>
      <c r="AC2003">
        <v>0</v>
      </c>
      <c r="AD2003">
        <v>0</v>
      </c>
      <c r="AE2003">
        <v>1</v>
      </c>
      <c r="AF2003">
        <v>1</v>
      </c>
      <c r="AG2003">
        <v>1</v>
      </c>
      <c r="AH2003">
        <v>0</v>
      </c>
      <c r="AI2003">
        <v>1</v>
      </c>
      <c r="AJ2003">
        <v>1</v>
      </c>
      <c r="AK2003">
        <v>0</v>
      </c>
      <c r="AL2003">
        <v>1</v>
      </c>
      <c r="AM2003">
        <v>1</v>
      </c>
      <c r="AN2003">
        <v>1</v>
      </c>
      <c r="AO2003">
        <v>1</v>
      </c>
      <c r="AP2003">
        <v>0</v>
      </c>
      <c r="AQ2003">
        <v>0</v>
      </c>
      <c r="AR2003">
        <v>0</v>
      </c>
    </row>
    <row r="2004" spans="1:44" x14ac:dyDescent="0.3">
      <c r="A2004">
        <v>2000</v>
      </c>
      <c r="B2004">
        <v>2</v>
      </c>
      <c r="C2004">
        <v>82</v>
      </c>
      <c r="D2004">
        <v>25</v>
      </c>
      <c r="E2004" t="str">
        <f>"2-82-25"</f>
        <v>2-82-25</v>
      </c>
      <c r="F2004" t="s">
        <v>71</v>
      </c>
      <c r="G2004" t="s">
        <v>72</v>
      </c>
      <c r="T2004">
        <v>0</v>
      </c>
      <c r="U2004">
        <v>1</v>
      </c>
      <c r="V2004">
        <v>0</v>
      </c>
      <c r="W2004">
        <v>0</v>
      </c>
      <c r="X2004">
        <v>1</v>
      </c>
      <c r="Y2004">
        <v>0</v>
      </c>
      <c r="Z2004">
        <v>0</v>
      </c>
      <c r="AA2004">
        <v>1</v>
      </c>
      <c r="AB2004">
        <v>1</v>
      </c>
      <c r="AC2004">
        <v>0</v>
      </c>
      <c r="AD2004">
        <v>0</v>
      </c>
      <c r="AE2004">
        <v>0</v>
      </c>
      <c r="AF2004">
        <v>0</v>
      </c>
      <c r="AG2004">
        <v>0</v>
      </c>
      <c r="AH2004">
        <v>0</v>
      </c>
      <c r="AI2004">
        <v>0</v>
      </c>
      <c r="AJ2004">
        <v>0</v>
      </c>
      <c r="AK2004">
        <v>0</v>
      </c>
      <c r="AL2004">
        <v>0</v>
      </c>
      <c r="AM2004">
        <v>0</v>
      </c>
      <c r="AN2004">
        <v>0</v>
      </c>
      <c r="AO2004">
        <v>0</v>
      </c>
      <c r="AP2004">
        <v>0</v>
      </c>
      <c r="AQ2004">
        <v>0</v>
      </c>
      <c r="AR2004">
        <v>0</v>
      </c>
    </row>
    <row r="2005" spans="1:44" x14ac:dyDescent="0.3">
      <c r="A2005">
        <v>2001</v>
      </c>
      <c r="B2005">
        <v>2</v>
      </c>
      <c r="C2005">
        <v>82</v>
      </c>
      <c r="D2005">
        <v>22</v>
      </c>
      <c r="E2005" t="str">
        <f>"2-82-22"</f>
        <v>2-82-22</v>
      </c>
      <c r="F2005" t="s">
        <v>71</v>
      </c>
      <c r="G2005" t="s">
        <v>73</v>
      </c>
      <c r="H2005">
        <v>1</v>
      </c>
      <c r="I2005">
        <v>0</v>
      </c>
      <c r="J2005">
        <v>0</v>
      </c>
      <c r="K2005">
        <v>1</v>
      </c>
      <c r="L2005">
        <v>1</v>
      </c>
      <c r="M2005">
        <v>1</v>
      </c>
      <c r="N2005">
        <v>1</v>
      </c>
      <c r="O2005">
        <v>1</v>
      </c>
      <c r="P2005">
        <v>1</v>
      </c>
      <c r="Q2005">
        <v>1</v>
      </c>
      <c r="R2005">
        <v>1</v>
      </c>
      <c r="S2005">
        <v>1</v>
      </c>
    </row>
    <row r="2006" spans="1:44" x14ac:dyDescent="0.3">
      <c r="A2006">
        <v>2002</v>
      </c>
      <c r="B2006">
        <v>2</v>
      </c>
      <c r="C2006">
        <v>82</v>
      </c>
      <c r="D2006">
        <v>24</v>
      </c>
      <c r="E2006" t="str">
        <f>"2-82-24"</f>
        <v>2-82-24</v>
      </c>
      <c r="F2006" t="s">
        <v>71</v>
      </c>
      <c r="G2006" t="s">
        <v>72</v>
      </c>
      <c r="T2006">
        <v>0</v>
      </c>
      <c r="U2006">
        <v>1</v>
      </c>
      <c r="V2006">
        <v>0</v>
      </c>
      <c r="W2006">
        <v>0</v>
      </c>
      <c r="X2006">
        <v>0</v>
      </c>
      <c r="Y2006">
        <v>1</v>
      </c>
      <c r="Z2006">
        <v>0</v>
      </c>
      <c r="AA2006">
        <v>1</v>
      </c>
      <c r="AB2006">
        <v>0</v>
      </c>
      <c r="AC2006">
        <v>0</v>
      </c>
      <c r="AD2006">
        <v>1</v>
      </c>
      <c r="AE2006">
        <v>1</v>
      </c>
      <c r="AF2006">
        <v>1</v>
      </c>
      <c r="AG2006">
        <v>1</v>
      </c>
      <c r="AH2006">
        <v>0</v>
      </c>
      <c r="AI2006">
        <v>1</v>
      </c>
      <c r="AJ2006">
        <v>1</v>
      </c>
      <c r="AK2006">
        <v>0</v>
      </c>
      <c r="AL2006">
        <v>1</v>
      </c>
      <c r="AM2006">
        <v>1</v>
      </c>
      <c r="AN2006">
        <v>1</v>
      </c>
      <c r="AO2006">
        <v>1</v>
      </c>
      <c r="AP2006">
        <v>0</v>
      </c>
      <c r="AQ2006">
        <v>0</v>
      </c>
      <c r="AR2006">
        <v>0</v>
      </c>
    </row>
    <row r="2007" spans="1:44" x14ac:dyDescent="0.3">
      <c r="A2007">
        <v>2003</v>
      </c>
      <c r="B2007">
        <v>2</v>
      </c>
      <c r="C2007">
        <v>82</v>
      </c>
      <c r="D2007">
        <v>6</v>
      </c>
      <c r="E2007" t="str">
        <f>"2-82-6"</f>
        <v>2-82-6</v>
      </c>
      <c r="F2007" t="s">
        <v>71</v>
      </c>
      <c r="G2007" t="s">
        <v>72</v>
      </c>
      <c r="T2007">
        <v>1</v>
      </c>
      <c r="U2007">
        <v>0</v>
      </c>
      <c r="V2007">
        <v>0</v>
      </c>
      <c r="W2007">
        <v>0</v>
      </c>
      <c r="X2007">
        <v>1</v>
      </c>
      <c r="Y2007">
        <v>0</v>
      </c>
      <c r="Z2007">
        <v>1</v>
      </c>
      <c r="AA2007">
        <v>0</v>
      </c>
      <c r="AB2007">
        <v>0</v>
      </c>
      <c r="AC2007">
        <v>1</v>
      </c>
      <c r="AD2007">
        <v>0</v>
      </c>
      <c r="AE2007">
        <v>1</v>
      </c>
      <c r="AF2007">
        <v>1</v>
      </c>
      <c r="AG2007">
        <v>1</v>
      </c>
      <c r="AH2007">
        <v>0</v>
      </c>
      <c r="AI2007">
        <v>1</v>
      </c>
      <c r="AJ2007">
        <v>1</v>
      </c>
      <c r="AK2007">
        <v>0</v>
      </c>
      <c r="AL2007">
        <v>1</v>
      </c>
      <c r="AM2007">
        <v>1</v>
      </c>
      <c r="AN2007">
        <v>1</v>
      </c>
      <c r="AO2007">
        <v>1</v>
      </c>
      <c r="AP2007">
        <v>0</v>
      </c>
      <c r="AQ2007">
        <v>0</v>
      </c>
      <c r="AR2007">
        <v>0</v>
      </c>
    </row>
    <row r="2008" spans="1:44" x14ac:dyDescent="0.3">
      <c r="A2008">
        <v>2004</v>
      </c>
      <c r="B2008">
        <v>2</v>
      </c>
      <c r="C2008">
        <v>82</v>
      </c>
      <c r="D2008">
        <v>23</v>
      </c>
      <c r="E2008" t="str">
        <f>"2-82-23"</f>
        <v>2-82-23</v>
      </c>
      <c r="F2008" t="s">
        <v>71</v>
      </c>
      <c r="G2008" t="s">
        <v>72</v>
      </c>
      <c r="T2008">
        <v>1</v>
      </c>
      <c r="U2008">
        <v>0</v>
      </c>
      <c r="V2008">
        <v>0</v>
      </c>
      <c r="W2008">
        <v>0</v>
      </c>
      <c r="X2008">
        <v>1</v>
      </c>
      <c r="Y2008">
        <v>0</v>
      </c>
      <c r="Z2008">
        <v>1</v>
      </c>
      <c r="AA2008">
        <v>0</v>
      </c>
      <c r="AB2008">
        <v>0</v>
      </c>
      <c r="AC2008">
        <v>1</v>
      </c>
      <c r="AD2008">
        <v>0</v>
      </c>
      <c r="AE2008">
        <v>1</v>
      </c>
      <c r="AF2008">
        <v>1</v>
      </c>
      <c r="AG2008">
        <v>1</v>
      </c>
      <c r="AH2008">
        <v>0</v>
      </c>
      <c r="AI2008">
        <v>1</v>
      </c>
      <c r="AJ2008">
        <v>1</v>
      </c>
      <c r="AK2008">
        <v>0</v>
      </c>
      <c r="AL2008">
        <v>1</v>
      </c>
      <c r="AM2008">
        <v>1</v>
      </c>
      <c r="AN2008">
        <v>1</v>
      </c>
      <c r="AO2008">
        <v>1</v>
      </c>
      <c r="AP2008">
        <v>0</v>
      </c>
      <c r="AQ2008">
        <v>0</v>
      </c>
      <c r="AR2008">
        <v>0</v>
      </c>
    </row>
    <row r="2009" spans="1:44" x14ac:dyDescent="0.3">
      <c r="A2009">
        <v>2005</v>
      </c>
      <c r="B2009">
        <v>2</v>
      </c>
      <c r="C2009">
        <v>83</v>
      </c>
      <c r="D2009">
        <v>22</v>
      </c>
      <c r="E2009" t="str">
        <f>"2-83-22"</f>
        <v>2-83-22</v>
      </c>
      <c r="F2009" t="s">
        <v>71</v>
      </c>
      <c r="G2009" t="s">
        <v>73</v>
      </c>
      <c r="H2009">
        <v>0</v>
      </c>
      <c r="I2009">
        <v>0</v>
      </c>
      <c r="J2009">
        <v>0</v>
      </c>
      <c r="K2009">
        <v>1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</v>
      </c>
    </row>
    <row r="2010" spans="1:44" x14ac:dyDescent="0.3">
      <c r="A2010">
        <v>2006</v>
      </c>
      <c r="B2010">
        <v>2</v>
      </c>
      <c r="C2010">
        <v>83</v>
      </c>
      <c r="D2010">
        <v>21</v>
      </c>
      <c r="E2010" t="str">
        <f>"2-83-21"</f>
        <v>2-83-21</v>
      </c>
      <c r="F2010" t="s">
        <v>71</v>
      </c>
      <c r="G2010" t="s">
        <v>72</v>
      </c>
      <c r="T2010">
        <v>1</v>
      </c>
      <c r="U2010">
        <v>0</v>
      </c>
      <c r="V2010">
        <v>0</v>
      </c>
      <c r="W2010">
        <v>0</v>
      </c>
      <c r="X2010">
        <v>1</v>
      </c>
      <c r="Y2010">
        <v>0</v>
      </c>
      <c r="Z2010">
        <v>1</v>
      </c>
      <c r="AA2010">
        <v>0</v>
      </c>
      <c r="AB2010">
        <v>0</v>
      </c>
      <c r="AC2010">
        <v>1</v>
      </c>
      <c r="AD2010">
        <v>0</v>
      </c>
      <c r="AE2010">
        <v>1</v>
      </c>
      <c r="AF2010">
        <v>1</v>
      </c>
      <c r="AG2010">
        <v>1</v>
      </c>
      <c r="AH2010">
        <v>1</v>
      </c>
      <c r="AI2010">
        <v>0</v>
      </c>
      <c r="AJ2010">
        <v>0</v>
      </c>
      <c r="AK2010">
        <v>1</v>
      </c>
      <c r="AL2010">
        <v>1</v>
      </c>
      <c r="AM2010">
        <v>1</v>
      </c>
      <c r="AN2010">
        <v>1</v>
      </c>
      <c r="AO2010">
        <v>1</v>
      </c>
      <c r="AP2010">
        <v>0</v>
      </c>
      <c r="AQ2010">
        <v>0</v>
      </c>
      <c r="AR2010">
        <v>0</v>
      </c>
    </row>
    <row r="2011" spans="1:44" x14ac:dyDescent="0.3">
      <c r="A2011">
        <v>2007</v>
      </c>
      <c r="B2011">
        <v>2</v>
      </c>
      <c r="C2011">
        <v>83</v>
      </c>
      <c r="D2011">
        <v>16</v>
      </c>
      <c r="E2011" t="str">
        <f>"2-83-16"</f>
        <v>2-83-16</v>
      </c>
      <c r="F2011" t="s">
        <v>71</v>
      </c>
      <c r="G2011" t="s">
        <v>73</v>
      </c>
      <c r="H2011">
        <v>1</v>
      </c>
      <c r="I2011">
        <v>0</v>
      </c>
      <c r="J2011">
        <v>0</v>
      </c>
      <c r="K2011">
        <v>1</v>
      </c>
      <c r="L2011">
        <v>1</v>
      </c>
      <c r="M2011">
        <v>1</v>
      </c>
      <c r="N2011">
        <v>1</v>
      </c>
      <c r="O2011">
        <v>1</v>
      </c>
      <c r="P2011">
        <v>1</v>
      </c>
      <c r="Q2011">
        <v>1</v>
      </c>
      <c r="R2011">
        <v>1</v>
      </c>
      <c r="S2011">
        <v>1</v>
      </c>
    </row>
    <row r="2012" spans="1:44" x14ac:dyDescent="0.3">
      <c r="A2012">
        <v>2008</v>
      </c>
      <c r="B2012">
        <v>2</v>
      </c>
      <c r="C2012">
        <v>83</v>
      </c>
      <c r="D2012">
        <v>15</v>
      </c>
      <c r="E2012" t="str">
        <f>"2-83-15"</f>
        <v>2-83-15</v>
      </c>
      <c r="F2012" t="s">
        <v>71</v>
      </c>
      <c r="G2012" t="s">
        <v>73</v>
      </c>
      <c r="H2012">
        <v>1</v>
      </c>
      <c r="I2012">
        <v>0</v>
      </c>
      <c r="J2012">
        <v>0</v>
      </c>
      <c r="K2012">
        <v>1</v>
      </c>
      <c r="L2012">
        <v>1</v>
      </c>
      <c r="M2012">
        <v>1</v>
      </c>
      <c r="N2012">
        <v>1</v>
      </c>
      <c r="O2012">
        <v>1</v>
      </c>
      <c r="P2012">
        <v>1</v>
      </c>
      <c r="Q2012">
        <v>1</v>
      </c>
      <c r="R2012">
        <v>1</v>
      </c>
      <c r="S2012">
        <v>1</v>
      </c>
    </row>
    <row r="2013" spans="1:44" x14ac:dyDescent="0.3">
      <c r="A2013">
        <v>2009</v>
      </c>
      <c r="B2013">
        <v>2</v>
      </c>
      <c r="C2013">
        <v>83</v>
      </c>
      <c r="D2013">
        <v>5</v>
      </c>
      <c r="E2013" t="str">
        <f>"2-83-5"</f>
        <v>2-83-5</v>
      </c>
      <c r="F2013" t="s">
        <v>71</v>
      </c>
      <c r="G2013" t="s">
        <v>72</v>
      </c>
      <c r="T2013">
        <v>0</v>
      </c>
      <c r="U2013">
        <v>1</v>
      </c>
      <c r="V2013">
        <v>0</v>
      </c>
      <c r="W2013">
        <v>0</v>
      </c>
      <c r="X2013">
        <v>0</v>
      </c>
      <c r="Y2013">
        <v>1</v>
      </c>
      <c r="Z2013">
        <v>0</v>
      </c>
      <c r="AA2013">
        <v>1</v>
      </c>
      <c r="AB2013">
        <v>0</v>
      </c>
      <c r="AC2013">
        <v>1</v>
      </c>
      <c r="AD2013">
        <v>0</v>
      </c>
      <c r="AE2013">
        <v>1</v>
      </c>
      <c r="AF2013">
        <v>1</v>
      </c>
      <c r="AG2013">
        <v>1</v>
      </c>
      <c r="AH2013">
        <v>1</v>
      </c>
      <c r="AI2013">
        <v>0</v>
      </c>
      <c r="AJ2013">
        <v>1</v>
      </c>
      <c r="AK2013">
        <v>0</v>
      </c>
      <c r="AL2013">
        <v>1</v>
      </c>
      <c r="AM2013">
        <v>1</v>
      </c>
      <c r="AN2013">
        <v>1</v>
      </c>
      <c r="AO2013">
        <v>1</v>
      </c>
      <c r="AP2013">
        <v>0</v>
      </c>
      <c r="AQ2013">
        <v>0</v>
      </c>
      <c r="AR2013">
        <v>0</v>
      </c>
    </row>
    <row r="2014" spans="1:44" x14ac:dyDescent="0.3">
      <c r="A2014">
        <v>2010</v>
      </c>
      <c r="B2014">
        <v>2</v>
      </c>
      <c r="C2014">
        <v>83</v>
      </c>
      <c r="D2014">
        <v>3</v>
      </c>
      <c r="E2014" t="str">
        <f>"2-83-3"</f>
        <v>2-83-3</v>
      </c>
      <c r="F2014" t="s">
        <v>71</v>
      </c>
      <c r="G2014" t="s">
        <v>73</v>
      </c>
      <c r="H2014">
        <v>1</v>
      </c>
      <c r="I2014">
        <v>1</v>
      </c>
      <c r="J2014">
        <v>0</v>
      </c>
      <c r="K2014">
        <v>0</v>
      </c>
      <c r="L2014">
        <v>1</v>
      </c>
      <c r="M2014">
        <v>1</v>
      </c>
      <c r="N2014">
        <v>1</v>
      </c>
      <c r="O2014">
        <v>1</v>
      </c>
      <c r="P2014">
        <v>1</v>
      </c>
      <c r="Q2014">
        <v>1</v>
      </c>
      <c r="R2014">
        <v>1</v>
      </c>
      <c r="S2014">
        <v>1</v>
      </c>
    </row>
    <row r="2015" spans="1:44" x14ac:dyDescent="0.3">
      <c r="A2015">
        <v>2011</v>
      </c>
      <c r="B2015">
        <v>2</v>
      </c>
      <c r="C2015">
        <v>83</v>
      </c>
      <c r="D2015">
        <v>24</v>
      </c>
      <c r="E2015" t="str">
        <f>"2-83-24"</f>
        <v>2-83-24</v>
      </c>
      <c r="F2015" t="s">
        <v>71</v>
      </c>
      <c r="G2015" t="s">
        <v>72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0</v>
      </c>
      <c r="AB2015">
        <v>0</v>
      </c>
      <c r="AC2015">
        <v>0</v>
      </c>
      <c r="AD2015">
        <v>0</v>
      </c>
      <c r="AE2015">
        <v>0</v>
      </c>
      <c r="AF2015">
        <v>0</v>
      </c>
      <c r="AG2015">
        <v>0</v>
      </c>
      <c r="AH2015">
        <v>0</v>
      </c>
      <c r="AI2015">
        <v>1</v>
      </c>
      <c r="AJ2015">
        <v>0</v>
      </c>
      <c r="AK2015">
        <v>1</v>
      </c>
      <c r="AL2015">
        <v>0</v>
      </c>
      <c r="AM2015">
        <v>0</v>
      </c>
      <c r="AN2015">
        <v>1</v>
      </c>
      <c r="AO2015">
        <v>1</v>
      </c>
      <c r="AP2015">
        <v>0</v>
      </c>
      <c r="AQ2015">
        <v>0</v>
      </c>
      <c r="AR2015">
        <v>0</v>
      </c>
    </row>
    <row r="2016" spans="1:44" x14ac:dyDescent="0.3">
      <c r="A2016">
        <v>2012</v>
      </c>
      <c r="B2016">
        <v>2</v>
      </c>
      <c r="C2016">
        <v>83</v>
      </c>
      <c r="D2016">
        <v>14</v>
      </c>
      <c r="E2016" t="str">
        <f>"2-83-14"</f>
        <v>2-83-14</v>
      </c>
      <c r="F2016" t="s">
        <v>71</v>
      </c>
      <c r="G2016" t="s">
        <v>73</v>
      </c>
      <c r="H2016">
        <v>1</v>
      </c>
      <c r="I2016">
        <v>1</v>
      </c>
      <c r="J2016">
        <v>0</v>
      </c>
      <c r="K2016">
        <v>0</v>
      </c>
      <c r="L2016">
        <v>1</v>
      </c>
      <c r="M2016">
        <v>1</v>
      </c>
      <c r="N2016">
        <v>1</v>
      </c>
      <c r="O2016">
        <v>1</v>
      </c>
      <c r="P2016">
        <v>0</v>
      </c>
      <c r="Q2016">
        <v>1</v>
      </c>
      <c r="R2016">
        <v>1</v>
      </c>
      <c r="S2016">
        <v>1</v>
      </c>
    </row>
    <row r="2017" spans="1:44" x14ac:dyDescent="0.3">
      <c r="A2017">
        <v>2013</v>
      </c>
      <c r="B2017">
        <v>2</v>
      </c>
      <c r="C2017">
        <v>83</v>
      </c>
      <c r="D2017">
        <v>13</v>
      </c>
      <c r="E2017" t="str">
        <f>"2-83-13"</f>
        <v>2-83-13</v>
      </c>
      <c r="F2017" t="s">
        <v>71</v>
      </c>
      <c r="G2017" t="s">
        <v>72</v>
      </c>
      <c r="T2017">
        <v>1</v>
      </c>
      <c r="U2017">
        <v>0</v>
      </c>
      <c r="V2017">
        <v>0</v>
      </c>
      <c r="W2017">
        <v>0</v>
      </c>
      <c r="X2017">
        <v>1</v>
      </c>
      <c r="Y2017">
        <v>0</v>
      </c>
      <c r="Z2017">
        <v>0</v>
      </c>
      <c r="AA2017">
        <v>1</v>
      </c>
      <c r="AB2017">
        <v>0</v>
      </c>
      <c r="AC2017">
        <v>0</v>
      </c>
      <c r="AD2017">
        <v>1</v>
      </c>
      <c r="AE2017">
        <v>1</v>
      </c>
      <c r="AF2017">
        <v>1</v>
      </c>
      <c r="AG2017">
        <v>1</v>
      </c>
      <c r="AH2017">
        <v>0</v>
      </c>
      <c r="AI2017">
        <v>1</v>
      </c>
      <c r="AJ2017">
        <v>1</v>
      </c>
      <c r="AK2017">
        <v>0</v>
      </c>
      <c r="AL2017">
        <v>1</v>
      </c>
      <c r="AM2017">
        <v>1</v>
      </c>
      <c r="AN2017">
        <v>1</v>
      </c>
      <c r="AO2017">
        <v>1</v>
      </c>
      <c r="AP2017">
        <v>0</v>
      </c>
      <c r="AQ2017">
        <v>0</v>
      </c>
      <c r="AR2017">
        <v>0</v>
      </c>
    </row>
    <row r="2018" spans="1:44" x14ac:dyDescent="0.3">
      <c r="A2018">
        <v>2014</v>
      </c>
      <c r="B2018">
        <v>2</v>
      </c>
      <c r="C2018">
        <v>83</v>
      </c>
      <c r="D2018">
        <v>10</v>
      </c>
      <c r="E2018" t="str">
        <f>"2-83-10"</f>
        <v>2-83-10</v>
      </c>
      <c r="F2018" t="s">
        <v>71</v>
      </c>
      <c r="G2018" t="s">
        <v>72</v>
      </c>
      <c r="T2018">
        <v>0</v>
      </c>
      <c r="U2018">
        <v>1</v>
      </c>
      <c r="V2018">
        <v>0</v>
      </c>
      <c r="W2018">
        <v>0</v>
      </c>
      <c r="X2018">
        <v>1</v>
      </c>
      <c r="Y2018">
        <v>0</v>
      </c>
      <c r="Z2018">
        <v>0</v>
      </c>
      <c r="AA2018">
        <v>1</v>
      </c>
      <c r="AB2018">
        <v>0</v>
      </c>
      <c r="AC2018">
        <v>0</v>
      </c>
      <c r="AD2018">
        <v>1</v>
      </c>
      <c r="AE2018">
        <v>1</v>
      </c>
      <c r="AF2018">
        <v>1</v>
      </c>
      <c r="AG2018">
        <v>1</v>
      </c>
      <c r="AH2018">
        <v>0</v>
      </c>
      <c r="AI2018">
        <v>1</v>
      </c>
      <c r="AJ2018">
        <v>0</v>
      </c>
      <c r="AK2018">
        <v>1</v>
      </c>
      <c r="AL2018">
        <v>1</v>
      </c>
      <c r="AM2018">
        <v>1</v>
      </c>
      <c r="AN2018">
        <v>1</v>
      </c>
      <c r="AO2018">
        <v>1</v>
      </c>
      <c r="AP2018">
        <v>0</v>
      </c>
      <c r="AQ2018">
        <v>0</v>
      </c>
      <c r="AR2018">
        <v>0</v>
      </c>
    </row>
    <row r="2019" spans="1:44" x14ac:dyDescent="0.3">
      <c r="A2019">
        <v>2015</v>
      </c>
      <c r="B2019">
        <v>2</v>
      </c>
      <c r="C2019">
        <v>83</v>
      </c>
      <c r="D2019">
        <v>2</v>
      </c>
      <c r="E2019" t="str">
        <f>"2-83-2"</f>
        <v>2-83-2</v>
      </c>
      <c r="F2019" t="s">
        <v>71</v>
      </c>
      <c r="G2019" t="s">
        <v>72</v>
      </c>
      <c r="T2019">
        <v>0</v>
      </c>
      <c r="U2019">
        <v>1</v>
      </c>
      <c r="V2019">
        <v>0</v>
      </c>
      <c r="W2019">
        <v>0</v>
      </c>
      <c r="X2019">
        <v>0</v>
      </c>
      <c r="Y2019">
        <v>1</v>
      </c>
      <c r="Z2019">
        <v>0</v>
      </c>
      <c r="AA2019">
        <v>1</v>
      </c>
      <c r="AB2019">
        <v>0</v>
      </c>
      <c r="AC2019">
        <v>1</v>
      </c>
      <c r="AD2019">
        <v>0</v>
      </c>
      <c r="AE2019">
        <v>1</v>
      </c>
      <c r="AF2019">
        <v>1</v>
      </c>
      <c r="AG2019">
        <v>1</v>
      </c>
      <c r="AH2019">
        <v>1</v>
      </c>
      <c r="AI2019">
        <v>0</v>
      </c>
      <c r="AJ2019">
        <v>1</v>
      </c>
      <c r="AK2019">
        <v>0</v>
      </c>
      <c r="AL2019">
        <v>1</v>
      </c>
      <c r="AM2019">
        <v>1</v>
      </c>
      <c r="AN2019">
        <v>1</v>
      </c>
      <c r="AO2019">
        <v>1</v>
      </c>
      <c r="AP2019">
        <v>0</v>
      </c>
      <c r="AQ2019">
        <v>0</v>
      </c>
      <c r="AR2019">
        <v>0</v>
      </c>
    </row>
    <row r="2020" spans="1:44" x14ac:dyDescent="0.3">
      <c r="A2020">
        <v>2016</v>
      </c>
      <c r="B2020">
        <v>2</v>
      </c>
      <c r="C2020">
        <v>83</v>
      </c>
      <c r="D2020">
        <v>25</v>
      </c>
      <c r="E2020" t="str">
        <f>"2-83-25"</f>
        <v>2-83-25</v>
      </c>
      <c r="F2020" t="s">
        <v>71</v>
      </c>
      <c r="G2020" t="s">
        <v>72</v>
      </c>
      <c r="T2020">
        <v>1</v>
      </c>
      <c r="U2020">
        <v>0</v>
      </c>
      <c r="V2020">
        <v>0</v>
      </c>
      <c r="W2020">
        <v>0</v>
      </c>
      <c r="X2020">
        <v>1</v>
      </c>
      <c r="Y2020">
        <v>0</v>
      </c>
      <c r="Z2020">
        <v>0</v>
      </c>
      <c r="AA2020">
        <v>1</v>
      </c>
      <c r="AB2020">
        <v>1</v>
      </c>
      <c r="AC2020">
        <v>0</v>
      </c>
      <c r="AD2020">
        <v>0</v>
      </c>
      <c r="AE2020">
        <v>1</v>
      </c>
      <c r="AF2020">
        <v>1</v>
      </c>
      <c r="AG2020">
        <v>1</v>
      </c>
      <c r="AH2020">
        <v>0</v>
      </c>
      <c r="AI2020">
        <v>0</v>
      </c>
      <c r="AJ2020">
        <v>1</v>
      </c>
      <c r="AK2020">
        <v>0</v>
      </c>
      <c r="AL2020">
        <v>1</v>
      </c>
      <c r="AM2020">
        <v>1</v>
      </c>
      <c r="AN2020">
        <v>1</v>
      </c>
      <c r="AO2020">
        <v>1</v>
      </c>
      <c r="AP2020">
        <v>0</v>
      </c>
      <c r="AQ2020">
        <v>0</v>
      </c>
      <c r="AR2020">
        <v>0</v>
      </c>
    </row>
    <row r="2021" spans="1:44" x14ac:dyDescent="0.3">
      <c r="A2021">
        <v>2017</v>
      </c>
      <c r="B2021">
        <v>2</v>
      </c>
      <c r="C2021">
        <v>83</v>
      </c>
      <c r="D2021">
        <v>18</v>
      </c>
      <c r="E2021" t="str">
        <f>"2-83-18"</f>
        <v>2-83-18</v>
      </c>
      <c r="F2021" t="s">
        <v>71</v>
      </c>
      <c r="G2021" t="s">
        <v>73</v>
      </c>
      <c r="H2021">
        <v>1</v>
      </c>
      <c r="I2021">
        <v>0</v>
      </c>
      <c r="J2021">
        <v>1</v>
      </c>
      <c r="K2021">
        <v>0</v>
      </c>
      <c r="L2021">
        <v>1</v>
      </c>
      <c r="M2021">
        <v>1</v>
      </c>
      <c r="N2021">
        <v>1</v>
      </c>
      <c r="O2021">
        <v>1</v>
      </c>
      <c r="P2021">
        <v>1</v>
      </c>
      <c r="Q2021">
        <v>1</v>
      </c>
      <c r="R2021">
        <v>1</v>
      </c>
      <c r="S2021">
        <v>1</v>
      </c>
    </row>
    <row r="2022" spans="1:44" x14ac:dyDescent="0.3">
      <c r="A2022">
        <v>2018</v>
      </c>
      <c r="B2022">
        <v>2</v>
      </c>
      <c r="C2022">
        <v>83</v>
      </c>
      <c r="D2022">
        <v>17</v>
      </c>
      <c r="E2022" t="str">
        <f>"2-83-17"</f>
        <v>2-83-17</v>
      </c>
      <c r="F2022" t="s">
        <v>71</v>
      </c>
      <c r="G2022" t="s">
        <v>72</v>
      </c>
      <c r="T2022">
        <v>0</v>
      </c>
      <c r="U2022">
        <v>0</v>
      </c>
      <c r="V2022">
        <v>0</v>
      </c>
      <c r="W2022">
        <v>0</v>
      </c>
      <c r="X2022">
        <v>1</v>
      </c>
      <c r="Y2022">
        <v>0</v>
      </c>
      <c r="Z2022">
        <v>1</v>
      </c>
      <c r="AA2022">
        <v>0</v>
      </c>
      <c r="AB2022">
        <v>0</v>
      </c>
      <c r="AC2022">
        <v>0</v>
      </c>
      <c r="AD2022">
        <v>0</v>
      </c>
      <c r="AE2022">
        <v>0</v>
      </c>
      <c r="AF2022">
        <v>0</v>
      </c>
      <c r="AG2022">
        <v>0</v>
      </c>
      <c r="AH2022">
        <v>0</v>
      </c>
      <c r="AI2022">
        <v>1</v>
      </c>
      <c r="AJ2022">
        <v>0</v>
      </c>
      <c r="AK2022">
        <v>1</v>
      </c>
      <c r="AL2022">
        <v>0</v>
      </c>
      <c r="AM2022">
        <v>0</v>
      </c>
      <c r="AN2022">
        <v>0</v>
      </c>
      <c r="AO2022">
        <v>0</v>
      </c>
      <c r="AP2022">
        <v>0</v>
      </c>
      <c r="AQ2022">
        <v>0</v>
      </c>
      <c r="AR2022">
        <v>0</v>
      </c>
    </row>
    <row r="2023" spans="1:44" x14ac:dyDescent="0.3">
      <c r="A2023">
        <v>2019</v>
      </c>
      <c r="B2023">
        <v>2</v>
      </c>
      <c r="C2023">
        <v>83</v>
      </c>
      <c r="D2023">
        <v>11</v>
      </c>
      <c r="E2023" t="str">
        <f>"2-83-11"</f>
        <v>2-83-11</v>
      </c>
      <c r="F2023" t="s">
        <v>71</v>
      </c>
      <c r="G2023" t="s">
        <v>72</v>
      </c>
      <c r="T2023">
        <v>1</v>
      </c>
      <c r="U2023">
        <v>0</v>
      </c>
      <c r="V2023">
        <v>0</v>
      </c>
      <c r="W2023">
        <v>0</v>
      </c>
      <c r="X2023">
        <v>1</v>
      </c>
      <c r="Y2023">
        <v>0</v>
      </c>
      <c r="Z2023">
        <v>1</v>
      </c>
      <c r="AA2023">
        <v>0</v>
      </c>
      <c r="AB2023">
        <v>1</v>
      </c>
      <c r="AC2023">
        <v>0</v>
      </c>
      <c r="AD2023">
        <v>0</v>
      </c>
      <c r="AE2023">
        <v>1</v>
      </c>
      <c r="AF2023">
        <v>1</v>
      </c>
      <c r="AG2023">
        <v>1</v>
      </c>
      <c r="AH2023">
        <v>1</v>
      </c>
      <c r="AI2023">
        <v>0</v>
      </c>
      <c r="AJ2023">
        <v>1</v>
      </c>
      <c r="AK2023">
        <v>0</v>
      </c>
      <c r="AL2023">
        <v>1</v>
      </c>
      <c r="AM2023">
        <v>1</v>
      </c>
      <c r="AN2023">
        <v>1</v>
      </c>
      <c r="AO2023">
        <v>1</v>
      </c>
      <c r="AP2023">
        <v>0</v>
      </c>
      <c r="AQ2023">
        <v>0</v>
      </c>
      <c r="AR2023">
        <v>0</v>
      </c>
    </row>
    <row r="2024" spans="1:44" x14ac:dyDescent="0.3">
      <c r="A2024">
        <v>2020</v>
      </c>
      <c r="B2024">
        <v>2</v>
      </c>
      <c r="C2024">
        <v>83</v>
      </c>
      <c r="D2024">
        <v>7</v>
      </c>
      <c r="E2024" t="str">
        <f>"2-83-7"</f>
        <v>2-83-7</v>
      </c>
      <c r="F2024" t="s">
        <v>71</v>
      </c>
      <c r="G2024" t="s">
        <v>73</v>
      </c>
      <c r="H2024">
        <v>1</v>
      </c>
      <c r="I2024">
        <v>1</v>
      </c>
      <c r="J2024">
        <v>0</v>
      </c>
      <c r="K2024">
        <v>0</v>
      </c>
      <c r="L2024">
        <v>1</v>
      </c>
      <c r="M2024">
        <v>1</v>
      </c>
      <c r="N2024">
        <v>1</v>
      </c>
      <c r="O2024">
        <v>1</v>
      </c>
      <c r="P2024">
        <v>1</v>
      </c>
      <c r="Q2024">
        <v>1</v>
      </c>
      <c r="R2024">
        <v>1</v>
      </c>
      <c r="S2024">
        <v>1</v>
      </c>
    </row>
    <row r="2025" spans="1:44" x14ac:dyDescent="0.3">
      <c r="A2025">
        <v>2021</v>
      </c>
      <c r="B2025">
        <v>2</v>
      </c>
      <c r="C2025">
        <v>83</v>
      </c>
      <c r="D2025">
        <v>4</v>
      </c>
      <c r="E2025" t="str">
        <f>"2-83-4"</f>
        <v>2-83-4</v>
      </c>
      <c r="F2025" t="s">
        <v>71</v>
      </c>
      <c r="G2025" t="s">
        <v>73</v>
      </c>
      <c r="H2025">
        <v>1</v>
      </c>
      <c r="I2025">
        <v>1</v>
      </c>
      <c r="J2025">
        <v>0</v>
      </c>
      <c r="K2025">
        <v>0</v>
      </c>
      <c r="L2025">
        <v>0</v>
      </c>
      <c r="M2025">
        <v>1</v>
      </c>
      <c r="N2025">
        <v>1</v>
      </c>
      <c r="O2025">
        <v>1</v>
      </c>
      <c r="P2025">
        <v>1</v>
      </c>
      <c r="Q2025">
        <v>1</v>
      </c>
      <c r="R2025">
        <v>1</v>
      </c>
      <c r="S2025">
        <v>1</v>
      </c>
    </row>
    <row r="2026" spans="1:44" x14ac:dyDescent="0.3">
      <c r="A2026">
        <v>2022</v>
      </c>
      <c r="B2026">
        <v>2</v>
      </c>
      <c r="C2026">
        <v>83</v>
      </c>
      <c r="D2026">
        <v>19</v>
      </c>
      <c r="E2026" t="str">
        <f>"2-83-19"</f>
        <v>2-83-19</v>
      </c>
      <c r="F2026" t="s">
        <v>71</v>
      </c>
      <c r="G2026" t="s">
        <v>73</v>
      </c>
      <c r="H2026">
        <v>1</v>
      </c>
      <c r="I2026">
        <v>0</v>
      </c>
      <c r="J2026">
        <v>0</v>
      </c>
      <c r="K2026">
        <v>1</v>
      </c>
      <c r="L2026">
        <v>1</v>
      </c>
      <c r="M2026">
        <v>1</v>
      </c>
      <c r="N2026">
        <v>1</v>
      </c>
      <c r="O2026">
        <v>1</v>
      </c>
      <c r="P2026">
        <v>1</v>
      </c>
      <c r="Q2026">
        <v>1</v>
      </c>
      <c r="R2026">
        <v>1</v>
      </c>
      <c r="S2026">
        <v>1</v>
      </c>
    </row>
    <row r="2027" spans="1:44" x14ac:dyDescent="0.3">
      <c r="A2027">
        <v>2023</v>
      </c>
      <c r="B2027">
        <v>2</v>
      </c>
      <c r="C2027">
        <v>83</v>
      </c>
      <c r="D2027">
        <v>12</v>
      </c>
      <c r="E2027" t="str">
        <f>"2-83-12"</f>
        <v>2-83-12</v>
      </c>
      <c r="F2027" t="s">
        <v>71</v>
      </c>
      <c r="G2027" t="s">
        <v>72</v>
      </c>
      <c r="T2027">
        <v>1</v>
      </c>
      <c r="U2027">
        <v>0</v>
      </c>
      <c r="V2027">
        <v>0</v>
      </c>
      <c r="W2027">
        <v>0</v>
      </c>
      <c r="X2027">
        <v>1</v>
      </c>
      <c r="Y2027">
        <v>0</v>
      </c>
      <c r="Z2027">
        <v>1</v>
      </c>
      <c r="AA2027">
        <v>0</v>
      </c>
      <c r="AB2027">
        <v>0</v>
      </c>
      <c r="AC2027">
        <v>1</v>
      </c>
      <c r="AD2027">
        <v>0</v>
      </c>
      <c r="AE2027">
        <v>1</v>
      </c>
      <c r="AF2027">
        <v>1</v>
      </c>
      <c r="AG2027">
        <v>1</v>
      </c>
      <c r="AH2027">
        <v>0</v>
      </c>
      <c r="AI2027">
        <v>1</v>
      </c>
      <c r="AJ2027">
        <v>1</v>
      </c>
      <c r="AK2027">
        <v>0</v>
      </c>
      <c r="AL2027">
        <v>1</v>
      </c>
      <c r="AM2027">
        <v>1</v>
      </c>
      <c r="AN2027">
        <v>1</v>
      </c>
      <c r="AO2027">
        <v>1</v>
      </c>
      <c r="AP2027">
        <v>0</v>
      </c>
      <c r="AQ2027">
        <v>0</v>
      </c>
      <c r="AR2027">
        <v>0</v>
      </c>
    </row>
    <row r="2028" spans="1:44" x14ac:dyDescent="0.3">
      <c r="A2028">
        <v>2024</v>
      </c>
      <c r="B2028">
        <v>2</v>
      </c>
      <c r="C2028">
        <v>83</v>
      </c>
      <c r="D2028">
        <v>8</v>
      </c>
      <c r="E2028" t="str">
        <f>"2-83-8"</f>
        <v>2-83-8</v>
      </c>
      <c r="F2028" t="s">
        <v>71</v>
      </c>
      <c r="G2028" t="s">
        <v>72</v>
      </c>
      <c r="T2028">
        <v>0</v>
      </c>
      <c r="U2028">
        <v>0</v>
      </c>
      <c r="V2028">
        <v>0</v>
      </c>
      <c r="W2028">
        <v>0</v>
      </c>
      <c r="X2028">
        <v>1</v>
      </c>
      <c r="Y2028">
        <v>0</v>
      </c>
      <c r="Z2028">
        <v>0</v>
      </c>
      <c r="AA2028">
        <v>1</v>
      </c>
      <c r="AB2028">
        <v>0</v>
      </c>
      <c r="AC2028">
        <v>0</v>
      </c>
      <c r="AD2028">
        <v>0</v>
      </c>
      <c r="AE2028">
        <v>0</v>
      </c>
      <c r="AF2028">
        <v>0</v>
      </c>
      <c r="AG2028">
        <v>0</v>
      </c>
      <c r="AH2028">
        <v>0</v>
      </c>
      <c r="AI2028">
        <v>1</v>
      </c>
      <c r="AJ2028">
        <v>1</v>
      </c>
      <c r="AK2028">
        <v>0</v>
      </c>
      <c r="AL2028">
        <v>0</v>
      </c>
      <c r="AM2028">
        <v>1</v>
      </c>
      <c r="AN2028">
        <v>1</v>
      </c>
      <c r="AO2028">
        <v>1</v>
      </c>
      <c r="AP2028">
        <v>0</v>
      </c>
      <c r="AQ2028">
        <v>0</v>
      </c>
      <c r="AR2028">
        <v>0</v>
      </c>
    </row>
    <row r="2029" spans="1:44" x14ac:dyDescent="0.3">
      <c r="A2029">
        <v>2025</v>
      </c>
      <c r="B2029">
        <v>2</v>
      </c>
      <c r="C2029">
        <v>83</v>
      </c>
      <c r="D2029">
        <v>1</v>
      </c>
      <c r="E2029" t="str">
        <f>"2-83-1"</f>
        <v>2-83-1</v>
      </c>
      <c r="F2029" t="s">
        <v>71</v>
      </c>
      <c r="G2029" t="s">
        <v>72</v>
      </c>
      <c r="T2029">
        <v>1</v>
      </c>
      <c r="U2029">
        <v>0</v>
      </c>
      <c r="V2029">
        <v>0</v>
      </c>
      <c r="W2029">
        <v>0</v>
      </c>
      <c r="X2029">
        <v>1</v>
      </c>
      <c r="Y2029">
        <v>0</v>
      </c>
      <c r="Z2029">
        <v>1</v>
      </c>
      <c r="AA2029">
        <v>0</v>
      </c>
      <c r="AB2029">
        <v>0</v>
      </c>
      <c r="AC2029">
        <v>1</v>
      </c>
      <c r="AD2029">
        <v>0</v>
      </c>
      <c r="AE2029">
        <v>1</v>
      </c>
      <c r="AF2029">
        <v>1</v>
      </c>
      <c r="AG2029">
        <v>1</v>
      </c>
      <c r="AH2029">
        <v>1</v>
      </c>
      <c r="AI2029">
        <v>0</v>
      </c>
      <c r="AJ2029">
        <v>1</v>
      </c>
      <c r="AK2029">
        <v>0</v>
      </c>
      <c r="AL2029">
        <v>1</v>
      </c>
      <c r="AM2029">
        <v>1</v>
      </c>
      <c r="AN2029">
        <v>1</v>
      </c>
      <c r="AO2029">
        <v>1</v>
      </c>
      <c r="AP2029">
        <v>0</v>
      </c>
      <c r="AQ2029">
        <v>0</v>
      </c>
      <c r="AR2029">
        <v>0</v>
      </c>
    </row>
    <row r="2030" spans="1:44" x14ac:dyDescent="0.3">
      <c r="A2030">
        <v>2026</v>
      </c>
      <c r="B2030">
        <v>2</v>
      </c>
      <c r="C2030">
        <v>83</v>
      </c>
      <c r="D2030">
        <v>23</v>
      </c>
      <c r="E2030" t="str">
        <f>"2-83-23"</f>
        <v>2-83-23</v>
      </c>
      <c r="F2030" t="s">
        <v>71</v>
      </c>
      <c r="G2030" t="s">
        <v>72</v>
      </c>
      <c r="T2030">
        <v>0</v>
      </c>
      <c r="U2030">
        <v>0</v>
      </c>
      <c r="V2030">
        <v>0</v>
      </c>
      <c r="W2030">
        <v>0</v>
      </c>
      <c r="X2030">
        <v>1</v>
      </c>
      <c r="Y2030">
        <v>0</v>
      </c>
      <c r="Z2030">
        <v>1</v>
      </c>
      <c r="AA2030">
        <v>0</v>
      </c>
      <c r="AB2030">
        <v>0</v>
      </c>
      <c r="AC2030">
        <v>0</v>
      </c>
      <c r="AD2030">
        <v>1</v>
      </c>
      <c r="AE2030">
        <v>1</v>
      </c>
      <c r="AF2030">
        <v>1</v>
      </c>
      <c r="AG2030">
        <v>1</v>
      </c>
      <c r="AH2030">
        <v>0</v>
      </c>
      <c r="AI2030">
        <v>1</v>
      </c>
      <c r="AJ2030">
        <v>1</v>
      </c>
      <c r="AK2030">
        <v>0</v>
      </c>
      <c r="AL2030">
        <v>1</v>
      </c>
      <c r="AM2030">
        <v>1</v>
      </c>
      <c r="AN2030">
        <v>1</v>
      </c>
      <c r="AO2030">
        <v>1</v>
      </c>
      <c r="AP2030">
        <v>0</v>
      </c>
      <c r="AQ2030">
        <v>0</v>
      </c>
      <c r="AR2030">
        <v>0</v>
      </c>
    </row>
    <row r="2031" spans="1:44" x14ac:dyDescent="0.3">
      <c r="A2031">
        <v>2027</v>
      </c>
      <c r="B2031">
        <v>2</v>
      </c>
      <c r="C2031">
        <v>83</v>
      </c>
      <c r="D2031">
        <v>9</v>
      </c>
      <c r="E2031" t="str">
        <f>"2-83-9"</f>
        <v>2-83-9</v>
      </c>
      <c r="F2031" t="s">
        <v>71</v>
      </c>
      <c r="G2031" t="s">
        <v>72</v>
      </c>
      <c r="T2031">
        <v>0</v>
      </c>
      <c r="U2031">
        <v>1</v>
      </c>
      <c r="V2031">
        <v>0</v>
      </c>
      <c r="W2031">
        <v>0</v>
      </c>
      <c r="X2031">
        <v>1</v>
      </c>
      <c r="Y2031">
        <v>0</v>
      </c>
      <c r="Z2031">
        <v>1</v>
      </c>
      <c r="AA2031">
        <v>0</v>
      </c>
      <c r="AB2031">
        <v>0</v>
      </c>
      <c r="AC2031">
        <v>1</v>
      </c>
      <c r="AD2031">
        <v>0</v>
      </c>
      <c r="AE2031">
        <v>1</v>
      </c>
      <c r="AF2031">
        <v>1</v>
      </c>
      <c r="AG2031">
        <v>1</v>
      </c>
      <c r="AH2031">
        <v>1</v>
      </c>
      <c r="AI2031">
        <v>0</v>
      </c>
      <c r="AJ2031">
        <v>0</v>
      </c>
      <c r="AK2031">
        <v>1</v>
      </c>
      <c r="AL2031">
        <v>1</v>
      </c>
      <c r="AM2031">
        <v>1</v>
      </c>
      <c r="AN2031">
        <v>1</v>
      </c>
      <c r="AO2031">
        <v>1</v>
      </c>
      <c r="AP2031">
        <v>0</v>
      </c>
      <c r="AQ2031">
        <v>0</v>
      </c>
      <c r="AR2031">
        <v>0</v>
      </c>
    </row>
    <row r="2032" spans="1:44" x14ac:dyDescent="0.3">
      <c r="A2032">
        <v>2028</v>
      </c>
      <c r="B2032">
        <v>2</v>
      </c>
      <c r="C2032">
        <v>83</v>
      </c>
      <c r="D2032">
        <v>20</v>
      </c>
      <c r="E2032" t="str">
        <f>"2-83-20"</f>
        <v>2-83-20</v>
      </c>
      <c r="F2032" t="s">
        <v>71</v>
      </c>
      <c r="G2032" t="s">
        <v>72</v>
      </c>
      <c r="T2032">
        <v>1</v>
      </c>
      <c r="U2032">
        <v>0</v>
      </c>
      <c r="V2032">
        <v>0</v>
      </c>
      <c r="W2032">
        <v>0</v>
      </c>
      <c r="X2032">
        <v>1</v>
      </c>
      <c r="Y2032">
        <v>0</v>
      </c>
      <c r="Z2032">
        <v>1</v>
      </c>
      <c r="AA2032">
        <v>0</v>
      </c>
      <c r="AB2032">
        <v>0</v>
      </c>
      <c r="AC2032">
        <v>1</v>
      </c>
      <c r="AD2032">
        <v>0</v>
      </c>
      <c r="AE2032">
        <v>1</v>
      </c>
      <c r="AF2032">
        <v>1</v>
      </c>
      <c r="AG2032">
        <v>1</v>
      </c>
      <c r="AH2032">
        <v>1</v>
      </c>
      <c r="AI2032">
        <v>0</v>
      </c>
      <c r="AJ2032">
        <v>1</v>
      </c>
      <c r="AK2032">
        <v>0</v>
      </c>
      <c r="AL2032">
        <v>1</v>
      </c>
      <c r="AM2032">
        <v>1</v>
      </c>
      <c r="AN2032">
        <v>1</v>
      </c>
      <c r="AO2032">
        <v>1</v>
      </c>
      <c r="AP2032">
        <v>0</v>
      </c>
      <c r="AQ2032">
        <v>0</v>
      </c>
      <c r="AR2032">
        <v>0</v>
      </c>
    </row>
    <row r="2033" spans="1:44" x14ac:dyDescent="0.3">
      <c r="A2033">
        <v>2029</v>
      </c>
      <c r="B2033">
        <v>2</v>
      </c>
      <c r="C2033">
        <v>83</v>
      </c>
      <c r="D2033">
        <v>6</v>
      </c>
      <c r="E2033" t="str">
        <f>"2-83-6"</f>
        <v>2-83-6</v>
      </c>
      <c r="F2033" t="s">
        <v>71</v>
      </c>
      <c r="G2033" t="s">
        <v>72</v>
      </c>
      <c r="T2033">
        <v>1</v>
      </c>
      <c r="U2033">
        <v>0</v>
      </c>
      <c r="V2033">
        <v>0</v>
      </c>
      <c r="W2033">
        <v>0</v>
      </c>
      <c r="X2033">
        <v>1</v>
      </c>
      <c r="Y2033">
        <v>0</v>
      </c>
      <c r="Z2033">
        <v>0</v>
      </c>
      <c r="AA2033">
        <v>1</v>
      </c>
      <c r="AB2033">
        <v>0</v>
      </c>
      <c r="AC2033">
        <v>1</v>
      </c>
      <c r="AD2033">
        <v>0</v>
      </c>
      <c r="AE2033">
        <v>1</v>
      </c>
      <c r="AF2033">
        <v>1</v>
      </c>
      <c r="AG2033">
        <v>1</v>
      </c>
      <c r="AH2033">
        <v>0</v>
      </c>
      <c r="AI2033">
        <v>1</v>
      </c>
      <c r="AJ2033">
        <v>1</v>
      </c>
      <c r="AK2033">
        <v>0</v>
      </c>
      <c r="AL2033">
        <v>1</v>
      </c>
      <c r="AM2033">
        <v>1</v>
      </c>
      <c r="AN2033">
        <v>1</v>
      </c>
      <c r="AO2033">
        <v>1</v>
      </c>
      <c r="AP2033">
        <v>0</v>
      </c>
      <c r="AQ2033">
        <v>0</v>
      </c>
      <c r="AR2033">
        <v>0</v>
      </c>
    </row>
    <row r="2034" spans="1:44" x14ac:dyDescent="0.3">
      <c r="A2034">
        <v>2030</v>
      </c>
      <c r="B2034">
        <v>2</v>
      </c>
      <c r="C2034">
        <v>84</v>
      </c>
      <c r="D2034">
        <v>22</v>
      </c>
      <c r="E2034" t="str">
        <f>"2-84-22"</f>
        <v>2-84-22</v>
      </c>
      <c r="F2034" t="s">
        <v>71</v>
      </c>
      <c r="G2034" t="s">
        <v>72</v>
      </c>
      <c r="T2034">
        <v>0</v>
      </c>
      <c r="U2034">
        <v>1</v>
      </c>
      <c r="V2034">
        <v>0</v>
      </c>
      <c r="W2034">
        <v>0</v>
      </c>
      <c r="X2034">
        <v>1</v>
      </c>
      <c r="Y2034">
        <v>0</v>
      </c>
      <c r="Z2034">
        <v>0</v>
      </c>
      <c r="AA2034">
        <v>1</v>
      </c>
      <c r="AB2034">
        <v>0</v>
      </c>
      <c r="AC2034">
        <v>1</v>
      </c>
      <c r="AD2034">
        <v>0</v>
      </c>
      <c r="AE2034">
        <v>1</v>
      </c>
      <c r="AF2034">
        <v>1</v>
      </c>
      <c r="AG2034">
        <v>1</v>
      </c>
      <c r="AH2034">
        <v>1</v>
      </c>
      <c r="AI2034">
        <v>0</v>
      </c>
      <c r="AJ2034">
        <v>1</v>
      </c>
      <c r="AK2034">
        <v>0</v>
      </c>
      <c r="AL2034">
        <v>1</v>
      </c>
      <c r="AM2034">
        <v>1</v>
      </c>
      <c r="AN2034">
        <v>1</v>
      </c>
      <c r="AO2034">
        <v>1</v>
      </c>
      <c r="AP2034">
        <v>0</v>
      </c>
      <c r="AQ2034">
        <v>0</v>
      </c>
      <c r="AR2034">
        <v>0</v>
      </c>
    </row>
    <row r="2035" spans="1:44" x14ac:dyDescent="0.3">
      <c r="A2035">
        <v>2031</v>
      </c>
      <c r="B2035">
        <v>2</v>
      </c>
      <c r="C2035">
        <v>84</v>
      </c>
      <c r="D2035">
        <v>21</v>
      </c>
      <c r="E2035" t="str">
        <f>"2-84-21"</f>
        <v>2-84-21</v>
      </c>
      <c r="F2035" t="s">
        <v>71</v>
      </c>
      <c r="G2035" t="s">
        <v>73</v>
      </c>
      <c r="H2035">
        <v>1</v>
      </c>
      <c r="I2035">
        <v>0</v>
      </c>
      <c r="J2035">
        <v>0</v>
      </c>
      <c r="K2035">
        <v>1</v>
      </c>
      <c r="L2035">
        <v>1</v>
      </c>
      <c r="M2035">
        <v>0</v>
      </c>
      <c r="N2035">
        <v>0</v>
      </c>
      <c r="O2035">
        <v>0</v>
      </c>
      <c r="P2035">
        <v>0</v>
      </c>
      <c r="Q2035">
        <v>0</v>
      </c>
      <c r="R2035">
        <v>0</v>
      </c>
      <c r="S2035">
        <v>0</v>
      </c>
    </row>
    <row r="2036" spans="1:44" x14ac:dyDescent="0.3">
      <c r="A2036">
        <v>2032</v>
      </c>
      <c r="B2036">
        <v>2</v>
      </c>
      <c r="C2036">
        <v>84</v>
      </c>
      <c r="D2036">
        <v>14</v>
      </c>
      <c r="E2036" t="str">
        <f>"2-84-14"</f>
        <v>2-84-14</v>
      </c>
      <c r="F2036" t="s">
        <v>71</v>
      </c>
      <c r="G2036" t="s">
        <v>72</v>
      </c>
      <c r="T2036">
        <v>1</v>
      </c>
      <c r="U2036">
        <v>0</v>
      </c>
      <c r="V2036">
        <v>0</v>
      </c>
      <c r="W2036">
        <v>0</v>
      </c>
      <c r="X2036">
        <v>1</v>
      </c>
      <c r="Y2036">
        <v>0</v>
      </c>
      <c r="Z2036">
        <v>1</v>
      </c>
      <c r="AA2036">
        <v>0</v>
      </c>
      <c r="AB2036">
        <v>1</v>
      </c>
      <c r="AC2036">
        <v>0</v>
      </c>
      <c r="AD2036">
        <v>0</v>
      </c>
      <c r="AE2036">
        <v>0</v>
      </c>
      <c r="AF2036">
        <v>0</v>
      </c>
      <c r="AG2036">
        <v>0</v>
      </c>
      <c r="AH2036">
        <v>0</v>
      </c>
      <c r="AI2036">
        <v>1</v>
      </c>
      <c r="AJ2036">
        <v>1</v>
      </c>
      <c r="AK2036">
        <v>0</v>
      </c>
      <c r="AL2036">
        <v>0</v>
      </c>
      <c r="AM2036">
        <v>1</v>
      </c>
      <c r="AN2036">
        <v>1</v>
      </c>
      <c r="AO2036">
        <v>1</v>
      </c>
      <c r="AP2036">
        <v>0</v>
      </c>
      <c r="AQ2036">
        <v>0</v>
      </c>
      <c r="AR2036">
        <v>0</v>
      </c>
    </row>
    <row r="2037" spans="1:44" x14ac:dyDescent="0.3">
      <c r="A2037">
        <v>2033</v>
      </c>
      <c r="B2037">
        <v>2</v>
      </c>
      <c r="C2037">
        <v>84</v>
      </c>
      <c r="D2037">
        <v>13</v>
      </c>
      <c r="E2037" t="str">
        <f>"2-84-13"</f>
        <v>2-84-13</v>
      </c>
      <c r="F2037" t="s">
        <v>71</v>
      </c>
      <c r="G2037" t="s">
        <v>73</v>
      </c>
      <c r="H2037">
        <v>1</v>
      </c>
      <c r="I2037">
        <v>0</v>
      </c>
      <c r="J2037">
        <v>1</v>
      </c>
      <c r="K2037">
        <v>0</v>
      </c>
      <c r="L2037">
        <v>1</v>
      </c>
      <c r="M2037">
        <v>1</v>
      </c>
      <c r="N2037">
        <v>1</v>
      </c>
      <c r="O2037">
        <v>1</v>
      </c>
      <c r="P2037">
        <v>1</v>
      </c>
      <c r="Q2037">
        <v>1</v>
      </c>
      <c r="R2037">
        <v>1</v>
      </c>
      <c r="S2037">
        <v>1</v>
      </c>
    </row>
    <row r="2038" spans="1:44" x14ac:dyDescent="0.3">
      <c r="A2038">
        <v>2034</v>
      </c>
      <c r="B2038">
        <v>2</v>
      </c>
      <c r="C2038">
        <v>84</v>
      </c>
      <c r="D2038">
        <v>9</v>
      </c>
      <c r="E2038" t="str">
        <f>"2-84-9"</f>
        <v>2-84-9</v>
      </c>
      <c r="F2038" t="s">
        <v>71</v>
      </c>
      <c r="G2038" t="s">
        <v>73</v>
      </c>
      <c r="H2038">
        <v>1</v>
      </c>
      <c r="I2038">
        <v>1</v>
      </c>
      <c r="J2038">
        <v>0</v>
      </c>
      <c r="K2038">
        <v>0</v>
      </c>
      <c r="L2038">
        <v>1</v>
      </c>
      <c r="M2038">
        <v>1</v>
      </c>
      <c r="N2038">
        <v>1</v>
      </c>
      <c r="O2038">
        <v>1</v>
      </c>
      <c r="P2038">
        <v>1</v>
      </c>
      <c r="Q2038">
        <v>1</v>
      </c>
      <c r="R2038">
        <v>1</v>
      </c>
      <c r="S2038">
        <v>1</v>
      </c>
    </row>
    <row r="2039" spans="1:44" x14ac:dyDescent="0.3">
      <c r="A2039">
        <v>2035</v>
      </c>
      <c r="B2039">
        <v>2</v>
      </c>
      <c r="C2039">
        <v>84</v>
      </c>
      <c r="D2039">
        <v>5</v>
      </c>
      <c r="E2039" t="str">
        <f>"2-84-5"</f>
        <v>2-84-5</v>
      </c>
      <c r="F2039" t="s">
        <v>71</v>
      </c>
      <c r="G2039" t="s">
        <v>72</v>
      </c>
      <c r="T2039">
        <v>1</v>
      </c>
      <c r="U2039">
        <v>0</v>
      </c>
      <c r="V2039">
        <v>0</v>
      </c>
      <c r="W2039">
        <v>0</v>
      </c>
      <c r="X2039">
        <v>1</v>
      </c>
      <c r="Y2039">
        <v>0</v>
      </c>
      <c r="Z2039">
        <v>1</v>
      </c>
      <c r="AA2039">
        <v>0</v>
      </c>
      <c r="AB2039">
        <v>0</v>
      </c>
      <c r="AC2039">
        <v>0</v>
      </c>
      <c r="AD2039">
        <v>1</v>
      </c>
      <c r="AE2039">
        <v>0</v>
      </c>
      <c r="AF2039">
        <v>0</v>
      </c>
      <c r="AG2039">
        <v>0</v>
      </c>
      <c r="AH2039">
        <v>0</v>
      </c>
      <c r="AI2039">
        <v>1</v>
      </c>
      <c r="AJ2039">
        <v>1</v>
      </c>
      <c r="AK2039">
        <v>0</v>
      </c>
      <c r="AL2039">
        <v>0</v>
      </c>
      <c r="AM2039">
        <v>0</v>
      </c>
      <c r="AN2039">
        <v>1</v>
      </c>
      <c r="AO2039">
        <v>1</v>
      </c>
      <c r="AP2039">
        <v>0</v>
      </c>
      <c r="AQ2039">
        <v>0</v>
      </c>
      <c r="AR2039">
        <v>0</v>
      </c>
    </row>
    <row r="2040" spans="1:44" x14ac:dyDescent="0.3">
      <c r="A2040">
        <v>2036</v>
      </c>
      <c r="B2040">
        <v>2</v>
      </c>
      <c r="C2040">
        <v>84</v>
      </c>
      <c r="D2040">
        <v>4</v>
      </c>
      <c r="E2040" t="str">
        <f>"2-84-4"</f>
        <v>2-84-4</v>
      </c>
      <c r="F2040" t="s">
        <v>71</v>
      </c>
      <c r="G2040" t="s">
        <v>72</v>
      </c>
      <c r="T2040">
        <v>0</v>
      </c>
      <c r="U2040">
        <v>1</v>
      </c>
      <c r="V2040">
        <v>0</v>
      </c>
      <c r="W2040">
        <v>0</v>
      </c>
      <c r="X2040">
        <v>0</v>
      </c>
      <c r="Y2040">
        <v>1</v>
      </c>
      <c r="Z2040">
        <v>1</v>
      </c>
      <c r="AA2040">
        <v>0</v>
      </c>
      <c r="AB2040">
        <v>0</v>
      </c>
      <c r="AC2040">
        <v>0</v>
      </c>
      <c r="AD2040">
        <v>1</v>
      </c>
      <c r="AE2040">
        <v>1</v>
      </c>
      <c r="AF2040">
        <v>1</v>
      </c>
      <c r="AG2040">
        <v>1</v>
      </c>
      <c r="AH2040">
        <v>0</v>
      </c>
      <c r="AI2040">
        <v>1</v>
      </c>
      <c r="AJ2040">
        <v>0</v>
      </c>
      <c r="AK2040">
        <v>1</v>
      </c>
      <c r="AL2040">
        <v>1</v>
      </c>
      <c r="AM2040">
        <v>1</v>
      </c>
      <c r="AN2040">
        <v>1</v>
      </c>
      <c r="AO2040">
        <v>1</v>
      </c>
      <c r="AP2040">
        <v>0</v>
      </c>
      <c r="AQ2040">
        <v>0</v>
      </c>
      <c r="AR2040">
        <v>0</v>
      </c>
    </row>
    <row r="2041" spans="1:44" x14ac:dyDescent="0.3">
      <c r="A2041">
        <v>2037</v>
      </c>
      <c r="B2041">
        <v>2</v>
      </c>
      <c r="C2041">
        <v>84</v>
      </c>
      <c r="D2041">
        <v>25</v>
      </c>
      <c r="E2041" t="str">
        <f>"2-84-25"</f>
        <v>2-84-25</v>
      </c>
      <c r="F2041" t="s">
        <v>71</v>
      </c>
      <c r="G2041" t="s">
        <v>72</v>
      </c>
      <c r="T2041">
        <v>0</v>
      </c>
      <c r="U2041">
        <v>1</v>
      </c>
      <c r="V2041">
        <v>0</v>
      </c>
      <c r="W2041">
        <v>0</v>
      </c>
      <c r="X2041">
        <v>0</v>
      </c>
      <c r="Y2041">
        <v>1</v>
      </c>
      <c r="Z2041">
        <v>0</v>
      </c>
      <c r="AA2041">
        <v>1</v>
      </c>
      <c r="AB2041">
        <v>0</v>
      </c>
      <c r="AC2041">
        <v>0</v>
      </c>
      <c r="AD2041">
        <v>1</v>
      </c>
      <c r="AE2041">
        <v>1</v>
      </c>
      <c r="AF2041">
        <v>1</v>
      </c>
      <c r="AG2041">
        <v>1</v>
      </c>
      <c r="AH2041">
        <v>0</v>
      </c>
      <c r="AI2041">
        <v>1</v>
      </c>
      <c r="AJ2041">
        <v>1</v>
      </c>
      <c r="AK2041">
        <v>0</v>
      </c>
      <c r="AL2041">
        <v>1</v>
      </c>
      <c r="AM2041">
        <v>1</v>
      </c>
      <c r="AN2041">
        <v>1</v>
      </c>
      <c r="AO2041">
        <v>1</v>
      </c>
      <c r="AP2041">
        <v>0</v>
      </c>
      <c r="AQ2041">
        <v>0</v>
      </c>
      <c r="AR2041">
        <v>0</v>
      </c>
    </row>
    <row r="2042" spans="1:44" x14ac:dyDescent="0.3">
      <c r="A2042">
        <v>2038</v>
      </c>
      <c r="B2042">
        <v>2</v>
      </c>
      <c r="C2042">
        <v>84</v>
      </c>
      <c r="D2042">
        <v>20</v>
      </c>
      <c r="E2042" t="str">
        <f>"2-84-20"</f>
        <v>2-84-20</v>
      </c>
      <c r="F2042" t="s">
        <v>71</v>
      </c>
      <c r="G2042" t="s">
        <v>72</v>
      </c>
      <c r="T2042">
        <v>0</v>
      </c>
      <c r="U2042">
        <v>1</v>
      </c>
      <c r="V2042">
        <v>0</v>
      </c>
      <c r="W2042">
        <v>0</v>
      </c>
      <c r="X2042">
        <v>0</v>
      </c>
      <c r="Y2042">
        <v>1</v>
      </c>
      <c r="Z2042">
        <v>0</v>
      </c>
      <c r="AA2042">
        <v>1</v>
      </c>
      <c r="AB2042">
        <v>0</v>
      </c>
      <c r="AC2042">
        <v>0</v>
      </c>
      <c r="AD2042">
        <v>1</v>
      </c>
      <c r="AE2042">
        <v>1</v>
      </c>
      <c r="AF2042">
        <v>1</v>
      </c>
      <c r="AG2042">
        <v>1</v>
      </c>
      <c r="AH2042">
        <v>1</v>
      </c>
      <c r="AI2042">
        <v>0</v>
      </c>
      <c r="AJ2042">
        <v>1</v>
      </c>
      <c r="AK2042">
        <v>0</v>
      </c>
      <c r="AL2042">
        <v>1</v>
      </c>
      <c r="AM2042">
        <v>1</v>
      </c>
      <c r="AN2042">
        <v>1</v>
      </c>
      <c r="AO2042">
        <v>1</v>
      </c>
      <c r="AP2042">
        <v>0</v>
      </c>
      <c r="AQ2042">
        <v>0</v>
      </c>
      <c r="AR2042">
        <v>0</v>
      </c>
    </row>
    <row r="2043" spans="1:44" x14ac:dyDescent="0.3">
      <c r="A2043">
        <v>2039</v>
      </c>
      <c r="B2043">
        <v>2</v>
      </c>
      <c r="C2043">
        <v>84</v>
      </c>
      <c r="D2043">
        <v>11</v>
      </c>
      <c r="E2043" t="str">
        <f>"2-84-11"</f>
        <v>2-84-11</v>
      </c>
      <c r="F2043" t="s">
        <v>71</v>
      </c>
      <c r="G2043" t="s">
        <v>72</v>
      </c>
      <c r="T2043">
        <v>1</v>
      </c>
      <c r="U2043">
        <v>0</v>
      </c>
      <c r="V2043">
        <v>0</v>
      </c>
      <c r="W2043">
        <v>0</v>
      </c>
      <c r="X2043">
        <v>1</v>
      </c>
      <c r="Y2043">
        <v>0</v>
      </c>
      <c r="Z2043">
        <v>1</v>
      </c>
      <c r="AA2043">
        <v>0</v>
      </c>
      <c r="AB2043">
        <v>0</v>
      </c>
      <c r="AC2043">
        <v>0</v>
      </c>
      <c r="AD2043">
        <v>1</v>
      </c>
      <c r="AE2043">
        <v>1</v>
      </c>
      <c r="AF2043">
        <v>1</v>
      </c>
      <c r="AG2043">
        <v>1</v>
      </c>
      <c r="AH2043">
        <v>1</v>
      </c>
      <c r="AI2043">
        <v>0</v>
      </c>
      <c r="AJ2043">
        <v>0</v>
      </c>
      <c r="AK2043">
        <v>1</v>
      </c>
      <c r="AL2043">
        <v>1</v>
      </c>
      <c r="AM2043">
        <v>1</v>
      </c>
      <c r="AN2043">
        <v>1</v>
      </c>
      <c r="AO2043">
        <v>1</v>
      </c>
      <c r="AP2043">
        <v>0</v>
      </c>
      <c r="AQ2043">
        <v>0</v>
      </c>
      <c r="AR2043">
        <v>0</v>
      </c>
    </row>
    <row r="2044" spans="1:44" x14ac:dyDescent="0.3">
      <c r="A2044">
        <v>2040</v>
      </c>
      <c r="B2044">
        <v>2</v>
      </c>
      <c r="C2044">
        <v>84</v>
      </c>
      <c r="D2044">
        <v>6</v>
      </c>
      <c r="E2044" t="str">
        <f>"2-84-6"</f>
        <v>2-84-6</v>
      </c>
      <c r="F2044" t="s">
        <v>71</v>
      </c>
      <c r="G2044" t="s">
        <v>72</v>
      </c>
      <c r="T2044">
        <v>1</v>
      </c>
      <c r="U2044">
        <v>0</v>
      </c>
      <c r="V2044">
        <v>0</v>
      </c>
      <c r="W2044">
        <v>0</v>
      </c>
      <c r="X2044">
        <v>1</v>
      </c>
      <c r="Y2044">
        <v>0</v>
      </c>
      <c r="Z2044">
        <v>1</v>
      </c>
      <c r="AA2044">
        <v>0</v>
      </c>
      <c r="AB2044">
        <v>1</v>
      </c>
      <c r="AC2044">
        <v>0</v>
      </c>
      <c r="AD2044">
        <v>0</v>
      </c>
      <c r="AE2044">
        <v>1</v>
      </c>
      <c r="AF2044">
        <v>1</v>
      </c>
      <c r="AG2044">
        <v>0</v>
      </c>
      <c r="AH2044">
        <v>0</v>
      </c>
      <c r="AI2044">
        <v>1</v>
      </c>
      <c r="AJ2044">
        <v>0</v>
      </c>
      <c r="AK2044">
        <v>1</v>
      </c>
      <c r="AL2044">
        <v>0</v>
      </c>
      <c r="AM2044">
        <v>0</v>
      </c>
      <c r="AN2044">
        <v>0</v>
      </c>
      <c r="AO2044">
        <v>0</v>
      </c>
      <c r="AP2044">
        <v>0</v>
      </c>
      <c r="AQ2044">
        <v>0</v>
      </c>
      <c r="AR2044">
        <v>0</v>
      </c>
    </row>
    <row r="2045" spans="1:44" x14ac:dyDescent="0.3">
      <c r="A2045">
        <v>2041</v>
      </c>
      <c r="B2045">
        <v>2</v>
      </c>
      <c r="C2045">
        <v>84</v>
      </c>
      <c r="D2045">
        <v>3</v>
      </c>
      <c r="E2045" t="str">
        <f>"2-84-3"</f>
        <v>2-84-3</v>
      </c>
      <c r="F2045" t="s">
        <v>71</v>
      </c>
      <c r="G2045" t="s">
        <v>73</v>
      </c>
      <c r="H2045">
        <v>1</v>
      </c>
      <c r="I2045">
        <v>0</v>
      </c>
      <c r="J2045">
        <v>1</v>
      </c>
      <c r="K2045">
        <v>0</v>
      </c>
      <c r="L2045">
        <v>1</v>
      </c>
      <c r="M2045">
        <v>1</v>
      </c>
      <c r="N2045">
        <v>1</v>
      </c>
      <c r="O2045">
        <v>1</v>
      </c>
      <c r="P2045">
        <v>1</v>
      </c>
      <c r="Q2045">
        <v>1</v>
      </c>
      <c r="R2045">
        <v>0</v>
      </c>
      <c r="S2045">
        <v>0</v>
      </c>
    </row>
    <row r="2046" spans="1:44" x14ac:dyDescent="0.3">
      <c r="A2046">
        <v>2042</v>
      </c>
      <c r="B2046">
        <v>2</v>
      </c>
      <c r="C2046">
        <v>84</v>
      </c>
      <c r="D2046">
        <v>24</v>
      </c>
      <c r="E2046" t="str">
        <f>"2-84-24"</f>
        <v>2-84-24</v>
      </c>
      <c r="F2046" t="s">
        <v>71</v>
      </c>
      <c r="G2046" t="s">
        <v>72</v>
      </c>
      <c r="T2046">
        <v>1</v>
      </c>
      <c r="U2046">
        <v>0</v>
      </c>
      <c r="V2046">
        <v>0</v>
      </c>
      <c r="W2046">
        <v>0</v>
      </c>
      <c r="X2046">
        <v>1</v>
      </c>
      <c r="Y2046">
        <v>0</v>
      </c>
      <c r="Z2046">
        <v>1</v>
      </c>
      <c r="AA2046">
        <v>0</v>
      </c>
      <c r="AB2046">
        <v>0</v>
      </c>
      <c r="AC2046">
        <v>1</v>
      </c>
      <c r="AD2046">
        <v>0</v>
      </c>
      <c r="AE2046">
        <v>1</v>
      </c>
      <c r="AF2046">
        <v>1</v>
      </c>
      <c r="AG2046">
        <v>1</v>
      </c>
      <c r="AH2046">
        <v>0</v>
      </c>
      <c r="AI2046">
        <v>1</v>
      </c>
      <c r="AJ2046">
        <v>1</v>
      </c>
      <c r="AK2046">
        <v>0</v>
      </c>
      <c r="AL2046">
        <v>1</v>
      </c>
      <c r="AM2046">
        <v>1</v>
      </c>
      <c r="AN2046">
        <v>1</v>
      </c>
      <c r="AO2046">
        <v>1</v>
      </c>
      <c r="AP2046">
        <v>0</v>
      </c>
      <c r="AQ2046">
        <v>0</v>
      </c>
      <c r="AR2046">
        <v>0</v>
      </c>
    </row>
    <row r="2047" spans="1:44" x14ac:dyDescent="0.3">
      <c r="A2047">
        <v>2043</v>
      </c>
      <c r="B2047">
        <v>2</v>
      </c>
      <c r="C2047">
        <v>84</v>
      </c>
      <c r="D2047">
        <v>17</v>
      </c>
      <c r="E2047" t="str">
        <f>"2-84-17"</f>
        <v>2-84-17</v>
      </c>
      <c r="F2047" t="s">
        <v>71</v>
      </c>
      <c r="G2047" t="s">
        <v>73</v>
      </c>
      <c r="H2047">
        <v>1</v>
      </c>
      <c r="I2047">
        <v>1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1</v>
      </c>
      <c r="R2047">
        <v>1</v>
      </c>
      <c r="S2047">
        <v>1</v>
      </c>
    </row>
    <row r="2048" spans="1:44" x14ac:dyDescent="0.3">
      <c r="A2048">
        <v>2044</v>
      </c>
      <c r="B2048">
        <v>2</v>
      </c>
      <c r="C2048">
        <v>84</v>
      </c>
      <c r="D2048">
        <v>12</v>
      </c>
      <c r="E2048" t="str">
        <f>"2-84-12"</f>
        <v>2-84-12</v>
      </c>
      <c r="F2048" t="s">
        <v>71</v>
      </c>
      <c r="G2048" t="s">
        <v>72</v>
      </c>
      <c r="T2048">
        <v>1</v>
      </c>
      <c r="U2048">
        <v>0</v>
      </c>
      <c r="V2048">
        <v>0</v>
      </c>
      <c r="W2048">
        <v>0</v>
      </c>
      <c r="X2048">
        <v>1</v>
      </c>
      <c r="Y2048">
        <v>0</v>
      </c>
      <c r="Z2048">
        <v>1</v>
      </c>
      <c r="AA2048">
        <v>0</v>
      </c>
      <c r="AB2048">
        <v>0</v>
      </c>
      <c r="AC2048">
        <v>0</v>
      </c>
      <c r="AD2048">
        <v>1</v>
      </c>
      <c r="AE2048">
        <v>0</v>
      </c>
      <c r="AF2048">
        <v>0</v>
      </c>
      <c r="AG2048">
        <v>0</v>
      </c>
      <c r="AH2048">
        <v>0</v>
      </c>
      <c r="AI2048">
        <v>1</v>
      </c>
      <c r="AJ2048">
        <v>0</v>
      </c>
      <c r="AK2048">
        <v>0</v>
      </c>
      <c r="AL2048">
        <v>0</v>
      </c>
      <c r="AM2048">
        <v>0</v>
      </c>
      <c r="AN2048">
        <v>0</v>
      </c>
      <c r="AO2048">
        <v>0</v>
      </c>
      <c r="AP2048">
        <v>0</v>
      </c>
      <c r="AQ2048">
        <v>0</v>
      </c>
      <c r="AR2048">
        <v>0</v>
      </c>
    </row>
    <row r="2049" spans="1:44" x14ac:dyDescent="0.3">
      <c r="A2049">
        <v>2045</v>
      </c>
      <c r="B2049">
        <v>2</v>
      </c>
      <c r="C2049">
        <v>84</v>
      </c>
      <c r="D2049">
        <v>7</v>
      </c>
      <c r="E2049" t="str">
        <f>"2-84-7"</f>
        <v>2-84-7</v>
      </c>
      <c r="F2049" t="s">
        <v>71</v>
      </c>
      <c r="G2049" t="s">
        <v>72</v>
      </c>
      <c r="T2049">
        <v>1</v>
      </c>
      <c r="U2049">
        <v>0</v>
      </c>
      <c r="V2049">
        <v>0</v>
      </c>
      <c r="W2049">
        <v>0</v>
      </c>
      <c r="X2049">
        <v>1</v>
      </c>
      <c r="Y2049">
        <v>0</v>
      </c>
      <c r="Z2049">
        <v>1</v>
      </c>
      <c r="AA2049">
        <v>0</v>
      </c>
      <c r="AB2049">
        <v>0</v>
      </c>
      <c r="AC2049">
        <v>0</v>
      </c>
      <c r="AD2049">
        <v>1</v>
      </c>
      <c r="AE2049">
        <v>1</v>
      </c>
      <c r="AF2049">
        <v>1</v>
      </c>
      <c r="AG2049">
        <v>1</v>
      </c>
      <c r="AH2049">
        <v>0</v>
      </c>
      <c r="AI2049">
        <v>1</v>
      </c>
      <c r="AJ2049">
        <v>1</v>
      </c>
      <c r="AK2049">
        <v>0</v>
      </c>
      <c r="AL2049">
        <v>1</v>
      </c>
      <c r="AM2049">
        <v>1</v>
      </c>
      <c r="AN2049">
        <v>1</v>
      </c>
      <c r="AO2049">
        <v>1</v>
      </c>
      <c r="AP2049">
        <v>0</v>
      </c>
      <c r="AQ2049">
        <v>0</v>
      </c>
      <c r="AR2049">
        <v>0</v>
      </c>
    </row>
    <row r="2050" spans="1:44" x14ac:dyDescent="0.3">
      <c r="A2050">
        <v>2046</v>
      </c>
      <c r="B2050">
        <v>2</v>
      </c>
      <c r="C2050">
        <v>84</v>
      </c>
      <c r="D2050">
        <v>16</v>
      </c>
      <c r="E2050" t="str">
        <f>"2-84-16"</f>
        <v>2-84-16</v>
      </c>
      <c r="F2050" t="s">
        <v>71</v>
      </c>
      <c r="G2050" t="s">
        <v>73</v>
      </c>
      <c r="H2050">
        <v>0</v>
      </c>
      <c r="I2050">
        <v>0</v>
      </c>
      <c r="J2050">
        <v>1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</v>
      </c>
    </row>
    <row r="2051" spans="1:44" x14ac:dyDescent="0.3">
      <c r="A2051">
        <v>2047</v>
      </c>
      <c r="B2051">
        <v>2</v>
      </c>
      <c r="C2051">
        <v>84</v>
      </c>
      <c r="D2051">
        <v>10</v>
      </c>
      <c r="E2051" t="str">
        <f>"2-84-10"</f>
        <v>2-84-10</v>
      </c>
      <c r="F2051" t="s">
        <v>71</v>
      </c>
      <c r="G2051" t="s">
        <v>72</v>
      </c>
      <c r="T2051">
        <v>1</v>
      </c>
      <c r="U2051">
        <v>0</v>
      </c>
      <c r="V2051">
        <v>0</v>
      </c>
      <c r="W2051">
        <v>0</v>
      </c>
      <c r="X2051">
        <v>1</v>
      </c>
      <c r="Y2051">
        <v>0</v>
      </c>
      <c r="Z2051">
        <v>1</v>
      </c>
      <c r="AA2051">
        <v>0</v>
      </c>
      <c r="AB2051">
        <v>0</v>
      </c>
      <c r="AC2051">
        <v>0</v>
      </c>
      <c r="AD2051">
        <v>1</v>
      </c>
      <c r="AE2051">
        <v>1</v>
      </c>
      <c r="AF2051">
        <v>1</v>
      </c>
      <c r="AG2051">
        <v>1</v>
      </c>
      <c r="AH2051">
        <v>1</v>
      </c>
      <c r="AI2051">
        <v>0</v>
      </c>
      <c r="AJ2051">
        <v>0</v>
      </c>
      <c r="AK2051">
        <v>1</v>
      </c>
      <c r="AL2051">
        <v>1</v>
      </c>
      <c r="AM2051">
        <v>1</v>
      </c>
      <c r="AN2051">
        <v>1</v>
      </c>
      <c r="AO2051">
        <v>1</v>
      </c>
      <c r="AP2051">
        <v>0</v>
      </c>
      <c r="AQ2051">
        <v>0</v>
      </c>
      <c r="AR2051">
        <v>0</v>
      </c>
    </row>
    <row r="2052" spans="1:44" x14ac:dyDescent="0.3">
      <c r="A2052">
        <v>2048</v>
      </c>
      <c r="B2052">
        <v>2</v>
      </c>
      <c r="C2052">
        <v>84</v>
      </c>
      <c r="D2052">
        <v>8</v>
      </c>
      <c r="E2052" t="str">
        <f>"2-84-8"</f>
        <v>2-84-8</v>
      </c>
      <c r="F2052" t="s">
        <v>71</v>
      </c>
      <c r="G2052" t="s">
        <v>73</v>
      </c>
      <c r="H2052">
        <v>1</v>
      </c>
      <c r="I2052">
        <v>1</v>
      </c>
      <c r="J2052">
        <v>0</v>
      </c>
      <c r="K2052">
        <v>0</v>
      </c>
      <c r="L2052">
        <v>1</v>
      </c>
      <c r="M2052">
        <v>1</v>
      </c>
      <c r="N2052">
        <v>1</v>
      </c>
      <c r="O2052">
        <v>1</v>
      </c>
      <c r="P2052">
        <v>1</v>
      </c>
      <c r="Q2052">
        <v>1</v>
      </c>
      <c r="R2052">
        <v>1</v>
      </c>
      <c r="S2052">
        <v>1</v>
      </c>
    </row>
    <row r="2053" spans="1:44" x14ac:dyDescent="0.3">
      <c r="A2053">
        <v>2049</v>
      </c>
      <c r="B2053">
        <v>2</v>
      </c>
      <c r="C2053">
        <v>84</v>
      </c>
      <c r="D2053">
        <v>2</v>
      </c>
      <c r="E2053" t="str">
        <f>"2-84-2"</f>
        <v>2-84-2</v>
      </c>
      <c r="F2053" t="s">
        <v>71</v>
      </c>
      <c r="G2053" t="s">
        <v>72</v>
      </c>
      <c r="T2053">
        <v>1</v>
      </c>
      <c r="U2053">
        <v>0</v>
      </c>
      <c r="V2053">
        <v>0</v>
      </c>
      <c r="W2053">
        <v>0</v>
      </c>
      <c r="X2053">
        <v>1</v>
      </c>
      <c r="Y2053">
        <v>0</v>
      </c>
      <c r="Z2053">
        <v>1</v>
      </c>
      <c r="AA2053">
        <v>0</v>
      </c>
      <c r="AB2053">
        <v>0</v>
      </c>
      <c r="AC2053">
        <v>0</v>
      </c>
      <c r="AD2053">
        <v>0</v>
      </c>
      <c r="AE2053">
        <v>0</v>
      </c>
      <c r="AF2053">
        <v>0</v>
      </c>
      <c r="AG2053">
        <v>0</v>
      </c>
      <c r="AH2053">
        <v>0</v>
      </c>
      <c r="AI2053">
        <v>0</v>
      </c>
      <c r="AJ2053">
        <v>1</v>
      </c>
      <c r="AK2053">
        <v>0</v>
      </c>
      <c r="AL2053">
        <v>1</v>
      </c>
      <c r="AM2053">
        <v>1</v>
      </c>
      <c r="AN2053">
        <v>1</v>
      </c>
      <c r="AO2053">
        <v>1</v>
      </c>
      <c r="AP2053">
        <v>0</v>
      </c>
      <c r="AQ2053">
        <v>0</v>
      </c>
      <c r="AR2053">
        <v>0</v>
      </c>
    </row>
    <row r="2054" spans="1:44" x14ac:dyDescent="0.3">
      <c r="A2054">
        <v>2050</v>
      </c>
      <c r="B2054">
        <v>2</v>
      </c>
      <c r="C2054">
        <v>84</v>
      </c>
      <c r="D2054">
        <v>23</v>
      </c>
      <c r="E2054" t="str">
        <f>"2-84-23"</f>
        <v>2-84-23</v>
      </c>
      <c r="F2054" t="s">
        <v>71</v>
      </c>
      <c r="G2054" t="s">
        <v>72</v>
      </c>
      <c r="T2054">
        <v>0</v>
      </c>
      <c r="U2054">
        <v>1</v>
      </c>
      <c r="V2054">
        <v>0</v>
      </c>
      <c r="W2054">
        <v>0</v>
      </c>
      <c r="X2054">
        <v>0</v>
      </c>
      <c r="Y2054">
        <v>1</v>
      </c>
      <c r="Z2054">
        <v>1</v>
      </c>
      <c r="AA2054">
        <v>0</v>
      </c>
      <c r="AB2054">
        <v>1</v>
      </c>
      <c r="AC2054">
        <v>0</v>
      </c>
      <c r="AD2054">
        <v>0</v>
      </c>
      <c r="AE2054">
        <v>1</v>
      </c>
      <c r="AF2054">
        <v>1</v>
      </c>
      <c r="AG2054">
        <v>1</v>
      </c>
      <c r="AH2054">
        <v>0</v>
      </c>
      <c r="AI2054">
        <v>1</v>
      </c>
      <c r="AJ2054">
        <v>0</v>
      </c>
      <c r="AK2054">
        <v>1</v>
      </c>
      <c r="AL2054">
        <v>1</v>
      </c>
      <c r="AM2054">
        <v>1</v>
      </c>
      <c r="AN2054">
        <v>1</v>
      </c>
      <c r="AO2054">
        <v>1</v>
      </c>
      <c r="AP2054">
        <v>0</v>
      </c>
      <c r="AQ2054">
        <v>0</v>
      </c>
      <c r="AR2054">
        <v>0</v>
      </c>
    </row>
    <row r="2055" spans="1:44" x14ac:dyDescent="0.3">
      <c r="A2055">
        <v>2051</v>
      </c>
      <c r="B2055">
        <v>2</v>
      </c>
      <c r="C2055">
        <v>84</v>
      </c>
      <c r="D2055">
        <v>15</v>
      </c>
      <c r="E2055" t="str">
        <f>"2-84-15"</f>
        <v>2-84-15</v>
      </c>
      <c r="F2055" t="s">
        <v>71</v>
      </c>
      <c r="G2055" t="s">
        <v>72</v>
      </c>
      <c r="T2055">
        <v>0</v>
      </c>
      <c r="U2055">
        <v>1</v>
      </c>
      <c r="V2055">
        <v>0</v>
      </c>
      <c r="W2055">
        <v>0</v>
      </c>
      <c r="X2055">
        <v>1</v>
      </c>
      <c r="Y2055">
        <v>0</v>
      </c>
      <c r="Z2055">
        <v>0</v>
      </c>
      <c r="AA2055">
        <v>1</v>
      </c>
      <c r="AB2055">
        <v>0</v>
      </c>
      <c r="AC2055">
        <v>1</v>
      </c>
      <c r="AD2055">
        <v>0</v>
      </c>
      <c r="AE2055">
        <v>1</v>
      </c>
      <c r="AF2055">
        <v>1</v>
      </c>
      <c r="AG2055">
        <v>1</v>
      </c>
      <c r="AH2055">
        <v>1</v>
      </c>
      <c r="AI2055">
        <v>0</v>
      </c>
      <c r="AJ2055">
        <v>1</v>
      </c>
      <c r="AK2055">
        <v>0</v>
      </c>
      <c r="AL2055">
        <v>1</v>
      </c>
      <c r="AM2055">
        <v>1</v>
      </c>
      <c r="AN2055">
        <v>1</v>
      </c>
      <c r="AO2055">
        <v>1</v>
      </c>
      <c r="AP2055">
        <v>0</v>
      </c>
      <c r="AQ2055">
        <v>0</v>
      </c>
      <c r="AR2055">
        <v>0</v>
      </c>
    </row>
    <row r="2056" spans="1:44" x14ac:dyDescent="0.3">
      <c r="A2056">
        <v>2052</v>
      </c>
      <c r="B2056">
        <v>2</v>
      </c>
      <c r="C2056">
        <v>84</v>
      </c>
      <c r="D2056">
        <v>1</v>
      </c>
      <c r="E2056" t="str">
        <f>"2-84-1"</f>
        <v>2-84-1</v>
      </c>
      <c r="F2056" t="s">
        <v>71</v>
      </c>
      <c r="G2056" t="s">
        <v>72</v>
      </c>
      <c r="T2056">
        <v>1</v>
      </c>
      <c r="U2056">
        <v>0</v>
      </c>
      <c r="V2056">
        <v>0</v>
      </c>
      <c r="W2056">
        <v>0</v>
      </c>
      <c r="X2056">
        <v>1</v>
      </c>
      <c r="Y2056">
        <v>0</v>
      </c>
      <c r="Z2056">
        <v>1</v>
      </c>
      <c r="AA2056">
        <v>0</v>
      </c>
      <c r="AB2056">
        <v>0</v>
      </c>
      <c r="AC2056">
        <v>0</v>
      </c>
      <c r="AD2056">
        <v>1</v>
      </c>
      <c r="AE2056">
        <v>1</v>
      </c>
      <c r="AF2056">
        <v>1</v>
      </c>
      <c r="AG2056">
        <v>1</v>
      </c>
      <c r="AH2056">
        <v>0</v>
      </c>
      <c r="AI2056">
        <v>1</v>
      </c>
      <c r="AJ2056">
        <v>1</v>
      </c>
      <c r="AK2056">
        <v>0</v>
      </c>
      <c r="AL2056">
        <v>1</v>
      </c>
      <c r="AM2056">
        <v>1</v>
      </c>
      <c r="AN2056">
        <v>1</v>
      </c>
      <c r="AO2056">
        <v>1</v>
      </c>
      <c r="AP2056">
        <v>0</v>
      </c>
      <c r="AQ2056">
        <v>0</v>
      </c>
      <c r="AR2056">
        <v>1</v>
      </c>
    </row>
    <row r="2057" spans="1:44" x14ac:dyDescent="0.3">
      <c r="A2057">
        <v>2053</v>
      </c>
      <c r="B2057">
        <v>2</v>
      </c>
      <c r="C2057">
        <v>84</v>
      </c>
      <c r="D2057">
        <v>19</v>
      </c>
      <c r="E2057" t="str">
        <f>"2-84-19"</f>
        <v>2-84-19</v>
      </c>
      <c r="F2057" t="s">
        <v>71</v>
      </c>
      <c r="G2057" t="s">
        <v>72</v>
      </c>
      <c r="T2057">
        <v>0</v>
      </c>
      <c r="U2057">
        <v>1</v>
      </c>
      <c r="V2057">
        <v>0</v>
      </c>
      <c r="W2057">
        <v>0</v>
      </c>
      <c r="X2057">
        <v>1</v>
      </c>
      <c r="Y2057">
        <v>0</v>
      </c>
      <c r="Z2057">
        <v>0</v>
      </c>
      <c r="AA2057">
        <v>1</v>
      </c>
      <c r="AB2057">
        <v>0</v>
      </c>
      <c r="AC2057">
        <v>0</v>
      </c>
      <c r="AD2057">
        <v>1</v>
      </c>
      <c r="AE2057">
        <v>1</v>
      </c>
      <c r="AF2057">
        <v>1</v>
      </c>
      <c r="AG2057">
        <v>1</v>
      </c>
      <c r="AH2057">
        <v>0</v>
      </c>
      <c r="AI2057">
        <v>1</v>
      </c>
      <c r="AJ2057">
        <v>0</v>
      </c>
      <c r="AK2057">
        <v>0</v>
      </c>
      <c r="AL2057">
        <v>0</v>
      </c>
      <c r="AM2057">
        <v>1</v>
      </c>
      <c r="AN2057">
        <v>1</v>
      </c>
      <c r="AO2057">
        <v>1</v>
      </c>
      <c r="AP2057">
        <v>0</v>
      </c>
      <c r="AQ2057">
        <v>0</v>
      </c>
      <c r="AR2057">
        <v>0</v>
      </c>
    </row>
    <row r="2058" spans="1:44" x14ac:dyDescent="0.3">
      <c r="A2058">
        <v>2054</v>
      </c>
      <c r="B2058">
        <v>2</v>
      </c>
      <c r="C2058">
        <v>84</v>
      </c>
      <c r="D2058">
        <v>18</v>
      </c>
      <c r="E2058" t="str">
        <f>"2-84-18"</f>
        <v>2-84-18</v>
      </c>
      <c r="F2058" t="s">
        <v>71</v>
      </c>
      <c r="G2058" t="s">
        <v>72</v>
      </c>
      <c r="T2058">
        <v>1</v>
      </c>
      <c r="U2058">
        <v>0</v>
      </c>
      <c r="V2058">
        <v>0</v>
      </c>
      <c r="W2058">
        <v>0</v>
      </c>
      <c r="X2058">
        <v>0</v>
      </c>
      <c r="Y2058">
        <v>1</v>
      </c>
      <c r="Z2058">
        <v>0</v>
      </c>
      <c r="AA2058">
        <v>1</v>
      </c>
      <c r="AB2058">
        <v>0</v>
      </c>
      <c r="AC2058">
        <v>1</v>
      </c>
      <c r="AD2058">
        <v>0</v>
      </c>
      <c r="AE2058">
        <v>0</v>
      </c>
      <c r="AF2058">
        <v>0</v>
      </c>
      <c r="AG2058">
        <v>0</v>
      </c>
      <c r="AH2058">
        <v>0</v>
      </c>
      <c r="AI2058">
        <v>1</v>
      </c>
      <c r="AJ2058">
        <v>1</v>
      </c>
      <c r="AK2058">
        <v>0</v>
      </c>
      <c r="AL2058">
        <v>0</v>
      </c>
      <c r="AM2058">
        <v>1</v>
      </c>
      <c r="AN2058">
        <v>1</v>
      </c>
      <c r="AO2058">
        <v>1</v>
      </c>
      <c r="AP2058">
        <v>0</v>
      </c>
      <c r="AQ2058">
        <v>0</v>
      </c>
      <c r="AR2058">
        <v>1</v>
      </c>
    </row>
    <row r="2059" spans="1:44" x14ac:dyDescent="0.3">
      <c r="A2059">
        <v>2055</v>
      </c>
      <c r="B2059">
        <v>2</v>
      </c>
      <c r="C2059">
        <v>85</v>
      </c>
      <c r="D2059">
        <v>22</v>
      </c>
      <c r="E2059" t="str">
        <f>"2-85-22"</f>
        <v>2-85-22</v>
      </c>
      <c r="F2059" t="s">
        <v>71</v>
      </c>
      <c r="G2059" t="s">
        <v>72</v>
      </c>
      <c r="T2059">
        <v>0</v>
      </c>
      <c r="U2059">
        <v>1</v>
      </c>
      <c r="V2059">
        <v>0</v>
      </c>
      <c r="W2059">
        <v>0</v>
      </c>
      <c r="X2059">
        <v>0</v>
      </c>
      <c r="Y2059">
        <v>1</v>
      </c>
      <c r="Z2059">
        <v>0</v>
      </c>
      <c r="AA2059">
        <v>1</v>
      </c>
      <c r="AB2059">
        <v>0</v>
      </c>
      <c r="AC2059">
        <v>0</v>
      </c>
      <c r="AD2059">
        <v>1</v>
      </c>
      <c r="AE2059">
        <v>0</v>
      </c>
      <c r="AF2059">
        <v>0</v>
      </c>
      <c r="AG2059">
        <v>0</v>
      </c>
      <c r="AH2059">
        <v>0</v>
      </c>
      <c r="AI2059">
        <v>1</v>
      </c>
      <c r="AJ2059">
        <v>0</v>
      </c>
      <c r="AK2059">
        <v>1</v>
      </c>
      <c r="AL2059">
        <v>0</v>
      </c>
      <c r="AM2059">
        <v>0</v>
      </c>
      <c r="AN2059">
        <v>0</v>
      </c>
      <c r="AO2059">
        <v>0</v>
      </c>
      <c r="AP2059">
        <v>0</v>
      </c>
      <c r="AQ2059">
        <v>0</v>
      </c>
      <c r="AR2059">
        <v>0</v>
      </c>
    </row>
    <row r="2060" spans="1:44" x14ac:dyDescent="0.3">
      <c r="A2060">
        <v>2056</v>
      </c>
      <c r="B2060">
        <v>2</v>
      </c>
      <c r="C2060">
        <v>85</v>
      </c>
      <c r="D2060">
        <v>21</v>
      </c>
      <c r="E2060" t="str">
        <f>"2-85-21"</f>
        <v>2-85-21</v>
      </c>
      <c r="F2060" t="s">
        <v>71</v>
      </c>
      <c r="G2060" t="s">
        <v>72</v>
      </c>
      <c r="T2060">
        <v>1</v>
      </c>
      <c r="U2060">
        <v>0</v>
      </c>
      <c r="V2060">
        <v>0</v>
      </c>
      <c r="W2060">
        <v>0</v>
      </c>
      <c r="X2060">
        <v>1</v>
      </c>
      <c r="Y2060">
        <v>0</v>
      </c>
      <c r="Z2060">
        <v>0</v>
      </c>
      <c r="AA2060">
        <v>1</v>
      </c>
      <c r="AB2060">
        <v>0</v>
      </c>
      <c r="AC2060">
        <v>0</v>
      </c>
      <c r="AD2060">
        <v>0</v>
      </c>
      <c r="AE2060">
        <v>0</v>
      </c>
      <c r="AF2060">
        <v>0</v>
      </c>
      <c r="AG2060">
        <v>0</v>
      </c>
      <c r="AH2060">
        <v>0</v>
      </c>
      <c r="AI2060">
        <v>0</v>
      </c>
      <c r="AJ2060">
        <v>0</v>
      </c>
      <c r="AK2060">
        <v>0</v>
      </c>
      <c r="AL2060">
        <v>0</v>
      </c>
      <c r="AM2060">
        <v>1</v>
      </c>
      <c r="AN2060">
        <v>0</v>
      </c>
      <c r="AO2060">
        <v>0</v>
      </c>
      <c r="AP2060">
        <v>0</v>
      </c>
      <c r="AQ2060">
        <v>0</v>
      </c>
      <c r="AR2060">
        <v>0</v>
      </c>
    </row>
    <row r="2061" spans="1:44" x14ac:dyDescent="0.3">
      <c r="A2061">
        <v>2057</v>
      </c>
      <c r="B2061">
        <v>2</v>
      </c>
      <c r="C2061">
        <v>85</v>
      </c>
      <c r="D2061">
        <v>14</v>
      </c>
      <c r="E2061" t="str">
        <f>"2-85-14"</f>
        <v>2-85-14</v>
      </c>
      <c r="F2061" t="s">
        <v>71</v>
      </c>
      <c r="G2061" t="s">
        <v>72</v>
      </c>
      <c r="T2061">
        <v>0</v>
      </c>
      <c r="U2061">
        <v>1</v>
      </c>
      <c r="V2061">
        <v>0</v>
      </c>
      <c r="W2061">
        <v>0</v>
      </c>
      <c r="X2061">
        <v>1</v>
      </c>
      <c r="Y2061">
        <v>0</v>
      </c>
      <c r="Z2061">
        <v>0</v>
      </c>
      <c r="AA2061">
        <v>1</v>
      </c>
      <c r="AB2061">
        <v>0</v>
      </c>
      <c r="AC2061">
        <v>0</v>
      </c>
      <c r="AD2061">
        <v>1</v>
      </c>
      <c r="AE2061">
        <v>1</v>
      </c>
      <c r="AF2061">
        <v>1</v>
      </c>
      <c r="AG2061">
        <v>1</v>
      </c>
      <c r="AH2061">
        <v>0</v>
      </c>
      <c r="AI2061">
        <v>1</v>
      </c>
      <c r="AJ2061">
        <v>1</v>
      </c>
      <c r="AK2061">
        <v>0</v>
      </c>
      <c r="AL2061">
        <v>1</v>
      </c>
      <c r="AM2061">
        <v>1</v>
      </c>
      <c r="AN2061">
        <v>1</v>
      </c>
      <c r="AO2061">
        <v>1</v>
      </c>
      <c r="AP2061">
        <v>0</v>
      </c>
      <c r="AQ2061">
        <v>0</v>
      </c>
      <c r="AR2061">
        <v>0</v>
      </c>
    </row>
    <row r="2062" spans="1:44" x14ac:dyDescent="0.3">
      <c r="A2062">
        <v>2058</v>
      </c>
      <c r="B2062">
        <v>2</v>
      </c>
      <c r="C2062">
        <v>85</v>
      </c>
      <c r="D2062">
        <v>13</v>
      </c>
      <c r="E2062" t="str">
        <f>"2-85-13"</f>
        <v>2-85-13</v>
      </c>
      <c r="F2062" t="s">
        <v>71</v>
      </c>
      <c r="G2062" t="s">
        <v>73</v>
      </c>
      <c r="H2062">
        <v>0</v>
      </c>
      <c r="I2062">
        <v>0</v>
      </c>
      <c r="J2062">
        <v>0</v>
      </c>
      <c r="K2062">
        <v>1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0</v>
      </c>
      <c r="R2062">
        <v>0</v>
      </c>
      <c r="S2062">
        <v>0</v>
      </c>
    </row>
    <row r="2063" spans="1:44" x14ac:dyDescent="0.3">
      <c r="A2063">
        <v>2059</v>
      </c>
      <c r="B2063">
        <v>2</v>
      </c>
      <c r="C2063">
        <v>85</v>
      </c>
      <c r="D2063">
        <v>5</v>
      </c>
      <c r="E2063" t="str">
        <f>"2-85-5"</f>
        <v>2-85-5</v>
      </c>
      <c r="F2063" t="s">
        <v>71</v>
      </c>
      <c r="G2063" t="s">
        <v>72</v>
      </c>
      <c r="T2063">
        <v>1</v>
      </c>
      <c r="U2063">
        <v>0</v>
      </c>
      <c r="V2063">
        <v>0</v>
      </c>
      <c r="W2063">
        <v>0</v>
      </c>
      <c r="X2063">
        <v>1</v>
      </c>
      <c r="Y2063">
        <v>0</v>
      </c>
      <c r="Z2063">
        <v>0</v>
      </c>
      <c r="AA2063">
        <v>1</v>
      </c>
      <c r="AB2063">
        <v>0</v>
      </c>
      <c r="AC2063">
        <v>1</v>
      </c>
      <c r="AD2063">
        <v>0</v>
      </c>
      <c r="AE2063">
        <v>1</v>
      </c>
      <c r="AF2063">
        <v>1</v>
      </c>
      <c r="AG2063">
        <v>1</v>
      </c>
      <c r="AH2063">
        <v>0</v>
      </c>
      <c r="AI2063">
        <v>1</v>
      </c>
      <c r="AJ2063">
        <v>1</v>
      </c>
      <c r="AK2063">
        <v>0</v>
      </c>
      <c r="AL2063">
        <v>1</v>
      </c>
      <c r="AM2063">
        <v>1</v>
      </c>
      <c r="AN2063">
        <v>1</v>
      </c>
      <c r="AO2063">
        <v>1</v>
      </c>
      <c r="AP2063">
        <v>0</v>
      </c>
      <c r="AQ2063">
        <v>0</v>
      </c>
      <c r="AR2063">
        <v>0</v>
      </c>
    </row>
    <row r="2064" spans="1:44" x14ac:dyDescent="0.3">
      <c r="A2064">
        <v>2060</v>
      </c>
      <c r="B2064">
        <v>2</v>
      </c>
      <c r="C2064">
        <v>85</v>
      </c>
      <c r="D2064">
        <v>1</v>
      </c>
      <c r="E2064" t="str">
        <f>"2-85-1"</f>
        <v>2-85-1</v>
      </c>
      <c r="F2064" t="s">
        <v>71</v>
      </c>
      <c r="G2064" t="s">
        <v>73</v>
      </c>
      <c r="H2064">
        <v>0</v>
      </c>
      <c r="I2064">
        <v>0</v>
      </c>
      <c r="J2064">
        <v>0</v>
      </c>
      <c r="K2064">
        <v>1</v>
      </c>
      <c r="L2064">
        <v>0</v>
      </c>
      <c r="M2064">
        <v>0</v>
      </c>
      <c r="N2064">
        <v>0</v>
      </c>
      <c r="O2064">
        <v>0</v>
      </c>
      <c r="P2064">
        <v>0</v>
      </c>
      <c r="Q2064">
        <v>0</v>
      </c>
      <c r="R2064">
        <v>0</v>
      </c>
      <c r="S2064">
        <v>0</v>
      </c>
    </row>
    <row r="2065" spans="1:44" x14ac:dyDescent="0.3">
      <c r="A2065">
        <v>2061</v>
      </c>
      <c r="B2065">
        <v>2</v>
      </c>
      <c r="C2065">
        <v>85</v>
      </c>
      <c r="D2065">
        <v>24</v>
      </c>
      <c r="E2065" t="str">
        <f>"2-85-24"</f>
        <v>2-85-24</v>
      </c>
      <c r="F2065" t="s">
        <v>71</v>
      </c>
      <c r="G2065" t="s">
        <v>72</v>
      </c>
      <c r="T2065">
        <v>1</v>
      </c>
      <c r="U2065">
        <v>0</v>
      </c>
      <c r="V2065">
        <v>0</v>
      </c>
      <c r="W2065">
        <v>0</v>
      </c>
      <c r="X2065">
        <v>1</v>
      </c>
      <c r="Y2065">
        <v>0</v>
      </c>
      <c r="Z2065">
        <v>1</v>
      </c>
      <c r="AA2065">
        <v>0</v>
      </c>
      <c r="AB2065">
        <v>0</v>
      </c>
      <c r="AC2065">
        <v>1</v>
      </c>
      <c r="AD2065">
        <v>0</v>
      </c>
      <c r="AE2065">
        <v>1</v>
      </c>
      <c r="AF2065">
        <v>1</v>
      </c>
      <c r="AG2065">
        <v>1</v>
      </c>
      <c r="AH2065">
        <v>0</v>
      </c>
      <c r="AI2065">
        <v>1</v>
      </c>
      <c r="AJ2065">
        <v>1</v>
      </c>
      <c r="AK2065">
        <v>0</v>
      </c>
      <c r="AL2065">
        <v>1</v>
      </c>
      <c r="AM2065">
        <v>1</v>
      </c>
      <c r="AN2065">
        <v>1</v>
      </c>
      <c r="AO2065">
        <v>1</v>
      </c>
      <c r="AP2065">
        <v>0</v>
      </c>
      <c r="AQ2065">
        <v>0</v>
      </c>
      <c r="AR2065">
        <v>0</v>
      </c>
    </row>
    <row r="2066" spans="1:44" x14ac:dyDescent="0.3">
      <c r="A2066">
        <v>2062</v>
      </c>
      <c r="B2066">
        <v>2</v>
      </c>
      <c r="C2066">
        <v>85</v>
      </c>
      <c r="D2066">
        <v>16</v>
      </c>
      <c r="E2066" t="str">
        <f>"2-85-16"</f>
        <v>2-85-16</v>
      </c>
      <c r="F2066" t="s">
        <v>71</v>
      </c>
      <c r="G2066" t="s">
        <v>73</v>
      </c>
      <c r="H2066">
        <v>1</v>
      </c>
      <c r="I2066">
        <v>1</v>
      </c>
      <c r="J2066">
        <v>0</v>
      </c>
      <c r="K2066">
        <v>0</v>
      </c>
      <c r="L2066">
        <v>1</v>
      </c>
      <c r="M2066">
        <v>1</v>
      </c>
      <c r="N2066">
        <v>1</v>
      </c>
      <c r="O2066">
        <v>1</v>
      </c>
      <c r="P2066">
        <v>1</v>
      </c>
      <c r="Q2066">
        <v>1</v>
      </c>
      <c r="R2066">
        <v>1</v>
      </c>
      <c r="S2066">
        <v>1</v>
      </c>
    </row>
    <row r="2067" spans="1:44" x14ac:dyDescent="0.3">
      <c r="A2067">
        <v>2063</v>
      </c>
      <c r="B2067">
        <v>2</v>
      </c>
      <c r="C2067">
        <v>85</v>
      </c>
      <c r="D2067">
        <v>15</v>
      </c>
      <c r="E2067" t="str">
        <f>"2-85-15"</f>
        <v>2-85-15</v>
      </c>
      <c r="F2067" t="s">
        <v>71</v>
      </c>
      <c r="G2067" t="s">
        <v>73</v>
      </c>
      <c r="H2067">
        <v>1</v>
      </c>
      <c r="I2067">
        <v>1</v>
      </c>
      <c r="J2067">
        <v>0</v>
      </c>
      <c r="K2067">
        <v>0</v>
      </c>
      <c r="L2067">
        <v>1</v>
      </c>
      <c r="M2067">
        <v>0</v>
      </c>
      <c r="N2067">
        <v>0</v>
      </c>
      <c r="O2067">
        <v>0</v>
      </c>
      <c r="P2067">
        <v>0</v>
      </c>
      <c r="Q2067">
        <v>1</v>
      </c>
      <c r="R2067">
        <v>0</v>
      </c>
      <c r="S2067">
        <v>0</v>
      </c>
    </row>
    <row r="2068" spans="1:44" x14ac:dyDescent="0.3">
      <c r="A2068">
        <v>2064</v>
      </c>
      <c r="B2068">
        <v>2</v>
      </c>
      <c r="C2068">
        <v>85</v>
      </c>
      <c r="D2068">
        <v>10</v>
      </c>
      <c r="E2068" t="str">
        <f>"2-85-10"</f>
        <v>2-85-10</v>
      </c>
      <c r="F2068" t="s">
        <v>71</v>
      </c>
      <c r="G2068" t="s">
        <v>72</v>
      </c>
      <c r="T2068">
        <v>1</v>
      </c>
      <c r="U2068">
        <v>0</v>
      </c>
      <c r="V2068">
        <v>0</v>
      </c>
      <c r="W2068">
        <v>0</v>
      </c>
      <c r="X2068">
        <v>1</v>
      </c>
      <c r="Y2068">
        <v>0</v>
      </c>
      <c r="Z2068">
        <v>1</v>
      </c>
      <c r="AA2068">
        <v>0</v>
      </c>
      <c r="AB2068">
        <v>0</v>
      </c>
      <c r="AC2068">
        <v>1</v>
      </c>
      <c r="AD2068">
        <v>0</v>
      </c>
      <c r="AE2068">
        <v>1</v>
      </c>
      <c r="AF2068">
        <v>1</v>
      </c>
      <c r="AG2068">
        <v>1</v>
      </c>
      <c r="AH2068">
        <v>1</v>
      </c>
      <c r="AI2068">
        <v>0</v>
      </c>
      <c r="AJ2068">
        <v>1</v>
      </c>
      <c r="AK2068">
        <v>0</v>
      </c>
      <c r="AL2068">
        <v>1</v>
      </c>
      <c r="AM2068">
        <v>1</v>
      </c>
      <c r="AN2068">
        <v>1</v>
      </c>
      <c r="AO2068">
        <v>1</v>
      </c>
      <c r="AP2068">
        <v>0</v>
      </c>
      <c r="AQ2068">
        <v>0</v>
      </c>
      <c r="AR2068">
        <v>0</v>
      </c>
    </row>
    <row r="2069" spans="1:44" x14ac:dyDescent="0.3">
      <c r="A2069">
        <v>2065</v>
      </c>
      <c r="B2069">
        <v>2</v>
      </c>
      <c r="C2069">
        <v>85</v>
      </c>
      <c r="D2069">
        <v>20</v>
      </c>
      <c r="E2069" t="str">
        <f>"2-85-20"</f>
        <v>2-85-20</v>
      </c>
      <c r="F2069" t="s">
        <v>71</v>
      </c>
      <c r="G2069" t="s">
        <v>72</v>
      </c>
      <c r="T2069">
        <v>1</v>
      </c>
      <c r="U2069">
        <v>0</v>
      </c>
      <c r="V2069">
        <v>0</v>
      </c>
      <c r="W2069">
        <v>0</v>
      </c>
      <c r="X2069">
        <v>1</v>
      </c>
      <c r="Y2069">
        <v>0</v>
      </c>
      <c r="Z2069">
        <v>0</v>
      </c>
      <c r="AA2069">
        <v>1</v>
      </c>
      <c r="AB2069">
        <v>0</v>
      </c>
      <c r="AC2069">
        <v>0</v>
      </c>
      <c r="AD2069">
        <v>0</v>
      </c>
      <c r="AE2069">
        <v>0</v>
      </c>
      <c r="AF2069">
        <v>0</v>
      </c>
      <c r="AG2069">
        <v>0</v>
      </c>
      <c r="AH2069">
        <v>0</v>
      </c>
      <c r="AI2069">
        <v>0</v>
      </c>
      <c r="AJ2069">
        <v>0</v>
      </c>
      <c r="AK2069">
        <v>0</v>
      </c>
      <c r="AL2069">
        <v>0</v>
      </c>
      <c r="AM2069">
        <v>1</v>
      </c>
      <c r="AN2069">
        <v>0</v>
      </c>
      <c r="AO2069">
        <v>0</v>
      </c>
      <c r="AP2069">
        <v>0</v>
      </c>
      <c r="AQ2069">
        <v>0</v>
      </c>
      <c r="AR2069">
        <v>0</v>
      </c>
    </row>
    <row r="2070" spans="1:44" x14ac:dyDescent="0.3">
      <c r="A2070">
        <v>2066</v>
      </c>
      <c r="B2070">
        <v>2</v>
      </c>
      <c r="C2070">
        <v>85</v>
      </c>
      <c r="D2070">
        <v>19</v>
      </c>
      <c r="E2070" t="str">
        <f>"2-85-19"</f>
        <v>2-85-19</v>
      </c>
      <c r="F2070" t="s">
        <v>71</v>
      </c>
      <c r="G2070" t="s">
        <v>73</v>
      </c>
      <c r="H2070">
        <v>1</v>
      </c>
      <c r="I2070">
        <v>0</v>
      </c>
      <c r="J2070">
        <v>0</v>
      </c>
      <c r="K2070">
        <v>1</v>
      </c>
      <c r="L2070">
        <v>1</v>
      </c>
      <c r="M2070">
        <v>1</v>
      </c>
      <c r="N2070">
        <v>1</v>
      </c>
      <c r="O2070">
        <v>1</v>
      </c>
      <c r="P2070">
        <v>1</v>
      </c>
      <c r="Q2070">
        <v>1</v>
      </c>
      <c r="R2070">
        <v>1</v>
      </c>
      <c r="S2070">
        <v>1</v>
      </c>
    </row>
    <row r="2071" spans="1:44" x14ac:dyDescent="0.3">
      <c r="A2071">
        <v>2067</v>
      </c>
      <c r="B2071">
        <v>2</v>
      </c>
      <c r="C2071">
        <v>85</v>
      </c>
      <c r="D2071">
        <v>12</v>
      </c>
      <c r="E2071" t="str">
        <f>"2-85-12"</f>
        <v>2-85-12</v>
      </c>
      <c r="F2071" t="s">
        <v>71</v>
      </c>
      <c r="G2071" t="s">
        <v>72</v>
      </c>
      <c r="T2071">
        <v>0</v>
      </c>
      <c r="U2071">
        <v>1</v>
      </c>
      <c r="V2071">
        <v>0</v>
      </c>
      <c r="W2071">
        <v>0</v>
      </c>
      <c r="X2071">
        <v>0</v>
      </c>
      <c r="Y2071">
        <v>1</v>
      </c>
      <c r="Z2071">
        <v>0</v>
      </c>
      <c r="AA2071">
        <v>1</v>
      </c>
      <c r="AB2071">
        <v>0</v>
      </c>
      <c r="AC2071">
        <v>0</v>
      </c>
      <c r="AD2071">
        <v>1</v>
      </c>
      <c r="AE2071">
        <v>1</v>
      </c>
      <c r="AF2071">
        <v>1</v>
      </c>
      <c r="AG2071">
        <v>1</v>
      </c>
      <c r="AH2071">
        <v>0</v>
      </c>
      <c r="AI2071">
        <v>1</v>
      </c>
      <c r="AJ2071">
        <v>1</v>
      </c>
      <c r="AK2071">
        <v>0</v>
      </c>
      <c r="AL2071">
        <v>1</v>
      </c>
      <c r="AM2071">
        <v>1</v>
      </c>
      <c r="AN2071">
        <v>1</v>
      </c>
      <c r="AO2071">
        <v>1</v>
      </c>
      <c r="AP2071">
        <v>0</v>
      </c>
      <c r="AQ2071">
        <v>0</v>
      </c>
      <c r="AR2071">
        <v>0</v>
      </c>
    </row>
    <row r="2072" spans="1:44" x14ac:dyDescent="0.3">
      <c r="A2072">
        <v>2068</v>
      </c>
      <c r="B2072">
        <v>2</v>
      </c>
      <c r="C2072">
        <v>85</v>
      </c>
      <c r="D2072">
        <v>7</v>
      </c>
      <c r="E2072" t="str">
        <f>"2-85-7"</f>
        <v>2-85-7</v>
      </c>
      <c r="F2072" t="s">
        <v>71</v>
      </c>
      <c r="G2072" t="s">
        <v>72</v>
      </c>
      <c r="T2072">
        <v>0</v>
      </c>
      <c r="U2072">
        <v>1</v>
      </c>
      <c r="V2072">
        <v>0</v>
      </c>
      <c r="W2072">
        <v>0</v>
      </c>
      <c r="X2072">
        <v>1</v>
      </c>
      <c r="Y2072">
        <v>0</v>
      </c>
      <c r="Z2072">
        <v>0</v>
      </c>
      <c r="AA2072">
        <v>1</v>
      </c>
      <c r="AB2072">
        <v>0</v>
      </c>
      <c r="AC2072">
        <v>0</v>
      </c>
      <c r="AD2072">
        <v>1</v>
      </c>
      <c r="AE2072">
        <v>1</v>
      </c>
      <c r="AF2072">
        <v>1</v>
      </c>
      <c r="AG2072">
        <v>1</v>
      </c>
      <c r="AH2072">
        <v>0</v>
      </c>
      <c r="AI2072">
        <v>1</v>
      </c>
      <c r="AJ2072">
        <v>1</v>
      </c>
      <c r="AK2072">
        <v>0</v>
      </c>
      <c r="AL2072">
        <v>1</v>
      </c>
      <c r="AM2072">
        <v>1</v>
      </c>
      <c r="AN2072">
        <v>1</v>
      </c>
      <c r="AO2072">
        <v>1</v>
      </c>
      <c r="AP2072">
        <v>0</v>
      </c>
      <c r="AQ2072">
        <v>0</v>
      </c>
      <c r="AR2072">
        <v>0</v>
      </c>
    </row>
    <row r="2073" spans="1:44" x14ac:dyDescent="0.3">
      <c r="A2073">
        <v>2069</v>
      </c>
      <c r="B2073">
        <v>2</v>
      </c>
      <c r="C2073">
        <v>85</v>
      </c>
      <c r="D2073">
        <v>25</v>
      </c>
      <c r="E2073" t="str">
        <f>"2-85-25"</f>
        <v>2-85-25</v>
      </c>
      <c r="F2073" t="s">
        <v>71</v>
      </c>
      <c r="G2073" t="s">
        <v>72</v>
      </c>
      <c r="T2073">
        <v>1</v>
      </c>
      <c r="U2073">
        <v>0</v>
      </c>
      <c r="V2073">
        <v>0</v>
      </c>
      <c r="W2073">
        <v>0</v>
      </c>
      <c r="X2073">
        <v>1</v>
      </c>
      <c r="Y2073">
        <v>0</v>
      </c>
      <c r="Z2073">
        <v>0</v>
      </c>
      <c r="AA2073">
        <v>1</v>
      </c>
      <c r="AB2073">
        <v>0</v>
      </c>
      <c r="AC2073">
        <v>0</v>
      </c>
      <c r="AD2073">
        <v>0</v>
      </c>
      <c r="AE2073">
        <v>1</v>
      </c>
      <c r="AF2073">
        <v>1</v>
      </c>
      <c r="AG2073">
        <v>1</v>
      </c>
      <c r="AH2073">
        <v>0</v>
      </c>
      <c r="AI2073">
        <v>1</v>
      </c>
      <c r="AJ2073">
        <v>1</v>
      </c>
      <c r="AK2073">
        <v>0</v>
      </c>
      <c r="AL2073">
        <v>1</v>
      </c>
      <c r="AM2073">
        <v>1</v>
      </c>
      <c r="AN2073">
        <v>1</v>
      </c>
      <c r="AO2073">
        <v>1</v>
      </c>
      <c r="AP2073">
        <v>0</v>
      </c>
      <c r="AQ2073">
        <v>0</v>
      </c>
      <c r="AR2073">
        <v>0</v>
      </c>
    </row>
    <row r="2074" spans="1:44" x14ac:dyDescent="0.3">
      <c r="A2074">
        <v>2070</v>
      </c>
      <c r="B2074">
        <v>2</v>
      </c>
      <c r="C2074">
        <v>85</v>
      </c>
      <c r="D2074">
        <v>18</v>
      </c>
      <c r="E2074" t="str">
        <f>"2-85-18"</f>
        <v>2-85-18</v>
      </c>
      <c r="F2074" t="s">
        <v>71</v>
      </c>
      <c r="G2074" t="s">
        <v>73</v>
      </c>
      <c r="H2074">
        <v>1</v>
      </c>
      <c r="I2074">
        <v>0</v>
      </c>
      <c r="J2074">
        <v>0</v>
      </c>
      <c r="K2074">
        <v>1</v>
      </c>
      <c r="L2074">
        <v>1</v>
      </c>
      <c r="M2074">
        <v>1</v>
      </c>
      <c r="N2074">
        <v>1</v>
      </c>
      <c r="O2074">
        <v>1</v>
      </c>
      <c r="P2074">
        <v>1</v>
      </c>
      <c r="Q2074">
        <v>1</v>
      </c>
      <c r="R2074">
        <v>1</v>
      </c>
      <c r="S2074">
        <v>1</v>
      </c>
    </row>
    <row r="2075" spans="1:44" x14ac:dyDescent="0.3">
      <c r="A2075">
        <v>2071</v>
      </c>
      <c r="B2075">
        <v>2</v>
      </c>
      <c r="C2075">
        <v>85</v>
      </c>
      <c r="D2075">
        <v>17</v>
      </c>
      <c r="E2075" t="str">
        <f>"2-85-17"</f>
        <v>2-85-17</v>
      </c>
      <c r="F2075" t="s">
        <v>71</v>
      </c>
      <c r="G2075" t="s">
        <v>72</v>
      </c>
      <c r="T2075">
        <v>0</v>
      </c>
      <c r="U2075">
        <v>1</v>
      </c>
      <c r="V2075">
        <v>0</v>
      </c>
      <c r="W2075">
        <v>0</v>
      </c>
      <c r="X2075">
        <v>1</v>
      </c>
      <c r="Y2075">
        <v>0</v>
      </c>
      <c r="Z2075">
        <v>0</v>
      </c>
      <c r="AA2075">
        <v>1</v>
      </c>
      <c r="AB2075">
        <v>0</v>
      </c>
      <c r="AC2075">
        <v>0</v>
      </c>
      <c r="AD2075">
        <v>1</v>
      </c>
      <c r="AE2075">
        <v>1</v>
      </c>
      <c r="AF2075">
        <v>1</v>
      </c>
      <c r="AG2075">
        <v>1</v>
      </c>
      <c r="AH2075">
        <v>0</v>
      </c>
      <c r="AI2075">
        <v>1</v>
      </c>
      <c r="AJ2075">
        <v>1</v>
      </c>
      <c r="AK2075">
        <v>0</v>
      </c>
      <c r="AL2075">
        <v>1</v>
      </c>
      <c r="AM2075">
        <v>1</v>
      </c>
      <c r="AN2075">
        <v>1</v>
      </c>
      <c r="AO2075">
        <v>1</v>
      </c>
      <c r="AP2075">
        <v>0</v>
      </c>
      <c r="AQ2075">
        <v>0</v>
      </c>
      <c r="AR2075">
        <v>0</v>
      </c>
    </row>
    <row r="2076" spans="1:44" x14ac:dyDescent="0.3">
      <c r="A2076">
        <v>2072</v>
      </c>
      <c r="B2076">
        <v>2</v>
      </c>
      <c r="C2076">
        <v>85</v>
      </c>
      <c r="D2076">
        <v>11</v>
      </c>
      <c r="E2076" t="str">
        <f>"2-85-11"</f>
        <v>2-85-11</v>
      </c>
      <c r="F2076" t="s">
        <v>71</v>
      </c>
      <c r="G2076" t="s">
        <v>72</v>
      </c>
      <c r="T2076">
        <v>1</v>
      </c>
      <c r="U2076">
        <v>0</v>
      </c>
      <c r="V2076">
        <v>0</v>
      </c>
      <c r="W2076">
        <v>0</v>
      </c>
      <c r="X2076">
        <v>1</v>
      </c>
      <c r="Y2076">
        <v>0</v>
      </c>
      <c r="Z2076">
        <v>1</v>
      </c>
      <c r="AA2076">
        <v>0</v>
      </c>
      <c r="AB2076">
        <v>0</v>
      </c>
      <c r="AC2076">
        <v>1</v>
      </c>
      <c r="AD2076">
        <v>0</v>
      </c>
      <c r="AE2076">
        <v>1</v>
      </c>
      <c r="AF2076">
        <v>1</v>
      </c>
      <c r="AG2076">
        <v>1</v>
      </c>
      <c r="AH2076">
        <v>1</v>
      </c>
      <c r="AI2076">
        <v>0</v>
      </c>
      <c r="AJ2076">
        <v>1</v>
      </c>
      <c r="AK2076">
        <v>0</v>
      </c>
      <c r="AL2076">
        <v>0</v>
      </c>
      <c r="AM2076">
        <v>1</v>
      </c>
      <c r="AN2076">
        <v>1</v>
      </c>
      <c r="AO2076">
        <v>1</v>
      </c>
      <c r="AP2076">
        <v>0</v>
      </c>
      <c r="AQ2076">
        <v>0</v>
      </c>
      <c r="AR2076">
        <v>0</v>
      </c>
    </row>
    <row r="2077" spans="1:44" x14ac:dyDescent="0.3">
      <c r="A2077">
        <v>2073</v>
      </c>
      <c r="B2077">
        <v>2</v>
      </c>
      <c r="C2077">
        <v>85</v>
      </c>
      <c r="D2077">
        <v>8</v>
      </c>
      <c r="E2077" t="str">
        <f>"2-85-8"</f>
        <v>2-85-8</v>
      </c>
      <c r="F2077" t="s">
        <v>71</v>
      </c>
      <c r="G2077" t="s">
        <v>72</v>
      </c>
      <c r="T2077">
        <v>0</v>
      </c>
      <c r="U2077">
        <v>0</v>
      </c>
      <c r="V2077">
        <v>0</v>
      </c>
      <c r="W2077">
        <v>0</v>
      </c>
      <c r="X2077">
        <v>1</v>
      </c>
      <c r="Y2077">
        <v>0</v>
      </c>
      <c r="Z2077">
        <v>0</v>
      </c>
      <c r="AA2077">
        <v>1</v>
      </c>
      <c r="AB2077">
        <v>0</v>
      </c>
      <c r="AC2077">
        <v>0</v>
      </c>
      <c r="AD2077">
        <v>1</v>
      </c>
      <c r="AE2077">
        <v>0</v>
      </c>
      <c r="AF2077">
        <v>0</v>
      </c>
      <c r="AG2077">
        <v>0</v>
      </c>
      <c r="AH2077">
        <v>0</v>
      </c>
      <c r="AI2077">
        <v>1</v>
      </c>
      <c r="AJ2077">
        <v>0</v>
      </c>
      <c r="AK2077">
        <v>0</v>
      </c>
      <c r="AL2077">
        <v>0</v>
      </c>
      <c r="AM2077">
        <v>1</v>
      </c>
      <c r="AN2077">
        <v>1</v>
      </c>
      <c r="AO2077">
        <v>0</v>
      </c>
      <c r="AP2077">
        <v>0</v>
      </c>
      <c r="AQ2077">
        <v>0</v>
      </c>
      <c r="AR2077">
        <v>0</v>
      </c>
    </row>
    <row r="2078" spans="1:44" x14ac:dyDescent="0.3">
      <c r="A2078">
        <v>2074</v>
      </c>
      <c r="B2078">
        <v>2</v>
      </c>
      <c r="C2078">
        <v>85</v>
      </c>
      <c r="D2078">
        <v>9</v>
      </c>
      <c r="E2078" t="str">
        <f>"2-85-9"</f>
        <v>2-85-9</v>
      </c>
      <c r="F2078" t="s">
        <v>71</v>
      </c>
      <c r="G2078" t="s">
        <v>72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1</v>
      </c>
      <c r="Z2078">
        <v>1</v>
      </c>
      <c r="AA2078">
        <v>0</v>
      </c>
      <c r="AB2078">
        <v>0</v>
      </c>
      <c r="AC2078">
        <v>1</v>
      </c>
      <c r="AD2078">
        <v>0</v>
      </c>
      <c r="AE2078">
        <v>1</v>
      </c>
      <c r="AF2078">
        <v>1</v>
      </c>
      <c r="AG2078">
        <v>1</v>
      </c>
      <c r="AH2078">
        <v>1</v>
      </c>
      <c r="AI2078">
        <v>0</v>
      </c>
      <c r="AJ2078">
        <v>0</v>
      </c>
      <c r="AK2078">
        <v>0</v>
      </c>
      <c r="AL2078">
        <v>1</v>
      </c>
      <c r="AM2078">
        <v>0</v>
      </c>
      <c r="AN2078">
        <v>0</v>
      </c>
      <c r="AO2078">
        <v>1</v>
      </c>
      <c r="AP2078">
        <v>0</v>
      </c>
      <c r="AQ2078">
        <v>0</v>
      </c>
      <c r="AR2078">
        <v>0</v>
      </c>
    </row>
    <row r="2079" spans="1:44" x14ac:dyDescent="0.3">
      <c r="A2079">
        <v>2075</v>
      </c>
      <c r="B2079">
        <v>2</v>
      </c>
      <c r="C2079">
        <v>85</v>
      </c>
      <c r="D2079">
        <v>4</v>
      </c>
      <c r="E2079" t="str">
        <f>"2-85-4"</f>
        <v>2-85-4</v>
      </c>
      <c r="F2079" t="s">
        <v>71</v>
      </c>
      <c r="G2079" t="s">
        <v>72</v>
      </c>
      <c r="T2079">
        <v>1</v>
      </c>
      <c r="U2079">
        <v>0</v>
      </c>
      <c r="V2079">
        <v>0</v>
      </c>
      <c r="W2079">
        <v>0</v>
      </c>
      <c r="X2079">
        <v>1</v>
      </c>
      <c r="Y2079">
        <v>0</v>
      </c>
      <c r="Z2079">
        <v>0</v>
      </c>
      <c r="AA2079">
        <v>1</v>
      </c>
      <c r="AB2079">
        <v>0</v>
      </c>
      <c r="AC2079">
        <v>1</v>
      </c>
      <c r="AD2079">
        <v>0</v>
      </c>
      <c r="AE2079">
        <v>1</v>
      </c>
      <c r="AF2079">
        <v>1</v>
      </c>
      <c r="AG2079">
        <v>1</v>
      </c>
      <c r="AH2079">
        <v>1</v>
      </c>
      <c r="AI2079">
        <v>0</v>
      </c>
      <c r="AJ2079">
        <v>1</v>
      </c>
      <c r="AK2079">
        <v>0</v>
      </c>
      <c r="AL2079">
        <v>1</v>
      </c>
      <c r="AM2079">
        <v>1</v>
      </c>
      <c r="AN2079">
        <v>1</v>
      </c>
      <c r="AO2079">
        <v>1</v>
      </c>
      <c r="AP2079">
        <v>0</v>
      </c>
      <c r="AQ2079">
        <v>0</v>
      </c>
      <c r="AR2079">
        <v>0</v>
      </c>
    </row>
    <row r="2080" spans="1:44" x14ac:dyDescent="0.3">
      <c r="A2080">
        <v>2076</v>
      </c>
      <c r="B2080">
        <v>2</v>
      </c>
      <c r="C2080">
        <v>85</v>
      </c>
      <c r="D2080">
        <v>23</v>
      </c>
      <c r="E2080" t="str">
        <f>"2-85-23"</f>
        <v>2-85-23</v>
      </c>
      <c r="F2080" t="s">
        <v>71</v>
      </c>
      <c r="G2080" t="s">
        <v>72</v>
      </c>
      <c r="T2080">
        <v>0</v>
      </c>
      <c r="U2080">
        <v>1</v>
      </c>
      <c r="V2080">
        <v>0</v>
      </c>
      <c r="W2080">
        <v>0</v>
      </c>
      <c r="X2080">
        <v>0</v>
      </c>
      <c r="Y2080">
        <v>1</v>
      </c>
      <c r="Z2080">
        <v>1</v>
      </c>
      <c r="AA2080">
        <v>0</v>
      </c>
      <c r="AB2080">
        <v>0</v>
      </c>
      <c r="AC2080">
        <v>0</v>
      </c>
      <c r="AD2080">
        <v>1</v>
      </c>
      <c r="AE2080">
        <v>0</v>
      </c>
      <c r="AF2080">
        <v>1</v>
      </c>
      <c r="AG2080">
        <v>1</v>
      </c>
      <c r="AH2080">
        <v>0</v>
      </c>
      <c r="AI2080">
        <v>1</v>
      </c>
      <c r="AJ2080">
        <v>0</v>
      </c>
      <c r="AK2080">
        <v>1</v>
      </c>
      <c r="AL2080">
        <v>1</v>
      </c>
      <c r="AM2080">
        <v>1</v>
      </c>
      <c r="AN2080">
        <v>1</v>
      </c>
      <c r="AO2080">
        <v>1</v>
      </c>
      <c r="AP2080">
        <v>0</v>
      </c>
      <c r="AQ2080">
        <v>0</v>
      </c>
      <c r="AR2080">
        <v>0</v>
      </c>
    </row>
    <row r="2081" spans="1:44" x14ac:dyDescent="0.3">
      <c r="A2081">
        <v>2077</v>
      </c>
      <c r="B2081">
        <v>2</v>
      </c>
      <c r="C2081">
        <v>85</v>
      </c>
      <c r="D2081">
        <v>6</v>
      </c>
      <c r="E2081" t="str">
        <f>"2-85-6"</f>
        <v>2-85-6</v>
      </c>
      <c r="F2081" t="s">
        <v>71</v>
      </c>
      <c r="G2081" t="s">
        <v>72</v>
      </c>
      <c r="T2081">
        <v>1</v>
      </c>
      <c r="U2081">
        <v>0</v>
      </c>
      <c r="V2081">
        <v>0</v>
      </c>
      <c r="W2081">
        <v>0</v>
      </c>
      <c r="X2081">
        <v>1</v>
      </c>
      <c r="Y2081">
        <v>0</v>
      </c>
      <c r="Z2081">
        <v>1</v>
      </c>
      <c r="AA2081">
        <v>0</v>
      </c>
      <c r="AB2081">
        <v>0</v>
      </c>
      <c r="AC2081">
        <v>0</v>
      </c>
      <c r="AD2081">
        <v>1</v>
      </c>
      <c r="AE2081">
        <v>1</v>
      </c>
      <c r="AF2081">
        <v>1</v>
      </c>
      <c r="AG2081">
        <v>1</v>
      </c>
      <c r="AH2081">
        <v>0</v>
      </c>
      <c r="AI2081">
        <v>1</v>
      </c>
      <c r="AJ2081">
        <v>1</v>
      </c>
      <c r="AK2081">
        <v>0</v>
      </c>
      <c r="AL2081">
        <v>1</v>
      </c>
      <c r="AM2081">
        <v>1</v>
      </c>
      <c r="AN2081">
        <v>1</v>
      </c>
      <c r="AO2081">
        <v>1</v>
      </c>
      <c r="AP2081">
        <v>0</v>
      </c>
      <c r="AQ2081">
        <v>0</v>
      </c>
      <c r="AR2081">
        <v>0</v>
      </c>
    </row>
    <row r="2082" spans="1:44" x14ac:dyDescent="0.3">
      <c r="A2082">
        <v>2078</v>
      </c>
      <c r="B2082">
        <v>2</v>
      </c>
      <c r="C2082">
        <v>85</v>
      </c>
      <c r="D2082">
        <v>2</v>
      </c>
      <c r="E2082" t="str">
        <f>"2-85-2"</f>
        <v>2-85-2</v>
      </c>
      <c r="F2082" t="s">
        <v>71</v>
      </c>
      <c r="G2082" t="s">
        <v>72</v>
      </c>
      <c r="T2082">
        <v>0</v>
      </c>
      <c r="U2082">
        <v>1</v>
      </c>
      <c r="V2082">
        <v>0</v>
      </c>
      <c r="W2082">
        <v>0</v>
      </c>
      <c r="X2082">
        <v>1</v>
      </c>
      <c r="Y2082">
        <v>0</v>
      </c>
      <c r="Z2082">
        <v>0</v>
      </c>
      <c r="AA2082">
        <v>1</v>
      </c>
      <c r="AB2082">
        <v>0</v>
      </c>
      <c r="AC2082">
        <v>0</v>
      </c>
      <c r="AD2082">
        <v>0</v>
      </c>
      <c r="AE2082">
        <v>1</v>
      </c>
      <c r="AF2082">
        <v>1</v>
      </c>
      <c r="AG2082">
        <v>1</v>
      </c>
      <c r="AH2082">
        <v>0</v>
      </c>
      <c r="AI2082">
        <v>1</v>
      </c>
      <c r="AJ2082">
        <v>1</v>
      </c>
      <c r="AK2082">
        <v>0</v>
      </c>
      <c r="AL2082">
        <v>1</v>
      </c>
      <c r="AM2082">
        <v>1</v>
      </c>
      <c r="AN2082">
        <v>1</v>
      </c>
      <c r="AO2082">
        <v>1</v>
      </c>
      <c r="AP2082">
        <v>0</v>
      </c>
      <c r="AQ2082">
        <v>0</v>
      </c>
      <c r="AR2082">
        <v>0</v>
      </c>
    </row>
    <row r="2083" spans="1:44" x14ac:dyDescent="0.3">
      <c r="A2083">
        <v>2079</v>
      </c>
      <c r="B2083">
        <v>2</v>
      </c>
      <c r="C2083">
        <v>85</v>
      </c>
      <c r="D2083">
        <v>3</v>
      </c>
      <c r="E2083" t="str">
        <f>"2-85-3"</f>
        <v>2-85-3</v>
      </c>
      <c r="F2083" t="s">
        <v>71</v>
      </c>
      <c r="G2083" t="s">
        <v>72</v>
      </c>
      <c r="T2083">
        <v>1</v>
      </c>
      <c r="U2083">
        <v>0</v>
      </c>
      <c r="V2083">
        <v>0</v>
      </c>
      <c r="W2083">
        <v>0</v>
      </c>
      <c r="X2083">
        <v>1</v>
      </c>
      <c r="Y2083">
        <v>0</v>
      </c>
      <c r="Z2083">
        <v>0</v>
      </c>
      <c r="AA2083">
        <v>1</v>
      </c>
      <c r="AB2083">
        <v>0</v>
      </c>
      <c r="AC2083">
        <v>1</v>
      </c>
      <c r="AD2083">
        <v>0</v>
      </c>
      <c r="AE2083">
        <v>1</v>
      </c>
      <c r="AF2083">
        <v>1</v>
      </c>
      <c r="AG2083">
        <v>1</v>
      </c>
      <c r="AH2083">
        <v>0</v>
      </c>
      <c r="AI2083">
        <v>1</v>
      </c>
      <c r="AJ2083">
        <v>1</v>
      </c>
      <c r="AK2083">
        <v>0</v>
      </c>
      <c r="AL2083">
        <v>1</v>
      </c>
      <c r="AM2083">
        <v>1</v>
      </c>
      <c r="AN2083">
        <v>1</v>
      </c>
      <c r="AO2083">
        <v>1</v>
      </c>
      <c r="AP2083">
        <v>0</v>
      </c>
      <c r="AQ2083">
        <v>0</v>
      </c>
      <c r="AR2083">
        <v>0</v>
      </c>
    </row>
    <row r="2084" spans="1:44" x14ac:dyDescent="0.3">
      <c r="A2084">
        <v>2080</v>
      </c>
      <c r="B2084">
        <v>2</v>
      </c>
      <c r="C2084">
        <v>86</v>
      </c>
      <c r="D2084">
        <v>25</v>
      </c>
      <c r="E2084" t="str">
        <f>"2-86-25"</f>
        <v>2-86-25</v>
      </c>
      <c r="F2084" t="s">
        <v>71</v>
      </c>
      <c r="G2084" t="s">
        <v>73</v>
      </c>
      <c r="H2084">
        <v>1</v>
      </c>
      <c r="I2084">
        <v>0</v>
      </c>
      <c r="J2084">
        <v>1</v>
      </c>
      <c r="K2084">
        <v>0</v>
      </c>
      <c r="L2084">
        <v>1</v>
      </c>
      <c r="M2084">
        <v>1</v>
      </c>
      <c r="N2084">
        <v>1</v>
      </c>
      <c r="O2084">
        <v>1</v>
      </c>
      <c r="P2084">
        <v>0</v>
      </c>
      <c r="Q2084">
        <v>0</v>
      </c>
      <c r="R2084">
        <v>0</v>
      </c>
      <c r="S2084">
        <v>0</v>
      </c>
    </row>
    <row r="2085" spans="1:44" x14ac:dyDescent="0.3">
      <c r="A2085">
        <v>2081</v>
      </c>
      <c r="B2085">
        <v>2</v>
      </c>
      <c r="C2085">
        <v>86</v>
      </c>
      <c r="D2085">
        <v>18</v>
      </c>
      <c r="E2085" t="str">
        <f>"2-86-18"</f>
        <v>2-86-18</v>
      </c>
      <c r="F2085" t="s">
        <v>71</v>
      </c>
      <c r="G2085" t="s">
        <v>72</v>
      </c>
      <c r="T2085">
        <v>1</v>
      </c>
      <c r="U2085">
        <v>0</v>
      </c>
      <c r="V2085">
        <v>0</v>
      </c>
      <c r="W2085">
        <v>0</v>
      </c>
      <c r="X2085">
        <v>1</v>
      </c>
      <c r="Y2085">
        <v>0</v>
      </c>
      <c r="Z2085">
        <v>0</v>
      </c>
      <c r="AA2085">
        <v>1</v>
      </c>
      <c r="AB2085">
        <v>0</v>
      </c>
      <c r="AC2085">
        <v>0</v>
      </c>
      <c r="AD2085">
        <v>1</v>
      </c>
      <c r="AE2085">
        <v>1</v>
      </c>
      <c r="AF2085">
        <v>1</v>
      </c>
      <c r="AG2085">
        <v>1</v>
      </c>
      <c r="AH2085">
        <v>0</v>
      </c>
      <c r="AI2085">
        <v>1</v>
      </c>
      <c r="AJ2085">
        <v>1</v>
      </c>
      <c r="AK2085">
        <v>0</v>
      </c>
      <c r="AL2085">
        <v>1</v>
      </c>
      <c r="AM2085">
        <v>1</v>
      </c>
      <c r="AN2085">
        <v>1</v>
      </c>
      <c r="AO2085">
        <v>1</v>
      </c>
      <c r="AP2085">
        <v>0</v>
      </c>
      <c r="AQ2085">
        <v>0</v>
      </c>
      <c r="AR2085">
        <v>0</v>
      </c>
    </row>
    <row r="2086" spans="1:44" x14ac:dyDescent="0.3">
      <c r="A2086">
        <v>2082</v>
      </c>
      <c r="B2086">
        <v>2</v>
      </c>
      <c r="C2086">
        <v>86</v>
      </c>
      <c r="D2086">
        <v>17</v>
      </c>
      <c r="E2086" t="str">
        <f>"2-86-17"</f>
        <v>2-86-17</v>
      </c>
      <c r="F2086" t="s">
        <v>71</v>
      </c>
      <c r="G2086" t="s">
        <v>73</v>
      </c>
      <c r="H2086">
        <v>1</v>
      </c>
      <c r="I2086">
        <v>0</v>
      </c>
      <c r="J2086">
        <v>1</v>
      </c>
      <c r="K2086">
        <v>0</v>
      </c>
      <c r="L2086">
        <v>1</v>
      </c>
      <c r="M2086">
        <v>0</v>
      </c>
      <c r="N2086">
        <v>1</v>
      </c>
      <c r="O2086">
        <v>1</v>
      </c>
      <c r="P2086">
        <v>1</v>
      </c>
      <c r="Q2086">
        <v>1</v>
      </c>
      <c r="R2086">
        <v>1</v>
      </c>
      <c r="S2086">
        <v>1</v>
      </c>
    </row>
    <row r="2087" spans="1:44" x14ac:dyDescent="0.3">
      <c r="A2087">
        <v>2083</v>
      </c>
      <c r="B2087">
        <v>2</v>
      </c>
      <c r="C2087">
        <v>86</v>
      </c>
      <c r="D2087">
        <v>5</v>
      </c>
      <c r="E2087" t="str">
        <f>"2-86-5"</f>
        <v>2-86-5</v>
      </c>
      <c r="F2087" t="s">
        <v>71</v>
      </c>
      <c r="G2087" t="s">
        <v>72</v>
      </c>
      <c r="T2087">
        <v>0</v>
      </c>
      <c r="U2087">
        <v>1</v>
      </c>
      <c r="V2087">
        <v>0</v>
      </c>
      <c r="W2087">
        <v>0</v>
      </c>
      <c r="X2087">
        <v>1</v>
      </c>
      <c r="Y2087">
        <v>0</v>
      </c>
      <c r="Z2087">
        <v>0</v>
      </c>
      <c r="AA2087">
        <v>1</v>
      </c>
      <c r="AB2087">
        <v>0</v>
      </c>
      <c r="AC2087">
        <v>1</v>
      </c>
      <c r="AD2087">
        <v>0</v>
      </c>
      <c r="AE2087">
        <v>1</v>
      </c>
      <c r="AF2087">
        <v>1</v>
      </c>
      <c r="AG2087">
        <v>1</v>
      </c>
      <c r="AH2087">
        <v>0</v>
      </c>
      <c r="AI2087">
        <v>1</v>
      </c>
      <c r="AJ2087">
        <v>1</v>
      </c>
      <c r="AK2087">
        <v>0</v>
      </c>
      <c r="AL2087">
        <v>1</v>
      </c>
      <c r="AM2087">
        <v>1</v>
      </c>
      <c r="AN2087">
        <v>1</v>
      </c>
      <c r="AO2087">
        <v>1</v>
      </c>
      <c r="AP2087">
        <v>0</v>
      </c>
      <c r="AQ2087">
        <v>0</v>
      </c>
      <c r="AR2087">
        <v>0</v>
      </c>
    </row>
    <row r="2088" spans="1:44" x14ac:dyDescent="0.3">
      <c r="A2088">
        <v>2084</v>
      </c>
      <c r="B2088">
        <v>2</v>
      </c>
      <c r="C2088">
        <v>86</v>
      </c>
      <c r="D2088">
        <v>4</v>
      </c>
      <c r="E2088" t="str">
        <f>"2-86-4"</f>
        <v>2-86-4</v>
      </c>
      <c r="F2088" t="s">
        <v>71</v>
      </c>
      <c r="G2088" t="s">
        <v>73</v>
      </c>
      <c r="H2088">
        <v>1</v>
      </c>
      <c r="I2088">
        <v>1</v>
      </c>
      <c r="J2088">
        <v>0</v>
      </c>
      <c r="K2088">
        <v>0</v>
      </c>
      <c r="L2088">
        <v>1</v>
      </c>
      <c r="M2088">
        <v>1</v>
      </c>
      <c r="N2088">
        <v>1</v>
      </c>
      <c r="O2088">
        <v>1</v>
      </c>
      <c r="P2088">
        <v>1</v>
      </c>
      <c r="Q2088">
        <v>1</v>
      </c>
      <c r="R2088">
        <v>1</v>
      </c>
      <c r="S2088">
        <v>1</v>
      </c>
    </row>
    <row r="2089" spans="1:44" x14ac:dyDescent="0.3">
      <c r="A2089">
        <v>2085</v>
      </c>
      <c r="B2089">
        <v>2</v>
      </c>
      <c r="C2089">
        <v>86</v>
      </c>
      <c r="D2089">
        <v>24</v>
      </c>
      <c r="E2089" t="str">
        <f>"2-86-24"</f>
        <v>2-86-24</v>
      </c>
      <c r="F2089" t="s">
        <v>71</v>
      </c>
      <c r="G2089" t="s">
        <v>73</v>
      </c>
      <c r="H2089">
        <v>1</v>
      </c>
      <c r="I2089">
        <v>0</v>
      </c>
      <c r="J2089">
        <v>1</v>
      </c>
      <c r="K2089">
        <v>0</v>
      </c>
      <c r="L2089">
        <v>1</v>
      </c>
      <c r="M2089">
        <v>1</v>
      </c>
      <c r="N2089">
        <v>0</v>
      </c>
      <c r="O2089">
        <v>1</v>
      </c>
      <c r="P2089">
        <v>1</v>
      </c>
      <c r="Q2089">
        <v>1</v>
      </c>
      <c r="R2089">
        <v>1</v>
      </c>
      <c r="S2089">
        <v>1</v>
      </c>
    </row>
    <row r="2090" spans="1:44" x14ac:dyDescent="0.3">
      <c r="A2090">
        <v>2086</v>
      </c>
      <c r="B2090">
        <v>2</v>
      </c>
      <c r="C2090">
        <v>86</v>
      </c>
      <c r="D2090">
        <v>23</v>
      </c>
      <c r="E2090" t="str">
        <f>"2-86-23"</f>
        <v>2-86-23</v>
      </c>
      <c r="F2090" t="s">
        <v>71</v>
      </c>
      <c r="G2090" t="s">
        <v>73</v>
      </c>
      <c r="H2090">
        <v>1</v>
      </c>
      <c r="I2090">
        <v>0</v>
      </c>
      <c r="J2090">
        <v>0</v>
      </c>
      <c r="K2090">
        <v>1</v>
      </c>
      <c r="L2090">
        <v>1</v>
      </c>
      <c r="M2090">
        <v>1</v>
      </c>
      <c r="N2090">
        <v>1</v>
      </c>
      <c r="O2090">
        <v>1</v>
      </c>
      <c r="P2090">
        <v>1</v>
      </c>
      <c r="Q2090">
        <v>1</v>
      </c>
      <c r="R2090">
        <v>1</v>
      </c>
      <c r="S2090">
        <v>1</v>
      </c>
    </row>
    <row r="2091" spans="1:44" x14ac:dyDescent="0.3">
      <c r="A2091">
        <v>2087</v>
      </c>
      <c r="B2091">
        <v>2</v>
      </c>
      <c r="C2091">
        <v>86</v>
      </c>
      <c r="D2091">
        <v>14</v>
      </c>
      <c r="E2091" t="str">
        <f>"2-86-14"</f>
        <v>2-86-14</v>
      </c>
      <c r="F2091" t="s">
        <v>71</v>
      </c>
      <c r="G2091" t="s">
        <v>73</v>
      </c>
      <c r="H2091">
        <v>1</v>
      </c>
      <c r="I2091">
        <v>1</v>
      </c>
      <c r="J2091">
        <v>0</v>
      </c>
      <c r="K2091">
        <v>0</v>
      </c>
      <c r="L2091">
        <v>1</v>
      </c>
      <c r="M2091">
        <v>1</v>
      </c>
      <c r="N2091">
        <v>1</v>
      </c>
      <c r="O2091">
        <v>1</v>
      </c>
      <c r="P2091">
        <v>1</v>
      </c>
      <c r="Q2091">
        <v>1</v>
      </c>
      <c r="R2091">
        <v>1</v>
      </c>
      <c r="S2091">
        <v>1</v>
      </c>
    </row>
    <row r="2092" spans="1:44" x14ac:dyDescent="0.3">
      <c r="A2092">
        <v>2088</v>
      </c>
      <c r="B2092">
        <v>2</v>
      </c>
      <c r="C2092">
        <v>86</v>
      </c>
      <c r="D2092">
        <v>9</v>
      </c>
      <c r="E2092" t="str">
        <f>"2-86-9"</f>
        <v>2-86-9</v>
      </c>
      <c r="F2092" t="s">
        <v>71</v>
      </c>
      <c r="G2092" t="s">
        <v>73</v>
      </c>
      <c r="H2092">
        <v>1</v>
      </c>
      <c r="I2092">
        <v>1</v>
      </c>
      <c r="J2092">
        <v>0</v>
      </c>
      <c r="K2092">
        <v>0</v>
      </c>
      <c r="L2092">
        <v>1</v>
      </c>
      <c r="M2092">
        <v>1</v>
      </c>
      <c r="N2092">
        <v>1</v>
      </c>
      <c r="O2092">
        <v>1</v>
      </c>
      <c r="P2092">
        <v>1</v>
      </c>
      <c r="Q2092">
        <v>1</v>
      </c>
      <c r="R2092">
        <v>1</v>
      </c>
      <c r="S2092">
        <v>1</v>
      </c>
    </row>
    <row r="2093" spans="1:44" x14ac:dyDescent="0.3">
      <c r="A2093">
        <v>2089</v>
      </c>
      <c r="B2093">
        <v>2</v>
      </c>
      <c r="C2093">
        <v>86</v>
      </c>
      <c r="D2093">
        <v>6</v>
      </c>
      <c r="E2093" t="str">
        <f>"2-86-6"</f>
        <v>2-86-6</v>
      </c>
      <c r="F2093" t="s">
        <v>71</v>
      </c>
      <c r="G2093" t="s">
        <v>73</v>
      </c>
      <c r="H2093">
        <v>1</v>
      </c>
      <c r="I2093">
        <v>1</v>
      </c>
      <c r="J2093">
        <v>0</v>
      </c>
      <c r="K2093">
        <v>0</v>
      </c>
      <c r="L2093">
        <v>1</v>
      </c>
      <c r="M2093">
        <v>1</v>
      </c>
      <c r="N2093">
        <v>1</v>
      </c>
      <c r="O2093">
        <v>1</v>
      </c>
      <c r="P2093">
        <v>1</v>
      </c>
      <c r="Q2093">
        <v>1</v>
      </c>
      <c r="R2093">
        <v>1</v>
      </c>
      <c r="S2093">
        <v>1</v>
      </c>
    </row>
    <row r="2094" spans="1:44" x14ac:dyDescent="0.3">
      <c r="A2094">
        <v>2090</v>
      </c>
      <c r="B2094">
        <v>2</v>
      </c>
      <c r="C2094">
        <v>86</v>
      </c>
      <c r="D2094">
        <v>3</v>
      </c>
      <c r="E2094" t="str">
        <f>"2-86-3"</f>
        <v>2-86-3</v>
      </c>
      <c r="F2094" t="s">
        <v>71</v>
      </c>
      <c r="G2094" t="s">
        <v>73</v>
      </c>
      <c r="H2094">
        <v>1</v>
      </c>
      <c r="I2094">
        <v>1</v>
      </c>
      <c r="J2094">
        <v>0</v>
      </c>
      <c r="K2094">
        <v>0</v>
      </c>
      <c r="L2094">
        <v>1</v>
      </c>
      <c r="M2094">
        <v>1</v>
      </c>
      <c r="N2094">
        <v>1</v>
      </c>
      <c r="O2094">
        <v>1</v>
      </c>
      <c r="P2094">
        <v>1</v>
      </c>
      <c r="Q2094">
        <v>1</v>
      </c>
      <c r="R2094">
        <v>1</v>
      </c>
      <c r="S2094">
        <v>1</v>
      </c>
    </row>
    <row r="2095" spans="1:44" x14ac:dyDescent="0.3">
      <c r="A2095">
        <v>2091</v>
      </c>
      <c r="B2095">
        <v>2</v>
      </c>
      <c r="C2095">
        <v>86</v>
      </c>
      <c r="D2095">
        <v>22</v>
      </c>
      <c r="E2095" t="str">
        <f>"2-86-22"</f>
        <v>2-86-22</v>
      </c>
      <c r="F2095" t="s">
        <v>71</v>
      </c>
      <c r="G2095" t="s">
        <v>72</v>
      </c>
      <c r="T2095">
        <v>1</v>
      </c>
      <c r="U2095">
        <v>0</v>
      </c>
      <c r="V2095">
        <v>0</v>
      </c>
      <c r="W2095">
        <v>0</v>
      </c>
      <c r="X2095">
        <v>1</v>
      </c>
      <c r="Y2095">
        <v>0</v>
      </c>
      <c r="Z2095">
        <v>0</v>
      </c>
      <c r="AA2095">
        <v>1</v>
      </c>
      <c r="AB2095">
        <v>0</v>
      </c>
      <c r="AC2095">
        <v>0</v>
      </c>
      <c r="AD2095">
        <v>1</v>
      </c>
      <c r="AE2095">
        <v>1</v>
      </c>
      <c r="AF2095">
        <v>1</v>
      </c>
      <c r="AG2095">
        <v>1</v>
      </c>
      <c r="AH2095">
        <v>1</v>
      </c>
      <c r="AI2095">
        <v>0</v>
      </c>
      <c r="AJ2095">
        <v>1</v>
      </c>
      <c r="AK2095">
        <v>0</v>
      </c>
      <c r="AL2095">
        <v>0</v>
      </c>
      <c r="AM2095">
        <v>1</v>
      </c>
      <c r="AN2095">
        <v>1</v>
      </c>
      <c r="AO2095">
        <v>1</v>
      </c>
      <c r="AP2095">
        <v>0</v>
      </c>
      <c r="AQ2095">
        <v>0</v>
      </c>
      <c r="AR2095">
        <v>0</v>
      </c>
    </row>
    <row r="2096" spans="1:44" x14ac:dyDescent="0.3">
      <c r="A2096">
        <v>2092</v>
      </c>
      <c r="B2096">
        <v>2</v>
      </c>
      <c r="C2096">
        <v>86</v>
      </c>
      <c r="D2096">
        <v>21</v>
      </c>
      <c r="E2096" t="str">
        <f>"2-86-21"</f>
        <v>2-86-21</v>
      </c>
      <c r="F2096" t="s">
        <v>71</v>
      </c>
      <c r="G2096" t="s">
        <v>73</v>
      </c>
      <c r="H2096">
        <v>1</v>
      </c>
      <c r="I2096">
        <v>0</v>
      </c>
      <c r="J2096">
        <v>0</v>
      </c>
      <c r="K2096">
        <v>1</v>
      </c>
      <c r="L2096">
        <v>1</v>
      </c>
      <c r="M2096">
        <v>1</v>
      </c>
      <c r="N2096">
        <v>1</v>
      </c>
      <c r="O2096">
        <v>1</v>
      </c>
      <c r="P2096">
        <v>1</v>
      </c>
      <c r="Q2096">
        <v>1</v>
      </c>
      <c r="R2096">
        <v>1</v>
      </c>
      <c r="S2096">
        <v>1</v>
      </c>
    </row>
    <row r="2097" spans="1:44" x14ac:dyDescent="0.3">
      <c r="A2097">
        <v>2093</v>
      </c>
      <c r="B2097">
        <v>2</v>
      </c>
      <c r="C2097">
        <v>86</v>
      </c>
      <c r="D2097">
        <v>16</v>
      </c>
      <c r="E2097" t="str">
        <f>"2-86-16"</f>
        <v>2-86-16</v>
      </c>
      <c r="F2097" t="s">
        <v>71</v>
      </c>
      <c r="G2097" t="s">
        <v>73</v>
      </c>
      <c r="H2097">
        <v>1</v>
      </c>
      <c r="I2097">
        <v>0</v>
      </c>
      <c r="J2097">
        <v>0</v>
      </c>
      <c r="K2097">
        <v>1</v>
      </c>
      <c r="L2097">
        <v>1</v>
      </c>
      <c r="M2097">
        <v>1</v>
      </c>
      <c r="N2097">
        <v>1</v>
      </c>
      <c r="O2097">
        <v>1</v>
      </c>
      <c r="P2097">
        <v>1</v>
      </c>
      <c r="Q2097">
        <v>1</v>
      </c>
      <c r="R2097">
        <v>1</v>
      </c>
      <c r="S2097">
        <v>1</v>
      </c>
    </row>
    <row r="2098" spans="1:44" x14ac:dyDescent="0.3">
      <c r="A2098">
        <v>2094</v>
      </c>
      <c r="B2098">
        <v>2</v>
      </c>
      <c r="C2098">
        <v>86</v>
      </c>
      <c r="D2098">
        <v>15</v>
      </c>
      <c r="E2098" t="str">
        <f>"2-86-15"</f>
        <v>2-86-15</v>
      </c>
      <c r="F2098" t="s">
        <v>71</v>
      </c>
      <c r="G2098" t="s">
        <v>72</v>
      </c>
      <c r="T2098">
        <v>0</v>
      </c>
      <c r="U2098">
        <v>1</v>
      </c>
      <c r="V2098">
        <v>0</v>
      </c>
      <c r="W2098">
        <v>0</v>
      </c>
      <c r="X2098">
        <v>1</v>
      </c>
      <c r="Y2098">
        <v>0</v>
      </c>
      <c r="Z2098">
        <v>1</v>
      </c>
      <c r="AA2098">
        <v>0</v>
      </c>
      <c r="AB2098">
        <v>0</v>
      </c>
      <c r="AC2098">
        <v>1</v>
      </c>
      <c r="AD2098">
        <v>0</v>
      </c>
      <c r="AE2098">
        <v>1</v>
      </c>
      <c r="AF2098">
        <v>1</v>
      </c>
      <c r="AG2098">
        <v>1</v>
      </c>
      <c r="AH2098">
        <v>0</v>
      </c>
      <c r="AI2098">
        <v>1</v>
      </c>
      <c r="AJ2098">
        <v>1</v>
      </c>
      <c r="AK2098">
        <v>0</v>
      </c>
      <c r="AL2098">
        <v>1</v>
      </c>
      <c r="AM2098">
        <v>1</v>
      </c>
      <c r="AN2098">
        <v>1</v>
      </c>
      <c r="AO2098">
        <v>1</v>
      </c>
      <c r="AP2098">
        <v>0</v>
      </c>
      <c r="AQ2098">
        <v>0</v>
      </c>
      <c r="AR2098">
        <v>0</v>
      </c>
    </row>
    <row r="2099" spans="1:44" x14ac:dyDescent="0.3">
      <c r="A2099">
        <v>2095</v>
      </c>
      <c r="B2099">
        <v>2</v>
      </c>
      <c r="C2099">
        <v>86</v>
      </c>
      <c r="D2099">
        <v>10</v>
      </c>
      <c r="E2099" t="str">
        <f>"2-86-10"</f>
        <v>2-86-10</v>
      </c>
      <c r="F2099" t="s">
        <v>71</v>
      </c>
      <c r="G2099" t="s">
        <v>73</v>
      </c>
      <c r="H2099">
        <v>1</v>
      </c>
      <c r="I2099">
        <v>1</v>
      </c>
      <c r="J2099">
        <v>0</v>
      </c>
      <c r="K2099">
        <v>0</v>
      </c>
      <c r="L2099">
        <v>1</v>
      </c>
      <c r="M2099">
        <v>1</v>
      </c>
      <c r="N2099">
        <v>1</v>
      </c>
      <c r="O2099">
        <v>1</v>
      </c>
      <c r="P2099">
        <v>1</v>
      </c>
      <c r="Q2099">
        <v>1</v>
      </c>
      <c r="R2099">
        <v>1</v>
      </c>
      <c r="S2099">
        <v>1</v>
      </c>
    </row>
    <row r="2100" spans="1:44" x14ac:dyDescent="0.3">
      <c r="A2100">
        <v>2096</v>
      </c>
      <c r="B2100">
        <v>2</v>
      </c>
      <c r="C2100">
        <v>86</v>
      </c>
      <c r="D2100">
        <v>7</v>
      </c>
      <c r="E2100" t="str">
        <f>"2-86-7"</f>
        <v>2-86-7</v>
      </c>
      <c r="F2100" t="s">
        <v>71</v>
      </c>
      <c r="G2100" t="s">
        <v>73</v>
      </c>
      <c r="H2100">
        <v>0</v>
      </c>
      <c r="I2100">
        <v>0</v>
      </c>
      <c r="J2100">
        <v>1</v>
      </c>
      <c r="K2100">
        <v>0</v>
      </c>
      <c r="L2100">
        <v>1</v>
      </c>
      <c r="M2100">
        <v>1</v>
      </c>
      <c r="N2100">
        <v>1</v>
      </c>
      <c r="O2100">
        <v>1</v>
      </c>
      <c r="P2100">
        <v>1</v>
      </c>
      <c r="Q2100">
        <v>1</v>
      </c>
      <c r="R2100">
        <v>1</v>
      </c>
      <c r="S2100">
        <v>1</v>
      </c>
    </row>
    <row r="2101" spans="1:44" x14ac:dyDescent="0.3">
      <c r="A2101">
        <v>2097</v>
      </c>
      <c r="B2101">
        <v>2</v>
      </c>
      <c r="C2101">
        <v>86</v>
      </c>
      <c r="D2101">
        <v>1</v>
      </c>
      <c r="E2101" t="str">
        <f>"2-86-1"</f>
        <v>2-86-1</v>
      </c>
      <c r="F2101" t="s">
        <v>71</v>
      </c>
      <c r="G2101" t="s">
        <v>73</v>
      </c>
      <c r="H2101">
        <v>0</v>
      </c>
      <c r="I2101">
        <v>1</v>
      </c>
      <c r="J2101">
        <v>0</v>
      </c>
      <c r="K2101">
        <v>0</v>
      </c>
      <c r="L2101">
        <v>1</v>
      </c>
      <c r="M2101">
        <v>1</v>
      </c>
      <c r="N2101">
        <v>1</v>
      </c>
      <c r="O2101">
        <v>0</v>
      </c>
      <c r="P2101">
        <v>1</v>
      </c>
      <c r="Q2101">
        <v>0</v>
      </c>
      <c r="R2101">
        <v>0</v>
      </c>
      <c r="S2101">
        <v>1</v>
      </c>
    </row>
    <row r="2102" spans="1:44" x14ac:dyDescent="0.3">
      <c r="A2102">
        <v>2098</v>
      </c>
      <c r="B2102">
        <v>2</v>
      </c>
      <c r="C2102">
        <v>86</v>
      </c>
      <c r="D2102">
        <v>20</v>
      </c>
      <c r="E2102" t="str">
        <f>"2-86-20"</f>
        <v>2-86-20</v>
      </c>
      <c r="F2102" t="s">
        <v>71</v>
      </c>
      <c r="G2102" t="s">
        <v>73</v>
      </c>
      <c r="H2102">
        <v>1</v>
      </c>
      <c r="I2102">
        <v>1</v>
      </c>
      <c r="J2102">
        <v>0</v>
      </c>
      <c r="K2102">
        <v>0</v>
      </c>
      <c r="L2102">
        <v>1</v>
      </c>
      <c r="M2102">
        <v>1</v>
      </c>
      <c r="N2102">
        <v>1</v>
      </c>
      <c r="O2102">
        <v>1</v>
      </c>
      <c r="P2102">
        <v>1</v>
      </c>
      <c r="Q2102">
        <v>1</v>
      </c>
      <c r="R2102">
        <v>1</v>
      </c>
      <c r="S2102">
        <v>1</v>
      </c>
    </row>
    <row r="2103" spans="1:44" x14ac:dyDescent="0.3">
      <c r="A2103">
        <v>2099</v>
      </c>
      <c r="B2103">
        <v>2</v>
      </c>
      <c r="C2103">
        <v>86</v>
      </c>
      <c r="D2103">
        <v>19</v>
      </c>
      <c r="E2103" t="str">
        <f>"2-86-19"</f>
        <v>2-86-19</v>
      </c>
      <c r="F2103" t="s">
        <v>71</v>
      </c>
      <c r="G2103" t="s">
        <v>73</v>
      </c>
      <c r="H2103">
        <v>1</v>
      </c>
      <c r="I2103">
        <v>1</v>
      </c>
      <c r="J2103">
        <v>0</v>
      </c>
      <c r="K2103">
        <v>0</v>
      </c>
      <c r="L2103">
        <v>1</v>
      </c>
      <c r="M2103">
        <v>1</v>
      </c>
      <c r="N2103">
        <v>1</v>
      </c>
      <c r="O2103">
        <v>1</v>
      </c>
      <c r="P2103">
        <v>1</v>
      </c>
      <c r="Q2103">
        <v>1</v>
      </c>
      <c r="R2103">
        <v>1</v>
      </c>
      <c r="S2103">
        <v>1</v>
      </c>
    </row>
    <row r="2104" spans="1:44" x14ac:dyDescent="0.3">
      <c r="A2104">
        <v>2100</v>
      </c>
      <c r="B2104">
        <v>2</v>
      </c>
      <c r="C2104">
        <v>86</v>
      </c>
      <c r="D2104">
        <v>12</v>
      </c>
      <c r="E2104" t="str">
        <f>"2-86-12"</f>
        <v>2-86-12</v>
      </c>
      <c r="F2104" t="s">
        <v>71</v>
      </c>
      <c r="G2104" t="s">
        <v>73</v>
      </c>
      <c r="H2104">
        <v>1</v>
      </c>
      <c r="I2104">
        <v>0</v>
      </c>
      <c r="J2104">
        <v>1</v>
      </c>
      <c r="K2104">
        <v>0</v>
      </c>
      <c r="L2104">
        <v>1</v>
      </c>
      <c r="M2104">
        <v>1</v>
      </c>
      <c r="N2104">
        <v>1</v>
      </c>
      <c r="O2104">
        <v>1</v>
      </c>
      <c r="P2104">
        <v>1</v>
      </c>
      <c r="Q2104">
        <v>1</v>
      </c>
      <c r="R2104">
        <v>1</v>
      </c>
      <c r="S2104">
        <v>1</v>
      </c>
    </row>
    <row r="2105" spans="1:44" x14ac:dyDescent="0.3">
      <c r="A2105">
        <v>2101</v>
      </c>
      <c r="B2105">
        <v>2</v>
      </c>
      <c r="C2105">
        <v>86</v>
      </c>
      <c r="D2105">
        <v>8</v>
      </c>
      <c r="E2105" t="str">
        <f>"2-86-8"</f>
        <v>2-86-8</v>
      </c>
      <c r="F2105" t="s">
        <v>71</v>
      </c>
      <c r="G2105" t="s">
        <v>72</v>
      </c>
      <c r="T2105">
        <v>0</v>
      </c>
      <c r="U2105">
        <v>1</v>
      </c>
      <c r="V2105">
        <v>0</v>
      </c>
      <c r="W2105">
        <v>0</v>
      </c>
      <c r="X2105">
        <v>1</v>
      </c>
      <c r="Y2105">
        <v>0</v>
      </c>
      <c r="Z2105">
        <v>1</v>
      </c>
      <c r="AA2105">
        <v>0</v>
      </c>
      <c r="AB2105">
        <v>0</v>
      </c>
      <c r="AC2105">
        <v>1</v>
      </c>
      <c r="AD2105">
        <v>0</v>
      </c>
      <c r="AE2105">
        <v>1</v>
      </c>
      <c r="AF2105">
        <v>1</v>
      </c>
      <c r="AG2105">
        <v>1</v>
      </c>
      <c r="AH2105">
        <v>1</v>
      </c>
      <c r="AI2105">
        <v>0</v>
      </c>
      <c r="AJ2105">
        <v>1</v>
      </c>
      <c r="AK2105">
        <v>0</v>
      </c>
      <c r="AL2105">
        <v>1</v>
      </c>
      <c r="AM2105">
        <v>1</v>
      </c>
      <c r="AN2105">
        <v>1</v>
      </c>
      <c r="AO2105">
        <v>1</v>
      </c>
      <c r="AP2105">
        <v>0</v>
      </c>
      <c r="AQ2105">
        <v>0</v>
      </c>
      <c r="AR2105">
        <v>0</v>
      </c>
    </row>
    <row r="2106" spans="1:44" x14ac:dyDescent="0.3">
      <c r="A2106">
        <v>2102</v>
      </c>
      <c r="B2106">
        <v>2</v>
      </c>
      <c r="C2106">
        <v>86</v>
      </c>
      <c r="D2106">
        <v>13</v>
      </c>
      <c r="E2106" t="str">
        <f>"2-86-13"</f>
        <v>2-86-13</v>
      </c>
      <c r="F2106" t="s">
        <v>71</v>
      </c>
      <c r="G2106" t="s">
        <v>72</v>
      </c>
      <c r="T2106">
        <v>1</v>
      </c>
      <c r="U2106">
        <v>0</v>
      </c>
      <c r="V2106">
        <v>0</v>
      </c>
      <c r="W2106">
        <v>0</v>
      </c>
      <c r="X2106">
        <v>0</v>
      </c>
      <c r="Y2106">
        <v>1</v>
      </c>
      <c r="Z2106">
        <v>0</v>
      </c>
      <c r="AA2106">
        <v>1</v>
      </c>
      <c r="AB2106">
        <v>0</v>
      </c>
      <c r="AC2106">
        <v>0</v>
      </c>
      <c r="AD2106">
        <v>1</v>
      </c>
      <c r="AE2106">
        <v>1</v>
      </c>
      <c r="AF2106">
        <v>1</v>
      </c>
      <c r="AG2106">
        <v>1</v>
      </c>
      <c r="AH2106">
        <v>0</v>
      </c>
      <c r="AI2106">
        <v>1</v>
      </c>
      <c r="AJ2106">
        <v>1</v>
      </c>
      <c r="AK2106">
        <v>0</v>
      </c>
      <c r="AL2106">
        <v>1</v>
      </c>
      <c r="AM2106">
        <v>1</v>
      </c>
      <c r="AN2106">
        <v>1</v>
      </c>
      <c r="AO2106">
        <v>1</v>
      </c>
      <c r="AP2106">
        <v>0</v>
      </c>
      <c r="AQ2106">
        <v>0</v>
      </c>
      <c r="AR2106">
        <v>0</v>
      </c>
    </row>
    <row r="2107" spans="1:44" x14ac:dyDescent="0.3">
      <c r="A2107">
        <v>2103</v>
      </c>
      <c r="B2107">
        <v>2</v>
      </c>
      <c r="C2107">
        <v>86</v>
      </c>
      <c r="D2107">
        <v>11</v>
      </c>
      <c r="E2107" t="str">
        <f>"2-86-11"</f>
        <v>2-86-11</v>
      </c>
      <c r="F2107" t="s">
        <v>71</v>
      </c>
      <c r="G2107" t="s">
        <v>72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1</v>
      </c>
      <c r="Z2107">
        <v>0</v>
      </c>
      <c r="AA2107">
        <v>0</v>
      </c>
      <c r="AB2107">
        <v>0</v>
      </c>
      <c r="AC2107">
        <v>0</v>
      </c>
      <c r="AD2107">
        <v>0</v>
      </c>
      <c r="AE2107">
        <v>0</v>
      </c>
      <c r="AF2107">
        <v>0</v>
      </c>
      <c r="AG2107">
        <v>0</v>
      </c>
      <c r="AH2107">
        <v>1</v>
      </c>
      <c r="AI2107">
        <v>0</v>
      </c>
      <c r="AJ2107">
        <v>0</v>
      </c>
      <c r="AK2107">
        <v>1</v>
      </c>
      <c r="AL2107">
        <v>0</v>
      </c>
      <c r="AM2107">
        <v>0</v>
      </c>
      <c r="AN2107">
        <v>0</v>
      </c>
      <c r="AO2107">
        <v>0</v>
      </c>
      <c r="AP2107">
        <v>0</v>
      </c>
      <c r="AQ2107">
        <v>0</v>
      </c>
      <c r="AR2107">
        <v>0</v>
      </c>
    </row>
    <row r="2108" spans="1:44" x14ac:dyDescent="0.3">
      <c r="A2108">
        <v>2104</v>
      </c>
      <c r="B2108">
        <v>2</v>
      </c>
      <c r="C2108">
        <v>86</v>
      </c>
      <c r="D2108">
        <v>2</v>
      </c>
      <c r="E2108" t="str">
        <f>"2-86-2"</f>
        <v>2-86-2</v>
      </c>
      <c r="F2108" t="s">
        <v>71</v>
      </c>
      <c r="G2108" t="s">
        <v>72</v>
      </c>
      <c r="T2108">
        <v>1</v>
      </c>
      <c r="U2108">
        <v>0</v>
      </c>
      <c r="V2108">
        <v>0</v>
      </c>
      <c r="W2108">
        <v>0</v>
      </c>
      <c r="X2108">
        <v>1</v>
      </c>
      <c r="Y2108">
        <v>0</v>
      </c>
      <c r="Z2108">
        <v>1</v>
      </c>
      <c r="AA2108">
        <v>0</v>
      </c>
      <c r="AB2108">
        <v>0</v>
      </c>
      <c r="AC2108">
        <v>0</v>
      </c>
      <c r="AD2108">
        <v>1</v>
      </c>
      <c r="AE2108">
        <v>1</v>
      </c>
      <c r="AF2108">
        <v>1</v>
      </c>
      <c r="AG2108">
        <v>1</v>
      </c>
      <c r="AH2108">
        <v>0</v>
      </c>
      <c r="AI2108">
        <v>1</v>
      </c>
      <c r="AJ2108">
        <v>1</v>
      </c>
      <c r="AK2108">
        <v>0</v>
      </c>
      <c r="AL2108">
        <v>1</v>
      </c>
      <c r="AM2108">
        <v>1</v>
      </c>
      <c r="AN2108">
        <v>1</v>
      </c>
      <c r="AO2108">
        <v>1</v>
      </c>
      <c r="AP2108">
        <v>0</v>
      </c>
      <c r="AQ2108">
        <v>0</v>
      </c>
      <c r="AR2108">
        <v>1</v>
      </c>
    </row>
    <row r="2109" spans="1:44" x14ac:dyDescent="0.3">
      <c r="A2109">
        <v>2105</v>
      </c>
      <c r="B2109">
        <v>2</v>
      </c>
      <c r="C2109">
        <v>87</v>
      </c>
      <c r="D2109">
        <v>21</v>
      </c>
      <c r="E2109" t="str">
        <f>"2-87-21"</f>
        <v>2-87-21</v>
      </c>
      <c r="F2109" t="s">
        <v>71</v>
      </c>
      <c r="G2109" t="s">
        <v>72</v>
      </c>
      <c r="T2109">
        <v>1</v>
      </c>
      <c r="U2109">
        <v>0</v>
      </c>
      <c r="V2109">
        <v>0</v>
      </c>
      <c r="W2109">
        <v>0</v>
      </c>
      <c r="X2109">
        <v>1</v>
      </c>
      <c r="Y2109">
        <v>0</v>
      </c>
      <c r="Z2109">
        <v>1</v>
      </c>
      <c r="AA2109">
        <v>0</v>
      </c>
      <c r="AB2109">
        <v>0</v>
      </c>
      <c r="AC2109">
        <v>1</v>
      </c>
      <c r="AD2109">
        <v>0</v>
      </c>
      <c r="AE2109">
        <v>1</v>
      </c>
      <c r="AF2109">
        <v>1</v>
      </c>
      <c r="AG2109">
        <v>1</v>
      </c>
      <c r="AH2109">
        <v>1</v>
      </c>
      <c r="AI2109">
        <v>0</v>
      </c>
      <c r="AJ2109">
        <v>1</v>
      </c>
      <c r="AK2109">
        <v>0</v>
      </c>
      <c r="AL2109">
        <v>1</v>
      </c>
      <c r="AM2109">
        <v>1</v>
      </c>
      <c r="AN2109">
        <v>1</v>
      </c>
      <c r="AO2109">
        <v>1</v>
      </c>
      <c r="AP2109">
        <v>0</v>
      </c>
      <c r="AQ2109">
        <v>0</v>
      </c>
      <c r="AR2109">
        <v>0</v>
      </c>
    </row>
    <row r="2110" spans="1:44" x14ac:dyDescent="0.3">
      <c r="A2110">
        <v>2106</v>
      </c>
      <c r="B2110">
        <v>2</v>
      </c>
      <c r="C2110">
        <v>87</v>
      </c>
      <c r="D2110">
        <v>14</v>
      </c>
      <c r="E2110" t="str">
        <f>"2-87-14"</f>
        <v>2-87-14</v>
      </c>
      <c r="F2110" t="s">
        <v>71</v>
      </c>
      <c r="G2110" t="s">
        <v>73</v>
      </c>
      <c r="H2110">
        <v>0</v>
      </c>
      <c r="I2110">
        <v>1</v>
      </c>
      <c r="J2110">
        <v>0</v>
      </c>
      <c r="K2110">
        <v>0</v>
      </c>
      <c r="L2110">
        <v>1</v>
      </c>
      <c r="M2110">
        <v>0</v>
      </c>
      <c r="N2110">
        <v>0</v>
      </c>
      <c r="O2110">
        <v>0</v>
      </c>
      <c r="P2110">
        <v>0</v>
      </c>
      <c r="Q2110">
        <v>1</v>
      </c>
      <c r="R2110">
        <v>1</v>
      </c>
      <c r="S2110">
        <v>1</v>
      </c>
    </row>
    <row r="2111" spans="1:44" x14ac:dyDescent="0.3">
      <c r="A2111">
        <v>2107</v>
      </c>
      <c r="B2111">
        <v>2</v>
      </c>
      <c r="C2111">
        <v>87</v>
      </c>
      <c r="D2111">
        <v>13</v>
      </c>
      <c r="E2111" t="str">
        <f>"2-87-13"</f>
        <v>2-87-13</v>
      </c>
      <c r="F2111" t="s">
        <v>71</v>
      </c>
      <c r="G2111" t="s">
        <v>72</v>
      </c>
      <c r="T2111">
        <v>0</v>
      </c>
      <c r="U2111">
        <v>1</v>
      </c>
      <c r="V2111">
        <v>0</v>
      </c>
      <c r="W2111">
        <v>0</v>
      </c>
      <c r="X2111">
        <v>1</v>
      </c>
      <c r="Y2111">
        <v>0</v>
      </c>
      <c r="Z2111">
        <v>1</v>
      </c>
      <c r="AA2111">
        <v>0</v>
      </c>
      <c r="AB2111">
        <v>0</v>
      </c>
      <c r="AC2111">
        <v>1</v>
      </c>
      <c r="AD2111">
        <v>0</v>
      </c>
      <c r="AE2111">
        <v>1</v>
      </c>
      <c r="AF2111">
        <v>1</v>
      </c>
      <c r="AG2111">
        <v>1</v>
      </c>
      <c r="AH2111">
        <v>0</v>
      </c>
      <c r="AI2111">
        <v>1</v>
      </c>
      <c r="AJ2111">
        <v>1</v>
      </c>
      <c r="AK2111">
        <v>0</v>
      </c>
      <c r="AL2111">
        <v>1</v>
      </c>
      <c r="AM2111">
        <v>1</v>
      </c>
      <c r="AN2111">
        <v>1</v>
      </c>
      <c r="AO2111">
        <v>1</v>
      </c>
      <c r="AP2111">
        <v>0</v>
      </c>
      <c r="AQ2111">
        <v>0</v>
      </c>
      <c r="AR2111">
        <v>0</v>
      </c>
    </row>
    <row r="2112" spans="1:44" x14ac:dyDescent="0.3">
      <c r="A2112">
        <v>2108</v>
      </c>
      <c r="B2112">
        <v>2</v>
      </c>
      <c r="C2112">
        <v>87</v>
      </c>
      <c r="D2112">
        <v>9</v>
      </c>
      <c r="E2112" t="str">
        <f>"2-87-9"</f>
        <v>2-87-9</v>
      </c>
      <c r="F2112" t="s">
        <v>71</v>
      </c>
      <c r="G2112" t="s">
        <v>73</v>
      </c>
      <c r="H2112">
        <v>1</v>
      </c>
      <c r="I2112">
        <v>0</v>
      </c>
      <c r="J2112">
        <v>0</v>
      </c>
      <c r="K2112">
        <v>0</v>
      </c>
      <c r="L2112">
        <v>1</v>
      </c>
      <c r="M2112">
        <v>1</v>
      </c>
      <c r="N2112">
        <v>1</v>
      </c>
      <c r="O2112">
        <v>1</v>
      </c>
      <c r="P2112">
        <v>1</v>
      </c>
      <c r="Q2112">
        <v>1</v>
      </c>
      <c r="R2112">
        <v>1</v>
      </c>
      <c r="S2112">
        <v>1</v>
      </c>
    </row>
    <row r="2113" spans="1:44" x14ac:dyDescent="0.3">
      <c r="A2113">
        <v>2109</v>
      </c>
      <c r="B2113">
        <v>2</v>
      </c>
      <c r="C2113">
        <v>87</v>
      </c>
      <c r="D2113">
        <v>5</v>
      </c>
      <c r="E2113" t="str">
        <f>"2-87-5"</f>
        <v>2-87-5</v>
      </c>
      <c r="F2113" t="s">
        <v>71</v>
      </c>
      <c r="G2113" t="s">
        <v>73</v>
      </c>
      <c r="H2113">
        <v>1</v>
      </c>
      <c r="I2113">
        <v>0</v>
      </c>
      <c r="J2113">
        <v>0</v>
      </c>
      <c r="K2113">
        <v>1</v>
      </c>
      <c r="L2113">
        <v>1</v>
      </c>
      <c r="M2113">
        <v>1</v>
      </c>
      <c r="N2113">
        <v>1</v>
      </c>
      <c r="O2113">
        <v>1</v>
      </c>
      <c r="P2113">
        <v>1</v>
      </c>
      <c r="Q2113">
        <v>1</v>
      </c>
      <c r="R2113">
        <v>1</v>
      </c>
      <c r="S2113">
        <v>1</v>
      </c>
    </row>
    <row r="2114" spans="1:44" x14ac:dyDescent="0.3">
      <c r="A2114">
        <v>2110</v>
      </c>
      <c r="B2114">
        <v>2</v>
      </c>
      <c r="C2114">
        <v>87</v>
      </c>
      <c r="D2114">
        <v>3</v>
      </c>
      <c r="E2114" t="str">
        <f>"2-87-3"</f>
        <v>2-87-3</v>
      </c>
      <c r="F2114" t="s">
        <v>71</v>
      </c>
      <c r="G2114" t="s">
        <v>73</v>
      </c>
      <c r="H2114">
        <v>1</v>
      </c>
      <c r="I2114">
        <v>0</v>
      </c>
      <c r="J2114">
        <v>0</v>
      </c>
      <c r="K2114">
        <v>1</v>
      </c>
      <c r="L2114">
        <v>1</v>
      </c>
      <c r="M2114">
        <v>1</v>
      </c>
      <c r="N2114">
        <v>1</v>
      </c>
      <c r="O2114">
        <v>1</v>
      </c>
      <c r="P2114">
        <v>1</v>
      </c>
      <c r="Q2114">
        <v>1</v>
      </c>
      <c r="R2114">
        <v>1</v>
      </c>
      <c r="S2114">
        <v>1</v>
      </c>
    </row>
    <row r="2115" spans="1:44" x14ac:dyDescent="0.3">
      <c r="A2115">
        <v>2111</v>
      </c>
      <c r="B2115">
        <v>2</v>
      </c>
      <c r="C2115">
        <v>87</v>
      </c>
      <c r="D2115">
        <v>24</v>
      </c>
      <c r="E2115" t="str">
        <f>"2-87-24"</f>
        <v>2-87-24</v>
      </c>
      <c r="F2115" t="s">
        <v>71</v>
      </c>
      <c r="G2115" t="s">
        <v>72</v>
      </c>
      <c r="T2115">
        <v>1</v>
      </c>
      <c r="U2115">
        <v>0</v>
      </c>
      <c r="V2115">
        <v>0</v>
      </c>
      <c r="W2115">
        <v>0</v>
      </c>
      <c r="X2115">
        <v>0</v>
      </c>
      <c r="Y2115">
        <v>1</v>
      </c>
      <c r="Z2115">
        <v>1</v>
      </c>
      <c r="AA2115">
        <v>0</v>
      </c>
      <c r="AB2115">
        <v>0</v>
      </c>
      <c r="AC2115">
        <v>1</v>
      </c>
      <c r="AD2115">
        <v>0</v>
      </c>
      <c r="AE2115">
        <v>1</v>
      </c>
      <c r="AF2115">
        <v>1</v>
      </c>
      <c r="AG2115">
        <v>1</v>
      </c>
      <c r="AH2115">
        <v>1</v>
      </c>
      <c r="AI2115">
        <v>0</v>
      </c>
      <c r="AJ2115">
        <v>0</v>
      </c>
      <c r="AK2115">
        <v>1</v>
      </c>
      <c r="AL2115">
        <v>1</v>
      </c>
      <c r="AM2115">
        <v>1</v>
      </c>
      <c r="AN2115">
        <v>1</v>
      </c>
      <c r="AO2115">
        <v>1</v>
      </c>
      <c r="AP2115">
        <v>0</v>
      </c>
      <c r="AQ2115">
        <v>0</v>
      </c>
      <c r="AR2115">
        <v>0</v>
      </c>
    </row>
    <row r="2116" spans="1:44" x14ac:dyDescent="0.3">
      <c r="A2116">
        <v>2112</v>
      </c>
      <c r="B2116">
        <v>2</v>
      </c>
      <c r="C2116">
        <v>87</v>
      </c>
      <c r="D2116">
        <v>23</v>
      </c>
      <c r="E2116" t="str">
        <f>"2-87-23"</f>
        <v>2-87-23</v>
      </c>
      <c r="F2116" t="s">
        <v>71</v>
      </c>
      <c r="G2116" t="s">
        <v>73</v>
      </c>
      <c r="H2116">
        <v>1</v>
      </c>
      <c r="I2116">
        <v>0</v>
      </c>
      <c r="J2116">
        <v>0</v>
      </c>
      <c r="K2116">
        <v>1</v>
      </c>
      <c r="L2116">
        <v>1</v>
      </c>
      <c r="M2116">
        <v>1</v>
      </c>
      <c r="N2116">
        <v>1</v>
      </c>
      <c r="O2116">
        <v>1</v>
      </c>
      <c r="P2116">
        <v>1</v>
      </c>
      <c r="Q2116">
        <v>1</v>
      </c>
      <c r="R2116">
        <v>1</v>
      </c>
      <c r="S2116">
        <v>1</v>
      </c>
    </row>
    <row r="2117" spans="1:44" x14ac:dyDescent="0.3">
      <c r="A2117">
        <v>2113</v>
      </c>
      <c r="B2117">
        <v>2</v>
      </c>
      <c r="C2117">
        <v>87</v>
      </c>
      <c r="D2117">
        <v>15</v>
      </c>
      <c r="E2117" t="str">
        <f>"2-87-15"</f>
        <v>2-87-15</v>
      </c>
      <c r="F2117" t="s">
        <v>71</v>
      </c>
      <c r="G2117" t="s">
        <v>73</v>
      </c>
      <c r="H2117">
        <v>1</v>
      </c>
      <c r="I2117">
        <v>0</v>
      </c>
      <c r="J2117">
        <v>0</v>
      </c>
      <c r="K2117">
        <v>1</v>
      </c>
      <c r="L2117">
        <v>1</v>
      </c>
      <c r="M2117">
        <v>1</v>
      </c>
      <c r="N2117">
        <v>1</v>
      </c>
      <c r="O2117">
        <v>1</v>
      </c>
      <c r="P2117">
        <v>1</v>
      </c>
      <c r="Q2117">
        <v>1</v>
      </c>
      <c r="R2117">
        <v>1</v>
      </c>
      <c r="S2117">
        <v>1</v>
      </c>
    </row>
    <row r="2118" spans="1:44" x14ac:dyDescent="0.3">
      <c r="A2118">
        <v>2114</v>
      </c>
      <c r="B2118">
        <v>2</v>
      </c>
      <c r="C2118">
        <v>87</v>
      </c>
      <c r="D2118">
        <v>6</v>
      </c>
      <c r="E2118" t="str">
        <f>"2-87-6"</f>
        <v>2-87-6</v>
      </c>
      <c r="F2118" t="s">
        <v>71</v>
      </c>
      <c r="G2118" t="s">
        <v>72</v>
      </c>
      <c r="T2118">
        <v>0</v>
      </c>
      <c r="U2118">
        <v>1</v>
      </c>
      <c r="V2118">
        <v>0</v>
      </c>
      <c r="W2118">
        <v>0</v>
      </c>
      <c r="X2118">
        <v>1</v>
      </c>
      <c r="Y2118">
        <v>0</v>
      </c>
      <c r="Z2118">
        <v>0</v>
      </c>
      <c r="AA2118">
        <v>0</v>
      </c>
      <c r="AB2118">
        <v>0</v>
      </c>
      <c r="AC2118">
        <v>0</v>
      </c>
      <c r="AD2118">
        <v>0</v>
      </c>
      <c r="AE2118">
        <v>0</v>
      </c>
      <c r="AF2118">
        <v>0</v>
      </c>
      <c r="AG2118">
        <v>0</v>
      </c>
      <c r="AH2118">
        <v>1</v>
      </c>
      <c r="AI2118">
        <v>0</v>
      </c>
      <c r="AJ2118">
        <v>0</v>
      </c>
      <c r="AK2118">
        <v>0</v>
      </c>
      <c r="AL2118">
        <v>0</v>
      </c>
      <c r="AM2118">
        <v>1</v>
      </c>
      <c r="AN2118">
        <v>1</v>
      </c>
      <c r="AO2118">
        <v>0</v>
      </c>
      <c r="AP2118">
        <v>0</v>
      </c>
      <c r="AQ2118">
        <v>0</v>
      </c>
      <c r="AR2118">
        <v>0</v>
      </c>
    </row>
    <row r="2119" spans="1:44" x14ac:dyDescent="0.3">
      <c r="A2119">
        <v>2115</v>
      </c>
      <c r="B2119">
        <v>2</v>
      </c>
      <c r="C2119">
        <v>87</v>
      </c>
      <c r="D2119">
        <v>1</v>
      </c>
      <c r="E2119" t="str">
        <f>"2-87-1"</f>
        <v>2-87-1</v>
      </c>
      <c r="F2119" t="s">
        <v>71</v>
      </c>
      <c r="G2119" t="s">
        <v>73</v>
      </c>
      <c r="H2119">
        <v>1</v>
      </c>
      <c r="I2119">
        <v>1</v>
      </c>
      <c r="J2119">
        <v>0</v>
      </c>
      <c r="K2119">
        <v>0</v>
      </c>
      <c r="L2119">
        <v>0</v>
      </c>
      <c r="M2119">
        <v>1</v>
      </c>
      <c r="N2119">
        <v>1</v>
      </c>
      <c r="O2119">
        <v>0</v>
      </c>
      <c r="P2119">
        <v>1</v>
      </c>
      <c r="Q2119">
        <v>1</v>
      </c>
      <c r="R2119">
        <v>1</v>
      </c>
      <c r="S2119">
        <v>1</v>
      </c>
    </row>
    <row r="2120" spans="1:44" x14ac:dyDescent="0.3">
      <c r="A2120">
        <v>2116</v>
      </c>
      <c r="B2120">
        <v>2</v>
      </c>
      <c r="C2120">
        <v>87</v>
      </c>
      <c r="D2120">
        <v>25</v>
      </c>
      <c r="E2120" t="str">
        <f>"2-87-25"</f>
        <v>2-87-25</v>
      </c>
      <c r="F2120" t="s">
        <v>71</v>
      </c>
      <c r="G2120" t="s">
        <v>72</v>
      </c>
      <c r="T2120">
        <v>1</v>
      </c>
      <c r="U2120">
        <v>0</v>
      </c>
      <c r="V2120">
        <v>0</v>
      </c>
      <c r="W2120">
        <v>0</v>
      </c>
      <c r="X2120">
        <v>1</v>
      </c>
      <c r="Y2120">
        <v>0</v>
      </c>
      <c r="Z2120">
        <v>0</v>
      </c>
      <c r="AA2120">
        <v>1</v>
      </c>
      <c r="AB2120">
        <v>0</v>
      </c>
      <c r="AC2120">
        <v>0</v>
      </c>
      <c r="AD2120">
        <v>0</v>
      </c>
      <c r="AE2120">
        <v>0</v>
      </c>
      <c r="AF2120">
        <v>0</v>
      </c>
      <c r="AG2120">
        <v>0</v>
      </c>
      <c r="AH2120">
        <v>1</v>
      </c>
      <c r="AI2120">
        <v>0</v>
      </c>
      <c r="AJ2120">
        <v>1</v>
      </c>
      <c r="AK2120">
        <v>0</v>
      </c>
      <c r="AL2120">
        <v>0</v>
      </c>
      <c r="AM2120">
        <v>1</v>
      </c>
      <c r="AN2120">
        <v>0</v>
      </c>
      <c r="AO2120">
        <v>1</v>
      </c>
      <c r="AP2120">
        <v>0</v>
      </c>
      <c r="AQ2120">
        <v>0</v>
      </c>
      <c r="AR2120">
        <v>0</v>
      </c>
    </row>
    <row r="2121" spans="1:44" x14ac:dyDescent="0.3">
      <c r="A2121">
        <v>2117</v>
      </c>
      <c r="B2121">
        <v>2</v>
      </c>
      <c r="C2121">
        <v>87</v>
      </c>
      <c r="D2121">
        <v>18</v>
      </c>
      <c r="E2121" t="str">
        <f>"2-87-18"</f>
        <v>2-87-18</v>
      </c>
      <c r="F2121" t="s">
        <v>71</v>
      </c>
      <c r="G2121" t="s">
        <v>72</v>
      </c>
      <c r="T2121">
        <v>0</v>
      </c>
      <c r="U2121">
        <v>1</v>
      </c>
      <c r="V2121">
        <v>0</v>
      </c>
      <c r="W2121">
        <v>0</v>
      </c>
      <c r="X2121">
        <v>0</v>
      </c>
      <c r="Y2121">
        <v>1</v>
      </c>
      <c r="Z2121">
        <v>1</v>
      </c>
      <c r="AA2121">
        <v>0</v>
      </c>
      <c r="AB2121">
        <v>1</v>
      </c>
      <c r="AC2121">
        <v>0</v>
      </c>
      <c r="AD2121">
        <v>0</v>
      </c>
      <c r="AE2121">
        <v>1</v>
      </c>
      <c r="AF2121">
        <v>1</v>
      </c>
      <c r="AG2121">
        <v>1</v>
      </c>
      <c r="AH2121">
        <v>0</v>
      </c>
      <c r="AI2121">
        <v>1</v>
      </c>
      <c r="AJ2121">
        <v>0</v>
      </c>
      <c r="AK2121">
        <v>1</v>
      </c>
      <c r="AL2121">
        <v>1</v>
      </c>
      <c r="AM2121">
        <v>1</v>
      </c>
      <c r="AN2121">
        <v>1</v>
      </c>
      <c r="AO2121">
        <v>1</v>
      </c>
      <c r="AP2121">
        <v>0</v>
      </c>
      <c r="AQ2121">
        <v>0</v>
      </c>
      <c r="AR2121">
        <v>0</v>
      </c>
    </row>
    <row r="2122" spans="1:44" x14ac:dyDescent="0.3">
      <c r="A2122">
        <v>2118</v>
      </c>
      <c r="B2122">
        <v>2</v>
      </c>
      <c r="C2122">
        <v>87</v>
      </c>
      <c r="D2122">
        <v>17</v>
      </c>
      <c r="E2122" t="str">
        <f>"2-87-17"</f>
        <v>2-87-17</v>
      </c>
      <c r="F2122" t="s">
        <v>71</v>
      </c>
      <c r="G2122" t="s">
        <v>73</v>
      </c>
      <c r="H2122">
        <v>1</v>
      </c>
      <c r="I2122">
        <v>0</v>
      </c>
      <c r="J2122">
        <v>0</v>
      </c>
      <c r="K2122">
        <v>1</v>
      </c>
      <c r="L2122">
        <v>1</v>
      </c>
      <c r="M2122">
        <v>1</v>
      </c>
      <c r="N2122">
        <v>1</v>
      </c>
      <c r="O2122">
        <v>1</v>
      </c>
      <c r="P2122">
        <v>1</v>
      </c>
      <c r="Q2122">
        <v>1</v>
      </c>
      <c r="R2122">
        <v>1</v>
      </c>
      <c r="S2122">
        <v>1</v>
      </c>
    </row>
    <row r="2123" spans="1:44" x14ac:dyDescent="0.3">
      <c r="A2123">
        <v>2119</v>
      </c>
      <c r="B2123">
        <v>2</v>
      </c>
      <c r="C2123">
        <v>87</v>
      </c>
      <c r="D2123">
        <v>11</v>
      </c>
      <c r="E2123" t="str">
        <f>"2-87-11"</f>
        <v>2-87-11</v>
      </c>
      <c r="F2123" t="s">
        <v>71</v>
      </c>
      <c r="G2123" t="s">
        <v>73</v>
      </c>
      <c r="H2123">
        <v>1</v>
      </c>
      <c r="I2123">
        <v>0</v>
      </c>
      <c r="J2123">
        <v>1</v>
      </c>
      <c r="K2123">
        <v>0</v>
      </c>
      <c r="L2123">
        <v>1</v>
      </c>
      <c r="M2123">
        <v>1</v>
      </c>
      <c r="N2123">
        <v>1</v>
      </c>
      <c r="O2123">
        <v>1</v>
      </c>
      <c r="P2123">
        <v>1</v>
      </c>
      <c r="Q2123">
        <v>1</v>
      </c>
      <c r="R2123">
        <v>1</v>
      </c>
      <c r="S2123">
        <v>1</v>
      </c>
    </row>
    <row r="2124" spans="1:44" x14ac:dyDescent="0.3">
      <c r="A2124">
        <v>2120</v>
      </c>
      <c r="B2124">
        <v>2</v>
      </c>
      <c r="C2124">
        <v>87</v>
      </c>
      <c r="D2124">
        <v>7</v>
      </c>
      <c r="E2124" t="str">
        <f>"2-87-7"</f>
        <v>2-87-7</v>
      </c>
      <c r="F2124" t="s">
        <v>71</v>
      </c>
      <c r="G2124" t="s">
        <v>72</v>
      </c>
      <c r="T2124">
        <v>0</v>
      </c>
      <c r="U2124">
        <v>1</v>
      </c>
      <c r="V2124">
        <v>0</v>
      </c>
      <c r="W2124">
        <v>0</v>
      </c>
      <c r="X2124">
        <v>0</v>
      </c>
      <c r="Y2124">
        <v>1</v>
      </c>
      <c r="Z2124">
        <v>0</v>
      </c>
      <c r="AA2124">
        <v>1</v>
      </c>
      <c r="AB2124">
        <v>1</v>
      </c>
      <c r="AC2124">
        <v>0</v>
      </c>
      <c r="AD2124">
        <v>0</v>
      </c>
      <c r="AE2124">
        <v>0</v>
      </c>
      <c r="AF2124">
        <v>0</v>
      </c>
      <c r="AG2124">
        <v>0</v>
      </c>
      <c r="AH2124">
        <v>1</v>
      </c>
      <c r="AI2124">
        <v>0</v>
      </c>
      <c r="AJ2124">
        <v>0</v>
      </c>
      <c r="AK2124">
        <v>1</v>
      </c>
      <c r="AL2124">
        <v>0</v>
      </c>
      <c r="AM2124">
        <v>0</v>
      </c>
      <c r="AN2124">
        <v>0</v>
      </c>
      <c r="AO2124">
        <v>0</v>
      </c>
      <c r="AP2124">
        <v>0</v>
      </c>
      <c r="AQ2124">
        <v>0</v>
      </c>
      <c r="AR2124">
        <v>0</v>
      </c>
    </row>
    <row r="2125" spans="1:44" x14ac:dyDescent="0.3">
      <c r="A2125">
        <v>2121</v>
      </c>
      <c r="B2125">
        <v>2</v>
      </c>
      <c r="C2125">
        <v>87</v>
      </c>
      <c r="D2125">
        <v>2</v>
      </c>
      <c r="E2125" t="str">
        <f>"2-87-2"</f>
        <v>2-87-2</v>
      </c>
      <c r="F2125" t="s">
        <v>71</v>
      </c>
      <c r="G2125" t="s">
        <v>73</v>
      </c>
      <c r="H2125">
        <v>1</v>
      </c>
      <c r="I2125">
        <v>0</v>
      </c>
      <c r="J2125">
        <v>0</v>
      </c>
      <c r="K2125">
        <v>1</v>
      </c>
      <c r="L2125">
        <v>1</v>
      </c>
      <c r="M2125">
        <v>1</v>
      </c>
      <c r="N2125">
        <v>1</v>
      </c>
      <c r="O2125">
        <v>1</v>
      </c>
      <c r="P2125">
        <v>1</v>
      </c>
      <c r="Q2125">
        <v>1</v>
      </c>
      <c r="R2125">
        <v>1</v>
      </c>
      <c r="S2125">
        <v>1</v>
      </c>
    </row>
    <row r="2126" spans="1:44" x14ac:dyDescent="0.3">
      <c r="A2126">
        <v>2122</v>
      </c>
      <c r="B2126">
        <v>2</v>
      </c>
      <c r="C2126">
        <v>87</v>
      </c>
      <c r="D2126">
        <v>20</v>
      </c>
      <c r="E2126" t="str">
        <f>"2-87-20"</f>
        <v>2-87-20</v>
      </c>
      <c r="F2126" t="s">
        <v>71</v>
      </c>
      <c r="G2126" t="s">
        <v>73</v>
      </c>
      <c r="H2126">
        <v>1</v>
      </c>
      <c r="I2126">
        <v>0</v>
      </c>
      <c r="J2126">
        <v>1</v>
      </c>
      <c r="K2126">
        <v>0</v>
      </c>
      <c r="L2126">
        <v>1</v>
      </c>
      <c r="M2126">
        <v>1</v>
      </c>
      <c r="N2126">
        <v>1</v>
      </c>
      <c r="O2126">
        <v>1</v>
      </c>
      <c r="P2126">
        <v>1</v>
      </c>
      <c r="Q2126">
        <v>1</v>
      </c>
      <c r="R2126">
        <v>1</v>
      </c>
      <c r="S2126">
        <v>1</v>
      </c>
    </row>
    <row r="2127" spans="1:44" x14ac:dyDescent="0.3">
      <c r="A2127">
        <v>2123</v>
      </c>
      <c r="B2127">
        <v>2</v>
      </c>
      <c r="C2127">
        <v>87</v>
      </c>
      <c r="D2127">
        <v>19</v>
      </c>
      <c r="E2127" t="str">
        <f>"2-87-19"</f>
        <v>2-87-19</v>
      </c>
      <c r="F2127" t="s">
        <v>71</v>
      </c>
      <c r="G2127" t="s">
        <v>73</v>
      </c>
      <c r="H2127">
        <v>1</v>
      </c>
      <c r="I2127">
        <v>0</v>
      </c>
      <c r="J2127">
        <v>0</v>
      </c>
      <c r="K2127">
        <v>1</v>
      </c>
      <c r="L2127">
        <v>1</v>
      </c>
      <c r="M2127">
        <v>1</v>
      </c>
      <c r="N2127">
        <v>1</v>
      </c>
      <c r="O2127">
        <v>1</v>
      </c>
      <c r="P2127">
        <v>0</v>
      </c>
      <c r="Q2127">
        <v>0</v>
      </c>
      <c r="R2127">
        <v>1</v>
      </c>
      <c r="S2127">
        <v>1</v>
      </c>
    </row>
    <row r="2128" spans="1:44" x14ac:dyDescent="0.3">
      <c r="A2128">
        <v>2124</v>
      </c>
      <c r="B2128">
        <v>2</v>
      </c>
      <c r="C2128">
        <v>87</v>
      </c>
      <c r="D2128">
        <v>8</v>
      </c>
      <c r="E2128" t="str">
        <f>"2-87-8"</f>
        <v>2-87-8</v>
      </c>
      <c r="F2128" t="s">
        <v>71</v>
      </c>
      <c r="G2128" t="s">
        <v>72</v>
      </c>
      <c r="T2128">
        <v>1</v>
      </c>
      <c r="U2128">
        <v>0</v>
      </c>
      <c r="V2128">
        <v>0</v>
      </c>
      <c r="W2128">
        <v>0</v>
      </c>
      <c r="X2128">
        <v>1</v>
      </c>
      <c r="Y2128">
        <v>0</v>
      </c>
      <c r="Z2128">
        <v>1</v>
      </c>
      <c r="AA2128">
        <v>0</v>
      </c>
      <c r="AB2128">
        <v>0</v>
      </c>
      <c r="AC2128">
        <v>1</v>
      </c>
      <c r="AD2128">
        <v>0</v>
      </c>
      <c r="AE2128">
        <v>1</v>
      </c>
      <c r="AF2128">
        <v>1</v>
      </c>
      <c r="AG2128">
        <v>1</v>
      </c>
      <c r="AH2128">
        <v>0</v>
      </c>
      <c r="AI2128">
        <v>0</v>
      </c>
      <c r="AJ2128">
        <v>1</v>
      </c>
      <c r="AK2128">
        <v>0</v>
      </c>
      <c r="AL2128">
        <v>1</v>
      </c>
      <c r="AM2128">
        <v>1</v>
      </c>
      <c r="AN2128">
        <v>1</v>
      </c>
      <c r="AO2128">
        <v>1</v>
      </c>
      <c r="AP2128">
        <v>0</v>
      </c>
      <c r="AQ2128">
        <v>0</v>
      </c>
      <c r="AR2128">
        <v>0</v>
      </c>
    </row>
    <row r="2129" spans="1:44" x14ac:dyDescent="0.3">
      <c r="A2129">
        <v>2125</v>
      </c>
      <c r="B2129">
        <v>2</v>
      </c>
      <c r="C2129">
        <v>87</v>
      </c>
      <c r="D2129">
        <v>4</v>
      </c>
      <c r="E2129" t="str">
        <f>"2-87-4"</f>
        <v>2-87-4</v>
      </c>
      <c r="F2129" t="s">
        <v>71</v>
      </c>
      <c r="G2129" t="s">
        <v>72</v>
      </c>
      <c r="T2129">
        <v>1</v>
      </c>
      <c r="U2129">
        <v>0</v>
      </c>
      <c r="V2129">
        <v>0</v>
      </c>
      <c r="W2129">
        <v>0</v>
      </c>
      <c r="X2129">
        <v>1</v>
      </c>
      <c r="Y2129">
        <v>0</v>
      </c>
      <c r="Z2129">
        <v>1</v>
      </c>
      <c r="AA2129">
        <v>0</v>
      </c>
      <c r="AB2129">
        <v>0</v>
      </c>
      <c r="AC2129">
        <v>0</v>
      </c>
      <c r="AD2129">
        <v>1</v>
      </c>
      <c r="AE2129">
        <v>1</v>
      </c>
      <c r="AF2129">
        <v>1</v>
      </c>
      <c r="AG2129">
        <v>1</v>
      </c>
      <c r="AH2129">
        <v>0</v>
      </c>
      <c r="AI2129">
        <v>1</v>
      </c>
      <c r="AJ2129">
        <v>0</v>
      </c>
      <c r="AK2129">
        <v>1</v>
      </c>
      <c r="AL2129">
        <v>1</v>
      </c>
      <c r="AM2129">
        <v>1</v>
      </c>
      <c r="AN2129">
        <v>1</v>
      </c>
      <c r="AO2129">
        <v>1</v>
      </c>
      <c r="AP2129">
        <v>0</v>
      </c>
      <c r="AQ2129">
        <v>0</v>
      </c>
      <c r="AR2129">
        <v>0</v>
      </c>
    </row>
    <row r="2130" spans="1:44" x14ac:dyDescent="0.3">
      <c r="A2130">
        <v>2126</v>
      </c>
      <c r="B2130">
        <v>2</v>
      </c>
      <c r="C2130">
        <v>87</v>
      </c>
      <c r="D2130">
        <v>10</v>
      </c>
      <c r="E2130" t="str">
        <f>"2-87-10"</f>
        <v>2-87-10</v>
      </c>
      <c r="F2130" t="s">
        <v>71</v>
      </c>
      <c r="G2130" t="s">
        <v>72</v>
      </c>
      <c r="T2130">
        <v>0</v>
      </c>
      <c r="U2130">
        <v>1</v>
      </c>
      <c r="V2130">
        <v>0</v>
      </c>
      <c r="W2130">
        <v>0</v>
      </c>
      <c r="X2130">
        <v>1</v>
      </c>
      <c r="Y2130">
        <v>0</v>
      </c>
      <c r="Z2130">
        <v>0</v>
      </c>
      <c r="AA2130">
        <v>1</v>
      </c>
      <c r="AB2130">
        <v>0</v>
      </c>
      <c r="AC2130">
        <v>1</v>
      </c>
      <c r="AD2130">
        <v>0</v>
      </c>
      <c r="AE2130">
        <v>1</v>
      </c>
      <c r="AF2130">
        <v>1</v>
      </c>
      <c r="AG2130">
        <v>1</v>
      </c>
      <c r="AH2130">
        <v>1</v>
      </c>
      <c r="AI2130">
        <v>0</v>
      </c>
      <c r="AJ2130">
        <v>1</v>
      </c>
      <c r="AK2130">
        <v>0</v>
      </c>
      <c r="AL2130">
        <v>1</v>
      </c>
      <c r="AM2130">
        <v>1</v>
      </c>
      <c r="AN2130">
        <v>1</v>
      </c>
      <c r="AO2130">
        <v>1</v>
      </c>
      <c r="AP2130">
        <v>0</v>
      </c>
      <c r="AQ2130">
        <v>0</v>
      </c>
      <c r="AR2130">
        <v>0</v>
      </c>
    </row>
    <row r="2131" spans="1:44" x14ac:dyDescent="0.3">
      <c r="A2131">
        <v>2127</v>
      </c>
      <c r="B2131">
        <v>2</v>
      </c>
      <c r="C2131">
        <v>87</v>
      </c>
      <c r="D2131">
        <v>16</v>
      </c>
      <c r="E2131" t="str">
        <f>"2-87-16"</f>
        <v>2-87-16</v>
      </c>
      <c r="F2131" t="s">
        <v>71</v>
      </c>
      <c r="G2131" t="s">
        <v>72</v>
      </c>
      <c r="T2131">
        <v>0</v>
      </c>
      <c r="U2131">
        <v>1</v>
      </c>
      <c r="V2131">
        <v>0</v>
      </c>
      <c r="W2131">
        <v>0</v>
      </c>
      <c r="X2131">
        <v>1</v>
      </c>
      <c r="Y2131">
        <v>0</v>
      </c>
      <c r="Z2131">
        <v>0</v>
      </c>
      <c r="AA2131">
        <v>1</v>
      </c>
      <c r="AB2131">
        <v>0</v>
      </c>
      <c r="AC2131">
        <v>1</v>
      </c>
      <c r="AD2131">
        <v>0</v>
      </c>
      <c r="AE2131">
        <v>1</v>
      </c>
      <c r="AF2131">
        <v>1</v>
      </c>
      <c r="AG2131">
        <v>1</v>
      </c>
      <c r="AH2131">
        <v>1</v>
      </c>
      <c r="AI2131">
        <v>0</v>
      </c>
      <c r="AJ2131">
        <v>1</v>
      </c>
      <c r="AK2131">
        <v>0</v>
      </c>
      <c r="AL2131">
        <v>1</v>
      </c>
      <c r="AM2131">
        <v>1</v>
      </c>
      <c r="AN2131">
        <v>1</v>
      </c>
      <c r="AO2131">
        <v>1</v>
      </c>
      <c r="AP2131">
        <v>0</v>
      </c>
      <c r="AQ2131">
        <v>0</v>
      </c>
      <c r="AR2131">
        <v>0</v>
      </c>
    </row>
    <row r="2132" spans="1:44" x14ac:dyDescent="0.3">
      <c r="A2132">
        <v>2128</v>
      </c>
      <c r="B2132">
        <v>2</v>
      </c>
      <c r="C2132">
        <v>87</v>
      </c>
      <c r="D2132">
        <v>12</v>
      </c>
      <c r="E2132" t="str">
        <f>"2-87-12"</f>
        <v>2-87-12</v>
      </c>
      <c r="F2132" t="s">
        <v>71</v>
      </c>
      <c r="G2132" t="s">
        <v>72</v>
      </c>
      <c r="T2132">
        <v>1</v>
      </c>
      <c r="U2132">
        <v>0</v>
      </c>
      <c r="V2132">
        <v>0</v>
      </c>
      <c r="W2132">
        <v>0</v>
      </c>
      <c r="X2132">
        <v>1</v>
      </c>
      <c r="Y2132">
        <v>0</v>
      </c>
      <c r="Z2132">
        <v>1</v>
      </c>
      <c r="AA2132">
        <v>0</v>
      </c>
      <c r="AB2132">
        <v>0</v>
      </c>
      <c r="AC2132">
        <v>0</v>
      </c>
      <c r="AD2132">
        <v>1</v>
      </c>
      <c r="AE2132">
        <v>1</v>
      </c>
      <c r="AF2132">
        <v>1</v>
      </c>
      <c r="AG2132">
        <v>1</v>
      </c>
      <c r="AH2132">
        <v>0</v>
      </c>
      <c r="AI2132">
        <v>1</v>
      </c>
      <c r="AJ2132">
        <v>1</v>
      </c>
      <c r="AK2132">
        <v>0</v>
      </c>
      <c r="AL2132">
        <v>1</v>
      </c>
      <c r="AM2132">
        <v>1</v>
      </c>
      <c r="AN2132">
        <v>1</v>
      </c>
      <c r="AO2132">
        <v>1</v>
      </c>
      <c r="AP2132">
        <v>0</v>
      </c>
      <c r="AQ2132">
        <v>0</v>
      </c>
      <c r="AR2132">
        <v>0</v>
      </c>
    </row>
    <row r="2133" spans="1:44" x14ac:dyDescent="0.3">
      <c r="A2133">
        <v>2129</v>
      </c>
      <c r="B2133">
        <v>2</v>
      </c>
      <c r="C2133">
        <v>87</v>
      </c>
      <c r="D2133">
        <v>22</v>
      </c>
      <c r="E2133" t="str">
        <f>"2-87-22"</f>
        <v>2-87-22</v>
      </c>
      <c r="F2133" t="s">
        <v>71</v>
      </c>
      <c r="G2133" t="s">
        <v>72</v>
      </c>
      <c r="T2133">
        <v>1</v>
      </c>
      <c r="U2133">
        <v>0</v>
      </c>
      <c r="V2133">
        <v>0</v>
      </c>
      <c r="W2133">
        <v>0</v>
      </c>
      <c r="X2133">
        <v>1</v>
      </c>
      <c r="Y2133">
        <v>0</v>
      </c>
      <c r="Z2133">
        <v>0</v>
      </c>
      <c r="AA2133">
        <v>1</v>
      </c>
      <c r="AB2133">
        <v>0</v>
      </c>
      <c r="AC2133">
        <v>0</v>
      </c>
      <c r="AD2133">
        <v>1</v>
      </c>
      <c r="AE2133">
        <v>1</v>
      </c>
      <c r="AF2133">
        <v>1</v>
      </c>
      <c r="AG2133">
        <v>1</v>
      </c>
      <c r="AH2133">
        <v>0</v>
      </c>
      <c r="AI2133">
        <v>1</v>
      </c>
      <c r="AJ2133">
        <v>1</v>
      </c>
      <c r="AK2133">
        <v>0</v>
      </c>
      <c r="AL2133">
        <v>1</v>
      </c>
      <c r="AM2133">
        <v>1</v>
      </c>
      <c r="AN2133">
        <v>1</v>
      </c>
      <c r="AO2133">
        <v>1</v>
      </c>
      <c r="AP2133">
        <v>0</v>
      </c>
      <c r="AQ2133">
        <v>0</v>
      </c>
      <c r="AR2133">
        <v>0</v>
      </c>
    </row>
    <row r="2134" spans="1:44" x14ac:dyDescent="0.3">
      <c r="A2134">
        <v>2130</v>
      </c>
      <c r="B2134">
        <v>2</v>
      </c>
      <c r="C2134">
        <v>88</v>
      </c>
      <c r="D2134">
        <v>21</v>
      </c>
      <c r="E2134" t="str">
        <f>"2-88-21"</f>
        <v>2-88-21</v>
      </c>
      <c r="F2134" t="s">
        <v>71</v>
      </c>
      <c r="G2134" t="s">
        <v>73</v>
      </c>
      <c r="H2134">
        <v>1</v>
      </c>
      <c r="I2134">
        <v>0</v>
      </c>
      <c r="J2134">
        <v>1</v>
      </c>
      <c r="K2134">
        <v>0</v>
      </c>
      <c r="L2134">
        <v>1</v>
      </c>
      <c r="M2134">
        <v>1</v>
      </c>
      <c r="N2134">
        <v>1</v>
      </c>
      <c r="O2134">
        <v>1</v>
      </c>
      <c r="P2134">
        <v>1</v>
      </c>
      <c r="Q2134">
        <v>1</v>
      </c>
      <c r="R2134">
        <v>1</v>
      </c>
      <c r="S2134">
        <v>1</v>
      </c>
    </row>
    <row r="2135" spans="1:44" x14ac:dyDescent="0.3">
      <c r="A2135">
        <v>2131</v>
      </c>
      <c r="B2135">
        <v>2</v>
      </c>
      <c r="C2135">
        <v>88</v>
      </c>
      <c r="D2135">
        <v>14</v>
      </c>
      <c r="E2135" t="str">
        <f>"2-88-14"</f>
        <v>2-88-14</v>
      </c>
      <c r="F2135" t="s">
        <v>71</v>
      </c>
      <c r="G2135" t="s">
        <v>73</v>
      </c>
      <c r="H2135">
        <v>1</v>
      </c>
      <c r="I2135">
        <v>0</v>
      </c>
      <c r="J2135">
        <v>0</v>
      </c>
      <c r="K2135">
        <v>1</v>
      </c>
      <c r="L2135">
        <v>1</v>
      </c>
      <c r="M2135">
        <v>1</v>
      </c>
      <c r="N2135">
        <v>1</v>
      </c>
      <c r="O2135">
        <v>1</v>
      </c>
      <c r="P2135">
        <v>1</v>
      </c>
      <c r="Q2135">
        <v>1</v>
      </c>
      <c r="R2135">
        <v>1</v>
      </c>
      <c r="S2135">
        <v>1</v>
      </c>
    </row>
    <row r="2136" spans="1:44" x14ac:dyDescent="0.3">
      <c r="A2136">
        <v>2132</v>
      </c>
      <c r="B2136">
        <v>2</v>
      </c>
      <c r="C2136">
        <v>88</v>
      </c>
      <c r="D2136">
        <v>13</v>
      </c>
      <c r="E2136" t="str">
        <f>"2-88-13"</f>
        <v>2-88-13</v>
      </c>
      <c r="F2136" t="s">
        <v>71</v>
      </c>
      <c r="G2136" t="s">
        <v>73</v>
      </c>
      <c r="H2136">
        <v>1</v>
      </c>
      <c r="I2136">
        <v>1</v>
      </c>
      <c r="J2136">
        <v>0</v>
      </c>
      <c r="K2136">
        <v>0</v>
      </c>
      <c r="L2136">
        <v>1</v>
      </c>
      <c r="M2136">
        <v>1</v>
      </c>
      <c r="N2136">
        <v>1</v>
      </c>
      <c r="O2136">
        <v>1</v>
      </c>
      <c r="P2136">
        <v>1</v>
      </c>
      <c r="Q2136">
        <v>1</v>
      </c>
      <c r="R2136">
        <v>1</v>
      </c>
      <c r="S2136">
        <v>1</v>
      </c>
    </row>
    <row r="2137" spans="1:44" x14ac:dyDescent="0.3">
      <c r="A2137">
        <v>2133</v>
      </c>
      <c r="B2137">
        <v>2</v>
      </c>
      <c r="C2137">
        <v>88</v>
      </c>
      <c r="D2137">
        <v>9</v>
      </c>
      <c r="E2137" t="str">
        <f>"2-88-9"</f>
        <v>2-88-9</v>
      </c>
      <c r="F2137" t="s">
        <v>71</v>
      </c>
      <c r="G2137" t="s">
        <v>72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1</v>
      </c>
      <c r="Z2137">
        <v>0</v>
      </c>
      <c r="AA2137">
        <v>1</v>
      </c>
      <c r="AB2137">
        <v>0</v>
      </c>
      <c r="AC2137">
        <v>1</v>
      </c>
      <c r="AD2137">
        <v>0</v>
      </c>
      <c r="AE2137">
        <v>0</v>
      </c>
      <c r="AF2137">
        <v>0</v>
      </c>
      <c r="AG2137">
        <v>0</v>
      </c>
      <c r="AH2137">
        <v>0</v>
      </c>
      <c r="AI2137">
        <v>1</v>
      </c>
      <c r="AJ2137">
        <v>0</v>
      </c>
      <c r="AK2137">
        <v>1</v>
      </c>
      <c r="AL2137">
        <v>1</v>
      </c>
      <c r="AM2137">
        <v>1</v>
      </c>
      <c r="AN2137">
        <v>1</v>
      </c>
      <c r="AO2137">
        <v>1</v>
      </c>
      <c r="AP2137">
        <v>0</v>
      </c>
      <c r="AQ2137">
        <v>0</v>
      </c>
      <c r="AR2137">
        <v>0</v>
      </c>
    </row>
    <row r="2138" spans="1:44" x14ac:dyDescent="0.3">
      <c r="A2138">
        <v>2134</v>
      </c>
      <c r="B2138">
        <v>2</v>
      </c>
      <c r="C2138">
        <v>88</v>
      </c>
      <c r="D2138">
        <v>5</v>
      </c>
      <c r="E2138" t="str">
        <f>"2-88-5"</f>
        <v>2-88-5</v>
      </c>
      <c r="F2138" t="s">
        <v>71</v>
      </c>
      <c r="G2138" t="s">
        <v>73</v>
      </c>
      <c r="H2138">
        <v>0</v>
      </c>
      <c r="I2138">
        <v>0</v>
      </c>
      <c r="J2138">
        <v>0</v>
      </c>
      <c r="K2138">
        <v>0</v>
      </c>
      <c r="L2138">
        <v>1</v>
      </c>
      <c r="M2138">
        <v>0</v>
      </c>
      <c r="N2138">
        <v>0</v>
      </c>
      <c r="O2138">
        <v>0</v>
      </c>
      <c r="P2138">
        <v>0</v>
      </c>
      <c r="Q2138">
        <v>0</v>
      </c>
      <c r="R2138">
        <v>1</v>
      </c>
      <c r="S2138">
        <v>1</v>
      </c>
    </row>
    <row r="2139" spans="1:44" x14ac:dyDescent="0.3">
      <c r="A2139">
        <v>2135</v>
      </c>
      <c r="B2139">
        <v>2</v>
      </c>
      <c r="C2139">
        <v>88</v>
      </c>
      <c r="D2139">
        <v>2</v>
      </c>
      <c r="E2139" t="str">
        <f>"2-88-2"</f>
        <v>2-88-2</v>
      </c>
      <c r="F2139" t="s">
        <v>71</v>
      </c>
      <c r="G2139" t="s">
        <v>73</v>
      </c>
      <c r="H2139">
        <v>1</v>
      </c>
      <c r="I2139">
        <v>0</v>
      </c>
      <c r="J2139">
        <v>1</v>
      </c>
      <c r="K2139">
        <v>0</v>
      </c>
      <c r="L2139">
        <v>1</v>
      </c>
      <c r="M2139">
        <v>1</v>
      </c>
      <c r="N2139">
        <v>1</v>
      </c>
      <c r="O2139">
        <v>1</v>
      </c>
      <c r="P2139">
        <v>1</v>
      </c>
      <c r="Q2139">
        <v>1</v>
      </c>
      <c r="R2139">
        <v>1</v>
      </c>
      <c r="S2139">
        <v>1</v>
      </c>
    </row>
    <row r="2140" spans="1:44" x14ac:dyDescent="0.3">
      <c r="A2140">
        <v>2136</v>
      </c>
      <c r="B2140">
        <v>2</v>
      </c>
      <c r="C2140">
        <v>88</v>
      </c>
      <c r="D2140">
        <v>17</v>
      </c>
      <c r="E2140" t="str">
        <f>"2-88-17"</f>
        <v>2-88-17</v>
      </c>
      <c r="F2140" t="s">
        <v>71</v>
      </c>
      <c r="G2140" t="s">
        <v>72</v>
      </c>
      <c r="T2140">
        <v>1</v>
      </c>
      <c r="U2140">
        <v>0</v>
      </c>
      <c r="V2140">
        <v>0</v>
      </c>
      <c r="W2140">
        <v>0</v>
      </c>
      <c r="X2140">
        <v>1</v>
      </c>
      <c r="Y2140">
        <v>0</v>
      </c>
      <c r="Z2140">
        <v>1</v>
      </c>
      <c r="AA2140">
        <v>0</v>
      </c>
      <c r="AB2140">
        <v>1</v>
      </c>
      <c r="AC2140">
        <v>0</v>
      </c>
      <c r="AD2140">
        <v>0</v>
      </c>
      <c r="AE2140">
        <v>1</v>
      </c>
      <c r="AF2140">
        <v>1</v>
      </c>
      <c r="AG2140">
        <v>1</v>
      </c>
      <c r="AH2140">
        <v>0</v>
      </c>
      <c r="AI2140">
        <v>1</v>
      </c>
      <c r="AJ2140">
        <v>0</v>
      </c>
      <c r="AK2140">
        <v>1</v>
      </c>
      <c r="AL2140">
        <v>1</v>
      </c>
      <c r="AM2140">
        <v>1</v>
      </c>
      <c r="AN2140">
        <v>1</v>
      </c>
      <c r="AO2140">
        <v>1</v>
      </c>
      <c r="AP2140">
        <v>0</v>
      </c>
      <c r="AQ2140">
        <v>0</v>
      </c>
      <c r="AR2140">
        <v>0</v>
      </c>
    </row>
    <row r="2141" spans="1:44" x14ac:dyDescent="0.3">
      <c r="A2141">
        <v>2137</v>
      </c>
      <c r="B2141">
        <v>2</v>
      </c>
      <c r="C2141">
        <v>88</v>
      </c>
      <c r="D2141">
        <v>11</v>
      </c>
      <c r="E2141" t="str">
        <f>"2-88-11"</f>
        <v>2-88-11</v>
      </c>
      <c r="F2141" t="s">
        <v>71</v>
      </c>
      <c r="G2141" t="s">
        <v>72</v>
      </c>
      <c r="T2141">
        <v>1</v>
      </c>
      <c r="U2141">
        <v>0</v>
      </c>
      <c r="V2141">
        <v>0</v>
      </c>
      <c r="W2141">
        <v>0</v>
      </c>
      <c r="X2141">
        <v>1</v>
      </c>
      <c r="Y2141">
        <v>0</v>
      </c>
      <c r="Z2141">
        <v>1</v>
      </c>
      <c r="AA2141">
        <v>0</v>
      </c>
      <c r="AB2141">
        <v>1</v>
      </c>
      <c r="AC2141">
        <v>0</v>
      </c>
      <c r="AD2141">
        <v>0</v>
      </c>
      <c r="AE2141">
        <v>1</v>
      </c>
      <c r="AF2141">
        <v>1</v>
      </c>
      <c r="AG2141">
        <v>1</v>
      </c>
      <c r="AH2141">
        <v>0</v>
      </c>
      <c r="AI2141">
        <v>1</v>
      </c>
      <c r="AJ2141">
        <v>1</v>
      </c>
      <c r="AK2141">
        <v>0</v>
      </c>
      <c r="AL2141">
        <v>1</v>
      </c>
      <c r="AM2141">
        <v>1</v>
      </c>
      <c r="AN2141">
        <v>1</v>
      </c>
      <c r="AO2141">
        <v>1</v>
      </c>
      <c r="AP2141">
        <v>0</v>
      </c>
      <c r="AQ2141">
        <v>0</v>
      </c>
      <c r="AR2141">
        <v>0</v>
      </c>
    </row>
    <row r="2142" spans="1:44" x14ac:dyDescent="0.3">
      <c r="A2142">
        <v>2138</v>
      </c>
      <c r="B2142">
        <v>2</v>
      </c>
      <c r="C2142">
        <v>88</v>
      </c>
      <c r="D2142">
        <v>4</v>
      </c>
      <c r="E2142" t="str">
        <f>"2-88-4"</f>
        <v>2-88-4</v>
      </c>
      <c r="F2142" t="s">
        <v>71</v>
      </c>
      <c r="G2142" t="s">
        <v>73</v>
      </c>
      <c r="H2142">
        <v>1</v>
      </c>
      <c r="I2142">
        <v>1</v>
      </c>
      <c r="J2142">
        <v>0</v>
      </c>
      <c r="K2142">
        <v>0</v>
      </c>
      <c r="L2142">
        <v>1</v>
      </c>
      <c r="M2142">
        <v>1</v>
      </c>
      <c r="N2142">
        <v>1</v>
      </c>
      <c r="O2142">
        <v>1</v>
      </c>
      <c r="P2142">
        <v>1</v>
      </c>
      <c r="Q2142">
        <v>1</v>
      </c>
      <c r="R2142">
        <v>1</v>
      </c>
      <c r="S2142">
        <v>1</v>
      </c>
    </row>
    <row r="2143" spans="1:44" x14ac:dyDescent="0.3">
      <c r="A2143">
        <v>2139</v>
      </c>
      <c r="B2143">
        <v>2</v>
      </c>
      <c r="C2143">
        <v>88</v>
      </c>
      <c r="D2143">
        <v>24</v>
      </c>
      <c r="E2143" t="str">
        <f>"2-88-24"</f>
        <v>2-88-24</v>
      </c>
      <c r="F2143" t="s">
        <v>71</v>
      </c>
      <c r="G2143" t="s">
        <v>72</v>
      </c>
      <c r="T2143">
        <v>0</v>
      </c>
      <c r="U2143">
        <v>1</v>
      </c>
      <c r="V2143">
        <v>0</v>
      </c>
      <c r="W2143">
        <v>0</v>
      </c>
      <c r="X2143">
        <v>0</v>
      </c>
      <c r="Y2143">
        <v>1</v>
      </c>
      <c r="Z2143">
        <v>0</v>
      </c>
      <c r="AA2143">
        <v>1</v>
      </c>
      <c r="AB2143">
        <v>0</v>
      </c>
      <c r="AC2143">
        <v>0</v>
      </c>
      <c r="AD2143">
        <v>1</v>
      </c>
      <c r="AE2143">
        <v>0</v>
      </c>
      <c r="AF2143">
        <v>0</v>
      </c>
      <c r="AG2143">
        <v>0</v>
      </c>
      <c r="AH2143">
        <v>0</v>
      </c>
      <c r="AI2143">
        <v>0</v>
      </c>
      <c r="AJ2143">
        <v>0</v>
      </c>
      <c r="AK2143">
        <v>0</v>
      </c>
      <c r="AL2143">
        <v>0</v>
      </c>
      <c r="AM2143">
        <v>0</v>
      </c>
      <c r="AN2143">
        <v>0</v>
      </c>
      <c r="AO2143">
        <v>0</v>
      </c>
      <c r="AP2143">
        <v>0</v>
      </c>
      <c r="AQ2143">
        <v>0</v>
      </c>
      <c r="AR2143">
        <v>0</v>
      </c>
    </row>
    <row r="2144" spans="1:44" x14ac:dyDescent="0.3">
      <c r="A2144">
        <v>2140</v>
      </c>
      <c r="B2144">
        <v>2</v>
      </c>
      <c r="C2144">
        <v>88</v>
      </c>
      <c r="D2144">
        <v>23</v>
      </c>
      <c r="E2144" t="str">
        <f>"2-88-23"</f>
        <v>2-88-23</v>
      </c>
      <c r="F2144" t="s">
        <v>71</v>
      </c>
      <c r="G2144" t="s">
        <v>72</v>
      </c>
      <c r="T2144">
        <v>1</v>
      </c>
      <c r="U2144">
        <v>0</v>
      </c>
      <c r="V2144">
        <v>0</v>
      </c>
      <c r="W2144">
        <v>0</v>
      </c>
      <c r="X2144">
        <v>1</v>
      </c>
      <c r="Y2144">
        <v>0</v>
      </c>
      <c r="Z2144">
        <v>0</v>
      </c>
      <c r="AA2144">
        <v>1</v>
      </c>
      <c r="AB2144">
        <v>0</v>
      </c>
      <c r="AC2144">
        <v>0</v>
      </c>
      <c r="AD2144">
        <v>1</v>
      </c>
      <c r="AE2144">
        <v>1</v>
      </c>
      <c r="AF2144">
        <v>1</v>
      </c>
      <c r="AG2144">
        <v>1</v>
      </c>
      <c r="AH2144">
        <v>0</v>
      </c>
      <c r="AI2144">
        <v>1</v>
      </c>
      <c r="AJ2144">
        <v>1</v>
      </c>
      <c r="AK2144">
        <v>0</v>
      </c>
      <c r="AL2144">
        <v>1</v>
      </c>
      <c r="AM2144">
        <v>1</v>
      </c>
      <c r="AN2144">
        <v>1</v>
      </c>
      <c r="AO2144">
        <v>1</v>
      </c>
      <c r="AP2144">
        <v>0</v>
      </c>
      <c r="AQ2144">
        <v>0</v>
      </c>
      <c r="AR2144">
        <v>0</v>
      </c>
    </row>
    <row r="2145" spans="1:44" x14ac:dyDescent="0.3">
      <c r="A2145">
        <v>2141</v>
      </c>
      <c r="B2145">
        <v>2</v>
      </c>
      <c r="C2145">
        <v>88</v>
      </c>
      <c r="D2145">
        <v>20</v>
      </c>
      <c r="E2145" t="str">
        <f>"2-88-20"</f>
        <v>2-88-20</v>
      </c>
      <c r="F2145" t="s">
        <v>71</v>
      </c>
      <c r="G2145" t="s">
        <v>73</v>
      </c>
      <c r="H2145">
        <v>1</v>
      </c>
      <c r="I2145">
        <v>0</v>
      </c>
      <c r="J2145">
        <v>1</v>
      </c>
      <c r="K2145">
        <v>0</v>
      </c>
      <c r="L2145">
        <v>1</v>
      </c>
      <c r="M2145">
        <v>1</v>
      </c>
      <c r="N2145">
        <v>1</v>
      </c>
      <c r="O2145">
        <v>1</v>
      </c>
      <c r="P2145">
        <v>1</v>
      </c>
      <c r="Q2145">
        <v>1</v>
      </c>
      <c r="R2145">
        <v>1</v>
      </c>
      <c r="S2145">
        <v>1</v>
      </c>
    </row>
    <row r="2146" spans="1:44" x14ac:dyDescent="0.3">
      <c r="A2146">
        <v>2142</v>
      </c>
      <c r="B2146">
        <v>2</v>
      </c>
      <c r="C2146">
        <v>88</v>
      </c>
      <c r="D2146">
        <v>19</v>
      </c>
      <c r="E2146" t="str">
        <f>"2-88-19"</f>
        <v>2-88-19</v>
      </c>
      <c r="F2146" t="s">
        <v>71</v>
      </c>
      <c r="G2146" t="s">
        <v>72</v>
      </c>
      <c r="T2146">
        <v>1</v>
      </c>
      <c r="U2146">
        <v>0</v>
      </c>
      <c r="V2146">
        <v>0</v>
      </c>
      <c r="W2146">
        <v>0</v>
      </c>
      <c r="X2146">
        <v>1</v>
      </c>
      <c r="Y2146">
        <v>0</v>
      </c>
      <c r="Z2146">
        <v>1</v>
      </c>
      <c r="AA2146">
        <v>0</v>
      </c>
      <c r="AB2146">
        <v>1</v>
      </c>
      <c r="AC2146">
        <v>0</v>
      </c>
      <c r="AD2146">
        <v>0</v>
      </c>
      <c r="AE2146">
        <v>0</v>
      </c>
      <c r="AF2146">
        <v>0</v>
      </c>
      <c r="AG2146">
        <v>0</v>
      </c>
      <c r="AH2146">
        <v>1</v>
      </c>
      <c r="AI2146">
        <v>0</v>
      </c>
      <c r="AJ2146">
        <v>1</v>
      </c>
      <c r="AK2146">
        <v>0</v>
      </c>
      <c r="AL2146">
        <v>1</v>
      </c>
      <c r="AM2146">
        <v>1</v>
      </c>
      <c r="AN2146">
        <v>1</v>
      </c>
      <c r="AO2146">
        <v>1</v>
      </c>
      <c r="AP2146">
        <v>0</v>
      </c>
      <c r="AQ2146">
        <v>0</v>
      </c>
      <c r="AR2146">
        <v>0</v>
      </c>
    </row>
    <row r="2147" spans="1:44" x14ac:dyDescent="0.3">
      <c r="A2147">
        <v>2143</v>
      </c>
      <c r="B2147">
        <v>2</v>
      </c>
      <c r="C2147">
        <v>88</v>
      </c>
      <c r="D2147">
        <v>12</v>
      </c>
      <c r="E2147" t="str">
        <f>"2-88-12"</f>
        <v>2-88-12</v>
      </c>
      <c r="F2147" t="s">
        <v>71</v>
      </c>
      <c r="G2147" t="s">
        <v>72</v>
      </c>
      <c r="T2147">
        <v>1</v>
      </c>
      <c r="U2147">
        <v>0</v>
      </c>
      <c r="V2147">
        <v>0</v>
      </c>
      <c r="W2147">
        <v>0</v>
      </c>
      <c r="X2147">
        <v>1</v>
      </c>
      <c r="Y2147">
        <v>0</v>
      </c>
      <c r="Z2147">
        <v>1</v>
      </c>
      <c r="AA2147">
        <v>0</v>
      </c>
      <c r="AB2147">
        <v>1</v>
      </c>
      <c r="AC2147">
        <v>0</v>
      </c>
      <c r="AD2147">
        <v>0</v>
      </c>
      <c r="AE2147">
        <v>1</v>
      </c>
      <c r="AF2147">
        <v>1</v>
      </c>
      <c r="AG2147">
        <v>1</v>
      </c>
      <c r="AH2147">
        <v>0</v>
      </c>
      <c r="AI2147">
        <v>1</v>
      </c>
      <c r="AJ2147">
        <v>1</v>
      </c>
      <c r="AK2147">
        <v>0</v>
      </c>
      <c r="AL2147">
        <v>1</v>
      </c>
      <c r="AM2147">
        <v>1</v>
      </c>
      <c r="AN2147">
        <v>1</v>
      </c>
      <c r="AO2147">
        <v>1</v>
      </c>
      <c r="AP2147">
        <v>0</v>
      </c>
      <c r="AQ2147">
        <v>0</v>
      </c>
      <c r="AR2147">
        <v>0</v>
      </c>
    </row>
    <row r="2148" spans="1:44" x14ac:dyDescent="0.3">
      <c r="A2148">
        <v>2144</v>
      </c>
      <c r="B2148">
        <v>2</v>
      </c>
      <c r="C2148">
        <v>88</v>
      </c>
      <c r="D2148">
        <v>1</v>
      </c>
      <c r="E2148" t="str">
        <f>"2-88-1"</f>
        <v>2-88-1</v>
      </c>
      <c r="F2148" t="s">
        <v>71</v>
      </c>
      <c r="G2148" t="s">
        <v>72</v>
      </c>
      <c r="T2148">
        <v>0</v>
      </c>
      <c r="U2148">
        <v>0</v>
      </c>
      <c r="V2148">
        <v>0</v>
      </c>
      <c r="W2148">
        <v>0</v>
      </c>
      <c r="X2148">
        <v>1</v>
      </c>
      <c r="Y2148">
        <v>0</v>
      </c>
      <c r="Z2148">
        <v>1</v>
      </c>
      <c r="AA2148">
        <v>0</v>
      </c>
      <c r="AB2148">
        <v>1</v>
      </c>
      <c r="AC2148">
        <v>0</v>
      </c>
      <c r="AD2148">
        <v>0</v>
      </c>
      <c r="AE2148">
        <v>1</v>
      </c>
      <c r="AF2148">
        <v>1</v>
      </c>
      <c r="AG2148">
        <v>1</v>
      </c>
      <c r="AH2148">
        <v>0</v>
      </c>
      <c r="AI2148">
        <v>1</v>
      </c>
      <c r="AJ2148">
        <v>0</v>
      </c>
      <c r="AK2148">
        <v>1</v>
      </c>
      <c r="AL2148">
        <v>1</v>
      </c>
      <c r="AM2148">
        <v>1</v>
      </c>
      <c r="AN2148">
        <v>1</v>
      </c>
      <c r="AO2148">
        <v>1</v>
      </c>
      <c r="AP2148">
        <v>0</v>
      </c>
      <c r="AQ2148">
        <v>0</v>
      </c>
      <c r="AR2148">
        <v>0</v>
      </c>
    </row>
    <row r="2149" spans="1:44" x14ac:dyDescent="0.3">
      <c r="A2149">
        <v>2145</v>
      </c>
      <c r="B2149">
        <v>2</v>
      </c>
      <c r="C2149">
        <v>88</v>
      </c>
      <c r="D2149">
        <v>25</v>
      </c>
      <c r="E2149" t="str">
        <f>"2-88-25"</f>
        <v>2-88-25</v>
      </c>
      <c r="F2149" t="s">
        <v>71</v>
      </c>
      <c r="G2149" t="s">
        <v>72</v>
      </c>
      <c r="T2149">
        <v>0</v>
      </c>
      <c r="U2149">
        <v>1</v>
      </c>
      <c r="V2149">
        <v>0</v>
      </c>
      <c r="W2149">
        <v>0</v>
      </c>
      <c r="X2149">
        <v>0</v>
      </c>
      <c r="Y2149">
        <v>1</v>
      </c>
      <c r="Z2149">
        <v>0</v>
      </c>
      <c r="AA2149">
        <v>1</v>
      </c>
      <c r="AB2149">
        <v>0</v>
      </c>
      <c r="AC2149">
        <v>0</v>
      </c>
      <c r="AD2149">
        <v>1</v>
      </c>
      <c r="AE2149">
        <v>0</v>
      </c>
      <c r="AF2149">
        <v>0</v>
      </c>
      <c r="AG2149">
        <v>0</v>
      </c>
      <c r="AH2149">
        <v>0</v>
      </c>
      <c r="AI2149">
        <v>1</v>
      </c>
      <c r="AJ2149">
        <v>0</v>
      </c>
      <c r="AK2149">
        <v>0</v>
      </c>
      <c r="AL2149">
        <v>0</v>
      </c>
      <c r="AM2149">
        <v>0</v>
      </c>
      <c r="AN2149">
        <v>0</v>
      </c>
      <c r="AO2149">
        <v>0</v>
      </c>
      <c r="AP2149">
        <v>0</v>
      </c>
      <c r="AQ2149">
        <v>0</v>
      </c>
      <c r="AR2149">
        <v>0</v>
      </c>
    </row>
    <row r="2150" spans="1:44" x14ac:dyDescent="0.3">
      <c r="A2150">
        <v>2146</v>
      </c>
      <c r="B2150">
        <v>2</v>
      </c>
      <c r="C2150">
        <v>88</v>
      </c>
      <c r="D2150">
        <v>16</v>
      </c>
      <c r="E2150" t="str">
        <f>"2-88-16"</f>
        <v>2-88-16</v>
      </c>
      <c r="F2150" t="s">
        <v>71</v>
      </c>
      <c r="G2150" t="s">
        <v>72</v>
      </c>
      <c r="T2150">
        <v>1</v>
      </c>
      <c r="U2150">
        <v>0</v>
      </c>
      <c r="V2150">
        <v>0</v>
      </c>
      <c r="W2150">
        <v>0</v>
      </c>
      <c r="X2150">
        <v>1</v>
      </c>
      <c r="Y2150">
        <v>0</v>
      </c>
      <c r="Z2150">
        <v>1</v>
      </c>
      <c r="AA2150">
        <v>0</v>
      </c>
      <c r="AB2150">
        <v>1</v>
      </c>
      <c r="AC2150">
        <v>0</v>
      </c>
      <c r="AD2150">
        <v>0</v>
      </c>
      <c r="AE2150">
        <v>0</v>
      </c>
      <c r="AF2150">
        <v>0</v>
      </c>
      <c r="AG2150">
        <v>0</v>
      </c>
      <c r="AH2150">
        <v>0</v>
      </c>
      <c r="AI2150">
        <v>0</v>
      </c>
      <c r="AJ2150">
        <v>0</v>
      </c>
      <c r="AK2150">
        <v>0</v>
      </c>
      <c r="AL2150">
        <v>0</v>
      </c>
      <c r="AM2150">
        <v>0</v>
      </c>
      <c r="AN2150">
        <v>0</v>
      </c>
      <c r="AO2150">
        <v>0</v>
      </c>
      <c r="AP2150">
        <v>0</v>
      </c>
      <c r="AQ2150">
        <v>0</v>
      </c>
      <c r="AR2150">
        <v>0</v>
      </c>
    </row>
    <row r="2151" spans="1:44" x14ac:dyDescent="0.3">
      <c r="A2151">
        <v>2147</v>
      </c>
      <c r="B2151">
        <v>2</v>
      </c>
      <c r="C2151">
        <v>88</v>
      </c>
      <c r="D2151">
        <v>15</v>
      </c>
      <c r="E2151" t="str">
        <f>"2-88-15"</f>
        <v>2-88-15</v>
      </c>
      <c r="F2151" t="s">
        <v>71</v>
      </c>
      <c r="G2151" t="s">
        <v>73</v>
      </c>
      <c r="H2151">
        <v>1</v>
      </c>
      <c r="I2151">
        <v>0</v>
      </c>
      <c r="J2151">
        <v>0</v>
      </c>
      <c r="K2151">
        <v>1</v>
      </c>
      <c r="L2151">
        <v>1</v>
      </c>
      <c r="M2151">
        <v>1</v>
      </c>
      <c r="N2151">
        <v>1</v>
      </c>
      <c r="O2151">
        <v>1</v>
      </c>
      <c r="P2151">
        <v>1</v>
      </c>
      <c r="Q2151">
        <v>1</v>
      </c>
      <c r="R2151">
        <v>1</v>
      </c>
      <c r="S2151">
        <v>1</v>
      </c>
    </row>
    <row r="2152" spans="1:44" x14ac:dyDescent="0.3">
      <c r="A2152">
        <v>2148</v>
      </c>
      <c r="B2152">
        <v>2</v>
      </c>
      <c r="C2152">
        <v>88</v>
      </c>
      <c r="D2152">
        <v>8</v>
      </c>
      <c r="E2152" t="str">
        <f>"2-88-8"</f>
        <v>2-88-8</v>
      </c>
      <c r="F2152" t="s">
        <v>71</v>
      </c>
      <c r="G2152" t="s">
        <v>73</v>
      </c>
      <c r="H2152">
        <v>1</v>
      </c>
      <c r="I2152">
        <v>0</v>
      </c>
      <c r="J2152">
        <v>0</v>
      </c>
      <c r="K2152">
        <v>1</v>
      </c>
      <c r="L2152">
        <v>1</v>
      </c>
      <c r="M2152">
        <v>1</v>
      </c>
      <c r="N2152">
        <v>1</v>
      </c>
      <c r="O2152">
        <v>1</v>
      </c>
      <c r="P2152">
        <v>1</v>
      </c>
      <c r="Q2152">
        <v>1</v>
      </c>
      <c r="R2152">
        <v>1</v>
      </c>
      <c r="S2152">
        <v>1</v>
      </c>
    </row>
    <row r="2153" spans="1:44" x14ac:dyDescent="0.3">
      <c r="A2153">
        <v>2149</v>
      </c>
      <c r="B2153">
        <v>2</v>
      </c>
      <c r="C2153">
        <v>88</v>
      </c>
      <c r="D2153">
        <v>3</v>
      </c>
      <c r="E2153" t="str">
        <f>"2-88-3"</f>
        <v>2-88-3</v>
      </c>
      <c r="F2153" t="s">
        <v>71</v>
      </c>
      <c r="G2153" t="s">
        <v>72</v>
      </c>
      <c r="T2153">
        <v>0</v>
      </c>
      <c r="U2153">
        <v>1</v>
      </c>
      <c r="V2153">
        <v>0</v>
      </c>
      <c r="W2153">
        <v>0</v>
      </c>
      <c r="X2153">
        <v>0</v>
      </c>
      <c r="Y2153">
        <v>1</v>
      </c>
      <c r="Z2153">
        <v>0</v>
      </c>
      <c r="AA2153">
        <v>1</v>
      </c>
      <c r="AB2153">
        <v>0</v>
      </c>
      <c r="AC2153">
        <v>0</v>
      </c>
      <c r="AD2153">
        <v>1</v>
      </c>
      <c r="AE2153">
        <v>1</v>
      </c>
      <c r="AF2153">
        <v>1</v>
      </c>
      <c r="AG2153">
        <v>1</v>
      </c>
      <c r="AH2153">
        <v>1</v>
      </c>
      <c r="AI2153">
        <v>0</v>
      </c>
      <c r="AJ2153">
        <v>1</v>
      </c>
      <c r="AK2153">
        <v>0</v>
      </c>
      <c r="AL2153">
        <v>1</v>
      </c>
      <c r="AM2153">
        <v>1</v>
      </c>
      <c r="AN2153">
        <v>1</v>
      </c>
      <c r="AO2153">
        <v>1</v>
      </c>
      <c r="AP2153">
        <v>0</v>
      </c>
      <c r="AQ2153">
        <v>0</v>
      </c>
      <c r="AR2153">
        <v>0</v>
      </c>
    </row>
    <row r="2154" spans="1:44" x14ac:dyDescent="0.3">
      <c r="A2154">
        <v>2150</v>
      </c>
      <c r="B2154">
        <v>2</v>
      </c>
      <c r="C2154">
        <v>88</v>
      </c>
      <c r="D2154">
        <v>22</v>
      </c>
      <c r="E2154" t="str">
        <f>"2-88-22"</f>
        <v>2-88-22</v>
      </c>
      <c r="F2154" t="s">
        <v>71</v>
      </c>
      <c r="G2154" t="s">
        <v>72</v>
      </c>
      <c r="T2154">
        <v>0</v>
      </c>
      <c r="U2154">
        <v>1</v>
      </c>
      <c r="V2154">
        <v>0</v>
      </c>
      <c r="W2154">
        <v>0</v>
      </c>
      <c r="X2154">
        <v>0</v>
      </c>
      <c r="Y2154">
        <v>1</v>
      </c>
      <c r="Z2154">
        <v>1</v>
      </c>
      <c r="AA2154">
        <v>0</v>
      </c>
      <c r="AB2154">
        <v>0</v>
      </c>
      <c r="AC2154">
        <v>1</v>
      </c>
      <c r="AD2154">
        <v>0</v>
      </c>
      <c r="AE2154">
        <v>1</v>
      </c>
      <c r="AF2154">
        <v>1</v>
      </c>
      <c r="AG2154">
        <v>1</v>
      </c>
      <c r="AH2154">
        <v>0</v>
      </c>
      <c r="AI2154">
        <v>1</v>
      </c>
      <c r="AJ2154">
        <v>1</v>
      </c>
      <c r="AK2154">
        <v>0</v>
      </c>
      <c r="AL2154">
        <v>1</v>
      </c>
      <c r="AM2154">
        <v>1</v>
      </c>
      <c r="AN2154">
        <v>1</v>
      </c>
      <c r="AO2154">
        <v>1</v>
      </c>
      <c r="AP2154">
        <v>0</v>
      </c>
      <c r="AQ2154">
        <v>0</v>
      </c>
      <c r="AR2154">
        <v>0</v>
      </c>
    </row>
    <row r="2155" spans="1:44" x14ac:dyDescent="0.3">
      <c r="A2155">
        <v>2151</v>
      </c>
      <c r="B2155">
        <v>2</v>
      </c>
      <c r="C2155">
        <v>88</v>
      </c>
      <c r="D2155">
        <v>7</v>
      </c>
      <c r="E2155" t="str">
        <f>"2-88-7"</f>
        <v>2-88-7</v>
      </c>
      <c r="F2155" t="s">
        <v>71</v>
      </c>
      <c r="G2155" t="s">
        <v>72</v>
      </c>
      <c r="T2155">
        <v>1</v>
      </c>
      <c r="U2155">
        <v>0</v>
      </c>
      <c r="V2155">
        <v>0</v>
      </c>
      <c r="W2155">
        <v>0</v>
      </c>
      <c r="X2155">
        <v>1</v>
      </c>
      <c r="Y2155">
        <v>0</v>
      </c>
      <c r="Z2155">
        <v>0</v>
      </c>
      <c r="AA2155">
        <v>1</v>
      </c>
      <c r="AB2155">
        <v>1</v>
      </c>
      <c r="AC2155">
        <v>0</v>
      </c>
      <c r="AD2155">
        <v>0</v>
      </c>
      <c r="AE2155">
        <v>0</v>
      </c>
      <c r="AF2155">
        <v>0</v>
      </c>
      <c r="AG2155">
        <v>0</v>
      </c>
      <c r="AH2155">
        <v>0</v>
      </c>
      <c r="AI2155">
        <v>1</v>
      </c>
      <c r="AJ2155">
        <v>1</v>
      </c>
      <c r="AK2155">
        <v>0</v>
      </c>
      <c r="AL2155">
        <v>1</v>
      </c>
      <c r="AM2155">
        <v>1</v>
      </c>
      <c r="AN2155">
        <v>1</v>
      </c>
      <c r="AO2155">
        <v>1</v>
      </c>
      <c r="AP2155">
        <v>0</v>
      </c>
      <c r="AQ2155">
        <v>0</v>
      </c>
      <c r="AR2155">
        <v>1</v>
      </c>
    </row>
    <row r="2156" spans="1:44" x14ac:dyDescent="0.3">
      <c r="A2156">
        <v>2152</v>
      </c>
      <c r="B2156">
        <v>2</v>
      </c>
      <c r="C2156">
        <v>88</v>
      </c>
      <c r="D2156">
        <v>6</v>
      </c>
      <c r="E2156" t="str">
        <f>"2-88-6"</f>
        <v>2-88-6</v>
      </c>
      <c r="F2156" t="s">
        <v>71</v>
      </c>
      <c r="G2156" t="s">
        <v>72</v>
      </c>
      <c r="T2156">
        <v>1</v>
      </c>
      <c r="U2156">
        <v>0</v>
      </c>
      <c r="V2156">
        <v>0</v>
      </c>
      <c r="W2156">
        <v>0</v>
      </c>
      <c r="X2156">
        <v>1</v>
      </c>
      <c r="Y2156">
        <v>0</v>
      </c>
      <c r="Z2156">
        <v>0</v>
      </c>
      <c r="AA2156">
        <v>1</v>
      </c>
      <c r="AB2156">
        <v>1</v>
      </c>
      <c r="AC2156">
        <v>0</v>
      </c>
      <c r="AD2156">
        <v>0</v>
      </c>
      <c r="AE2156">
        <v>0</v>
      </c>
      <c r="AF2156">
        <v>0</v>
      </c>
      <c r="AG2156">
        <v>0</v>
      </c>
      <c r="AH2156">
        <v>0</v>
      </c>
      <c r="AI2156">
        <v>1</v>
      </c>
      <c r="AJ2156">
        <v>1</v>
      </c>
      <c r="AK2156">
        <v>0</v>
      </c>
      <c r="AL2156">
        <v>1</v>
      </c>
      <c r="AM2156">
        <v>1</v>
      </c>
      <c r="AN2156">
        <v>1</v>
      </c>
      <c r="AO2156">
        <v>1</v>
      </c>
      <c r="AP2156">
        <v>0</v>
      </c>
      <c r="AQ2156">
        <v>0</v>
      </c>
      <c r="AR2156">
        <v>1</v>
      </c>
    </row>
    <row r="2157" spans="1:44" x14ac:dyDescent="0.3">
      <c r="A2157">
        <v>2153</v>
      </c>
      <c r="B2157">
        <v>2</v>
      </c>
      <c r="C2157">
        <v>88</v>
      </c>
      <c r="D2157">
        <v>10</v>
      </c>
      <c r="E2157" t="str">
        <f>"2-88-10"</f>
        <v>2-88-10</v>
      </c>
      <c r="F2157" t="s">
        <v>71</v>
      </c>
      <c r="G2157" t="s">
        <v>72</v>
      </c>
      <c r="T2157">
        <v>1</v>
      </c>
      <c r="U2157">
        <v>0</v>
      </c>
      <c r="V2157">
        <v>0</v>
      </c>
      <c r="W2157">
        <v>0</v>
      </c>
      <c r="X2157">
        <v>1</v>
      </c>
      <c r="Y2157">
        <v>0</v>
      </c>
      <c r="Z2157">
        <v>1</v>
      </c>
      <c r="AA2157">
        <v>0</v>
      </c>
      <c r="AB2157">
        <v>0</v>
      </c>
      <c r="AC2157">
        <v>0</v>
      </c>
      <c r="AD2157">
        <v>1</v>
      </c>
      <c r="AE2157">
        <v>1</v>
      </c>
      <c r="AF2157">
        <v>1</v>
      </c>
      <c r="AG2157">
        <v>1</v>
      </c>
      <c r="AH2157">
        <v>0</v>
      </c>
      <c r="AI2157">
        <v>1</v>
      </c>
      <c r="AJ2157">
        <v>1</v>
      </c>
      <c r="AK2157">
        <v>0</v>
      </c>
      <c r="AL2157">
        <v>1</v>
      </c>
      <c r="AM2157">
        <v>1</v>
      </c>
      <c r="AN2157">
        <v>1</v>
      </c>
      <c r="AO2157">
        <v>1</v>
      </c>
      <c r="AP2157">
        <v>0</v>
      </c>
      <c r="AQ2157">
        <v>0</v>
      </c>
      <c r="AR2157">
        <v>1</v>
      </c>
    </row>
    <row r="2158" spans="1:44" x14ac:dyDescent="0.3">
      <c r="A2158">
        <v>2154</v>
      </c>
      <c r="B2158">
        <v>2</v>
      </c>
      <c r="C2158">
        <v>88</v>
      </c>
      <c r="D2158">
        <v>18</v>
      </c>
      <c r="E2158" t="str">
        <f>"2-88-18"</f>
        <v>2-88-18</v>
      </c>
      <c r="F2158" t="s">
        <v>71</v>
      </c>
      <c r="G2158" t="s">
        <v>72</v>
      </c>
      <c r="T2158">
        <v>1</v>
      </c>
      <c r="U2158">
        <v>0</v>
      </c>
      <c r="V2158">
        <v>0</v>
      </c>
      <c r="W2158">
        <v>0</v>
      </c>
      <c r="X2158">
        <v>1</v>
      </c>
      <c r="Y2158">
        <v>0</v>
      </c>
      <c r="Z2158">
        <v>1</v>
      </c>
      <c r="AA2158">
        <v>0</v>
      </c>
      <c r="AB2158">
        <v>0</v>
      </c>
      <c r="AC2158">
        <v>1</v>
      </c>
      <c r="AD2158">
        <v>0</v>
      </c>
      <c r="AE2158">
        <v>1</v>
      </c>
      <c r="AF2158">
        <v>1</v>
      </c>
      <c r="AG2158">
        <v>1</v>
      </c>
      <c r="AH2158">
        <v>1</v>
      </c>
      <c r="AI2158">
        <v>0</v>
      </c>
      <c r="AJ2158">
        <v>1</v>
      </c>
      <c r="AK2158">
        <v>0</v>
      </c>
      <c r="AL2158">
        <v>1</v>
      </c>
      <c r="AM2158">
        <v>1</v>
      </c>
      <c r="AN2158">
        <v>1</v>
      </c>
      <c r="AO2158">
        <v>1</v>
      </c>
      <c r="AP2158">
        <v>0</v>
      </c>
      <c r="AQ2158">
        <v>0</v>
      </c>
      <c r="AR2158">
        <v>0</v>
      </c>
    </row>
    <row r="2159" spans="1:44" x14ac:dyDescent="0.3">
      <c r="A2159">
        <v>2155</v>
      </c>
      <c r="B2159">
        <v>2</v>
      </c>
      <c r="C2159">
        <v>89</v>
      </c>
      <c r="D2159">
        <v>25</v>
      </c>
      <c r="E2159" t="str">
        <f>"2-89-25"</f>
        <v>2-89-25</v>
      </c>
      <c r="F2159" t="s">
        <v>71</v>
      </c>
      <c r="G2159" t="s">
        <v>73</v>
      </c>
      <c r="H2159">
        <v>1</v>
      </c>
      <c r="I2159">
        <v>1</v>
      </c>
      <c r="J2159">
        <v>0</v>
      </c>
      <c r="K2159">
        <v>0</v>
      </c>
      <c r="L2159">
        <v>1</v>
      </c>
      <c r="M2159">
        <v>0</v>
      </c>
      <c r="N2159">
        <v>0</v>
      </c>
      <c r="O2159">
        <v>0</v>
      </c>
      <c r="P2159">
        <v>0</v>
      </c>
      <c r="Q2159">
        <v>1</v>
      </c>
      <c r="R2159">
        <v>1</v>
      </c>
      <c r="S2159">
        <v>1</v>
      </c>
    </row>
    <row r="2160" spans="1:44" x14ac:dyDescent="0.3">
      <c r="A2160">
        <v>2156</v>
      </c>
      <c r="B2160">
        <v>2</v>
      </c>
      <c r="C2160">
        <v>89</v>
      </c>
      <c r="D2160">
        <v>11</v>
      </c>
      <c r="E2160" t="str">
        <f>"2-89-11"</f>
        <v>2-89-11</v>
      </c>
      <c r="F2160" t="s">
        <v>71</v>
      </c>
      <c r="G2160" t="s">
        <v>73</v>
      </c>
      <c r="H2160">
        <v>1</v>
      </c>
      <c r="I2160">
        <v>0</v>
      </c>
      <c r="J2160">
        <v>0</v>
      </c>
      <c r="K2160">
        <v>0</v>
      </c>
      <c r="L2160">
        <v>1</v>
      </c>
      <c r="M2160">
        <v>0</v>
      </c>
      <c r="N2160">
        <v>0</v>
      </c>
      <c r="O2160">
        <v>0</v>
      </c>
      <c r="P2160">
        <v>0</v>
      </c>
      <c r="Q2160">
        <v>1</v>
      </c>
      <c r="R2160">
        <v>1</v>
      </c>
      <c r="S2160">
        <v>1</v>
      </c>
    </row>
    <row r="2161" spans="1:44" x14ac:dyDescent="0.3">
      <c r="A2161">
        <v>2157</v>
      </c>
      <c r="B2161">
        <v>2</v>
      </c>
      <c r="C2161">
        <v>89</v>
      </c>
      <c r="D2161">
        <v>5</v>
      </c>
      <c r="E2161" t="str">
        <f>"2-89-5"</f>
        <v>2-89-5</v>
      </c>
      <c r="F2161" t="s">
        <v>71</v>
      </c>
      <c r="G2161" t="s">
        <v>72</v>
      </c>
      <c r="T2161">
        <v>1</v>
      </c>
      <c r="U2161">
        <v>0</v>
      </c>
      <c r="V2161">
        <v>0</v>
      </c>
      <c r="W2161">
        <v>0</v>
      </c>
      <c r="X2161">
        <v>1</v>
      </c>
      <c r="Y2161">
        <v>0</v>
      </c>
      <c r="Z2161">
        <v>1</v>
      </c>
      <c r="AA2161">
        <v>0</v>
      </c>
      <c r="AB2161">
        <v>1</v>
      </c>
      <c r="AC2161">
        <v>0</v>
      </c>
      <c r="AD2161">
        <v>0</v>
      </c>
      <c r="AE2161">
        <v>1</v>
      </c>
      <c r="AF2161">
        <v>1</v>
      </c>
      <c r="AG2161">
        <v>1</v>
      </c>
      <c r="AH2161">
        <v>0</v>
      </c>
      <c r="AI2161">
        <v>1</v>
      </c>
      <c r="AJ2161">
        <v>0</v>
      </c>
      <c r="AK2161">
        <v>1</v>
      </c>
      <c r="AL2161">
        <v>1</v>
      </c>
      <c r="AM2161">
        <v>1</v>
      </c>
      <c r="AN2161">
        <v>1</v>
      </c>
      <c r="AO2161">
        <v>1</v>
      </c>
      <c r="AP2161">
        <v>0</v>
      </c>
      <c r="AQ2161">
        <v>0</v>
      </c>
      <c r="AR2161">
        <v>0</v>
      </c>
    </row>
    <row r="2162" spans="1:44" x14ac:dyDescent="0.3">
      <c r="A2162">
        <v>2158</v>
      </c>
      <c r="B2162">
        <v>2</v>
      </c>
      <c r="C2162">
        <v>89</v>
      </c>
      <c r="D2162">
        <v>4</v>
      </c>
      <c r="E2162" t="str">
        <f>"2-89-4"</f>
        <v>2-89-4</v>
      </c>
      <c r="F2162" t="s">
        <v>71</v>
      </c>
      <c r="G2162" t="s">
        <v>73</v>
      </c>
      <c r="H2162">
        <v>1</v>
      </c>
      <c r="I2162">
        <v>1</v>
      </c>
      <c r="J2162">
        <v>0</v>
      </c>
      <c r="K2162">
        <v>0</v>
      </c>
      <c r="L2162">
        <v>1</v>
      </c>
      <c r="M2162">
        <v>1</v>
      </c>
      <c r="N2162">
        <v>1</v>
      </c>
      <c r="O2162">
        <v>1</v>
      </c>
      <c r="P2162">
        <v>1</v>
      </c>
      <c r="Q2162">
        <v>1</v>
      </c>
      <c r="R2162">
        <v>1</v>
      </c>
      <c r="S2162">
        <v>1</v>
      </c>
    </row>
    <row r="2163" spans="1:44" x14ac:dyDescent="0.3">
      <c r="A2163">
        <v>2159</v>
      </c>
      <c r="B2163">
        <v>2</v>
      </c>
      <c r="C2163">
        <v>89</v>
      </c>
      <c r="D2163">
        <v>22</v>
      </c>
      <c r="E2163" t="str">
        <f>"2-89-22"</f>
        <v>2-89-22</v>
      </c>
      <c r="F2163" t="s">
        <v>71</v>
      </c>
      <c r="G2163" t="s">
        <v>73</v>
      </c>
      <c r="H2163">
        <v>1</v>
      </c>
      <c r="I2163">
        <v>1</v>
      </c>
      <c r="J2163">
        <v>0</v>
      </c>
      <c r="K2163">
        <v>0</v>
      </c>
      <c r="L2163">
        <v>1</v>
      </c>
      <c r="M2163">
        <v>1</v>
      </c>
      <c r="N2163">
        <v>1</v>
      </c>
      <c r="O2163">
        <v>1</v>
      </c>
      <c r="P2163">
        <v>1</v>
      </c>
      <c r="Q2163">
        <v>1</v>
      </c>
      <c r="R2163">
        <v>1</v>
      </c>
      <c r="S2163">
        <v>1</v>
      </c>
    </row>
    <row r="2164" spans="1:44" x14ac:dyDescent="0.3">
      <c r="A2164">
        <v>2160</v>
      </c>
      <c r="B2164">
        <v>2</v>
      </c>
      <c r="C2164">
        <v>89</v>
      </c>
      <c r="D2164">
        <v>21</v>
      </c>
      <c r="E2164" t="str">
        <f>"2-89-21"</f>
        <v>2-89-21</v>
      </c>
      <c r="F2164" t="s">
        <v>71</v>
      </c>
      <c r="G2164" t="s">
        <v>72</v>
      </c>
      <c r="T2164">
        <v>1</v>
      </c>
      <c r="U2164">
        <v>0</v>
      </c>
      <c r="V2164">
        <v>0</v>
      </c>
      <c r="W2164">
        <v>0</v>
      </c>
      <c r="X2164">
        <v>0</v>
      </c>
      <c r="Y2164">
        <v>1</v>
      </c>
      <c r="Z2164">
        <v>1</v>
      </c>
      <c r="AA2164">
        <v>0</v>
      </c>
      <c r="AB2164">
        <v>1</v>
      </c>
      <c r="AC2164">
        <v>0</v>
      </c>
      <c r="AD2164">
        <v>0</v>
      </c>
      <c r="AE2164">
        <v>0</v>
      </c>
      <c r="AF2164">
        <v>1</v>
      </c>
      <c r="AG2164">
        <v>1</v>
      </c>
      <c r="AH2164">
        <v>0</v>
      </c>
      <c r="AI2164">
        <v>1</v>
      </c>
      <c r="AJ2164">
        <v>1</v>
      </c>
      <c r="AK2164">
        <v>0</v>
      </c>
      <c r="AL2164">
        <v>1</v>
      </c>
      <c r="AM2164">
        <v>1</v>
      </c>
      <c r="AN2164">
        <v>1</v>
      </c>
      <c r="AO2164">
        <v>1</v>
      </c>
      <c r="AP2164">
        <v>0</v>
      </c>
      <c r="AQ2164">
        <v>0</v>
      </c>
      <c r="AR2164">
        <v>0</v>
      </c>
    </row>
    <row r="2165" spans="1:44" x14ac:dyDescent="0.3">
      <c r="A2165">
        <v>2161</v>
      </c>
      <c r="B2165">
        <v>2</v>
      </c>
      <c r="C2165">
        <v>89</v>
      </c>
      <c r="D2165">
        <v>13</v>
      </c>
      <c r="E2165" t="str">
        <f>"2-89-13"</f>
        <v>2-89-13</v>
      </c>
      <c r="F2165" t="s">
        <v>71</v>
      </c>
      <c r="G2165" t="s">
        <v>73</v>
      </c>
      <c r="H2165">
        <v>0</v>
      </c>
      <c r="I2165">
        <v>0</v>
      </c>
      <c r="J2165">
        <v>0</v>
      </c>
      <c r="K2165">
        <v>1</v>
      </c>
      <c r="L2165">
        <v>1</v>
      </c>
      <c r="M2165">
        <v>1</v>
      </c>
      <c r="N2165">
        <v>0</v>
      </c>
      <c r="O2165">
        <v>0</v>
      </c>
      <c r="P2165">
        <v>0</v>
      </c>
      <c r="Q2165">
        <v>0</v>
      </c>
      <c r="R2165">
        <v>0</v>
      </c>
      <c r="S2165">
        <v>0</v>
      </c>
    </row>
    <row r="2166" spans="1:44" x14ac:dyDescent="0.3">
      <c r="A2166">
        <v>2162</v>
      </c>
      <c r="B2166">
        <v>2</v>
      </c>
      <c r="C2166">
        <v>89</v>
      </c>
      <c r="D2166">
        <v>9</v>
      </c>
      <c r="E2166" t="str">
        <f>"2-89-9"</f>
        <v>2-89-9</v>
      </c>
      <c r="F2166" t="s">
        <v>71</v>
      </c>
      <c r="G2166" t="s">
        <v>73</v>
      </c>
      <c r="H2166">
        <v>1</v>
      </c>
      <c r="I2166">
        <v>0</v>
      </c>
      <c r="J2166">
        <v>1</v>
      </c>
      <c r="K2166">
        <v>0</v>
      </c>
      <c r="L2166">
        <v>1</v>
      </c>
      <c r="M2166">
        <v>1</v>
      </c>
      <c r="N2166">
        <v>1</v>
      </c>
      <c r="O2166">
        <v>1</v>
      </c>
      <c r="P2166">
        <v>1</v>
      </c>
      <c r="Q2166">
        <v>1</v>
      </c>
      <c r="R2166">
        <v>1</v>
      </c>
      <c r="S2166">
        <v>1</v>
      </c>
    </row>
    <row r="2167" spans="1:44" x14ac:dyDescent="0.3">
      <c r="A2167">
        <v>2163</v>
      </c>
      <c r="B2167">
        <v>2</v>
      </c>
      <c r="C2167">
        <v>89</v>
      </c>
      <c r="D2167">
        <v>6</v>
      </c>
      <c r="E2167" t="str">
        <f>"2-89-6"</f>
        <v>2-89-6</v>
      </c>
      <c r="F2167" t="s">
        <v>71</v>
      </c>
      <c r="G2167" t="s">
        <v>73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>
        <v>0</v>
      </c>
      <c r="R2167">
        <v>1</v>
      </c>
      <c r="S2167">
        <v>1</v>
      </c>
    </row>
    <row r="2168" spans="1:44" x14ac:dyDescent="0.3">
      <c r="A2168">
        <v>2164</v>
      </c>
      <c r="B2168">
        <v>2</v>
      </c>
      <c r="C2168">
        <v>89</v>
      </c>
      <c r="D2168">
        <v>2</v>
      </c>
      <c r="E2168" t="str">
        <f>"2-89-2"</f>
        <v>2-89-2</v>
      </c>
      <c r="F2168" t="s">
        <v>71</v>
      </c>
      <c r="G2168" t="s">
        <v>73</v>
      </c>
      <c r="H2168">
        <v>1</v>
      </c>
      <c r="I2168">
        <v>0</v>
      </c>
      <c r="J2168">
        <v>1</v>
      </c>
      <c r="K2168">
        <v>0</v>
      </c>
      <c r="L2168">
        <v>1</v>
      </c>
      <c r="M2168">
        <v>1</v>
      </c>
      <c r="N2168">
        <v>1</v>
      </c>
      <c r="O2168">
        <v>1</v>
      </c>
      <c r="P2168">
        <v>1</v>
      </c>
      <c r="Q2168">
        <v>1</v>
      </c>
      <c r="R2168">
        <v>1</v>
      </c>
      <c r="S2168">
        <v>1</v>
      </c>
    </row>
    <row r="2169" spans="1:44" x14ac:dyDescent="0.3">
      <c r="A2169">
        <v>2165</v>
      </c>
      <c r="B2169">
        <v>2</v>
      </c>
      <c r="C2169">
        <v>89</v>
      </c>
      <c r="D2169">
        <v>20</v>
      </c>
      <c r="E2169" t="str">
        <f>"2-89-20"</f>
        <v>2-89-20</v>
      </c>
      <c r="F2169" t="s">
        <v>71</v>
      </c>
      <c r="G2169" t="s">
        <v>72</v>
      </c>
      <c r="T2169">
        <v>0</v>
      </c>
      <c r="U2169">
        <v>0</v>
      </c>
      <c r="V2169">
        <v>0</v>
      </c>
      <c r="W2169">
        <v>0</v>
      </c>
      <c r="X2169">
        <v>0</v>
      </c>
      <c r="Y2169">
        <v>1</v>
      </c>
      <c r="Z2169">
        <v>0</v>
      </c>
      <c r="AA2169">
        <v>0</v>
      </c>
      <c r="AB2169">
        <v>0</v>
      </c>
      <c r="AC2169">
        <v>0</v>
      </c>
      <c r="AD2169">
        <v>0</v>
      </c>
      <c r="AE2169">
        <v>0</v>
      </c>
      <c r="AF2169">
        <v>0</v>
      </c>
      <c r="AG2169">
        <v>1</v>
      </c>
      <c r="AH2169">
        <v>0</v>
      </c>
      <c r="AI2169">
        <v>0</v>
      </c>
      <c r="AJ2169">
        <v>1</v>
      </c>
      <c r="AK2169">
        <v>0</v>
      </c>
      <c r="AL2169">
        <v>0</v>
      </c>
      <c r="AM2169">
        <v>1</v>
      </c>
      <c r="AN2169">
        <v>1</v>
      </c>
      <c r="AO2169">
        <v>1</v>
      </c>
      <c r="AP2169">
        <v>0</v>
      </c>
      <c r="AQ2169">
        <v>0</v>
      </c>
      <c r="AR2169">
        <v>0</v>
      </c>
    </row>
    <row r="2170" spans="1:44" x14ac:dyDescent="0.3">
      <c r="A2170">
        <v>2166</v>
      </c>
      <c r="B2170">
        <v>2</v>
      </c>
      <c r="C2170">
        <v>89</v>
      </c>
      <c r="D2170">
        <v>19</v>
      </c>
      <c r="E2170" t="str">
        <f>"2-89-19"</f>
        <v>2-89-19</v>
      </c>
      <c r="F2170" t="s">
        <v>71</v>
      </c>
      <c r="G2170" t="s">
        <v>72</v>
      </c>
      <c r="T2170">
        <v>1</v>
      </c>
      <c r="U2170">
        <v>0</v>
      </c>
      <c r="V2170">
        <v>0</v>
      </c>
      <c r="W2170">
        <v>0</v>
      </c>
      <c r="X2170">
        <v>1</v>
      </c>
      <c r="Y2170">
        <v>0</v>
      </c>
      <c r="Z2170">
        <v>0</v>
      </c>
      <c r="AA2170">
        <v>1</v>
      </c>
      <c r="AB2170">
        <v>0</v>
      </c>
      <c r="AC2170">
        <v>0</v>
      </c>
      <c r="AD2170">
        <v>1</v>
      </c>
      <c r="AE2170">
        <v>1</v>
      </c>
      <c r="AF2170">
        <v>1</v>
      </c>
      <c r="AG2170">
        <v>1</v>
      </c>
      <c r="AH2170">
        <v>1</v>
      </c>
      <c r="AI2170">
        <v>0</v>
      </c>
      <c r="AJ2170">
        <v>1</v>
      </c>
      <c r="AK2170">
        <v>0</v>
      </c>
      <c r="AL2170">
        <v>0</v>
      </c>
      <c r="AM2170">
        <v>1</v>
      </c>
      <c r="AN2170">
        <v>1</v>
      </c>
      <c r="AO2170">
        <v>1</v>
      </c>
      <c r="AP2170">
        <v>0</v>
      </c>
      <c r="AQ2170">
        <v>0</v>
      </c>
      <c r="AR2170">
        <v>0</v>
      </c>
    </row>
    <row r="2171" spans="1:44" x14ac:dyDescent="0.3">
      <c r="A2171">
        <v>2167</v>
      </c>
      <c r="B2171">
        <v>2</v>
      </c>
      <c r="C2171">
        <v>89</v>
      </c>
      <c r="D2171">
        <v>12</v>
      </c>
      <c r="E2171" t="str">
        <f>"2-89-12"</f>
        <v>2-89-12</v>
      </c>
      <c r="F2171" t="s">
        <v>71</v>
      </c>
      <c r="G2171" t="s">
        <v>72</v>
      </c>
      <c r="T2171">
        <v>1</v>
      </c>
      <c r="U2171">
        <v>0</v>
      </c>
      <c r="V2171">
        <v>0</v>
      </c>
      <c r="W2171">
        <v>0</v>
      </c>
      <c r="X2171">
        <v>1</v>
      </c>
      <c r="Y2171">
        <v>0</v>
      </c>
      <c r="Z2171">
        <v>1</v>
      </c>
      <c r="AA2171">
        <v>0</v>
      </c>
      <c r="AB2171">
        <v>0</v>
      </c>
      <c r="AC2171">
        <v>0</v>
      </c>
      <c r="AD2171">
        <v>0</v>
      </c>
      <c r="AE2171">
        <v>0</v>
      </c>
      <c r="AF2171">
        <v>0</v>
      </c>
      <c r="AG2171">
        <v>0</v>
      </c>
      <c r="AH2171">
        <v>0</v>
      </c>
      <c r="AI2171">
        <v>1</v>
      </c>
      <c r="AJ2171">
        <v>1</v>
      </c>
      <c r="AK2171">
        <v>0</v>
      </c>
      <c r="AL2171">
        <v>0</v>
      </c>
      <c r="AM2171">
        <v>0</v>
      </c>
      <c r="AN2171">
        <v>0</v>
      </c>
      <c r="AO2171">
        <v>0</v>
      </c>
      <c r="AP2171">
        <v>0</v>
      </c>
      <c r="AQ2171">
        <v>0</v>
      </c>
      <c r="AR2171">
        <v>0</v>
      </c>
    </row>
    <row r="2172" spans="1:44" x14ac:dyDescent="0.3">
      <c r="A2172">
        <v>2168</v>
      </c>
      <c r="B2172">
        <v>2</v>
      </c>
      <c r="C2172">
        <v>89</v>
      </c>
      <c r="D2172">
        <v>7</v>
      </c>
      <c r="E2172" t="str">
        <f>"2-89-7"</f>
        <v>2-89-7</v>
      </c>
      <c r="F2172" t="s">
        <v>71</v>
      </c>
      <c r="G2172" t="s">
        <v>72</v>
      </c>
      <c r="T2172">
        <v>0</v>
      </c>
      <c r="U2172">
        <v>1</v>
      </c>
      <c r="V2172">
        <v>0</v>
      </c>
      <c r="W2172">
        <v>0</v>
      </c>
      <c r="X2172">
        <v>0</v>
      </c>
      <c r="Y2172">
        <v>1</v>
      </c>
      <c r="Z2172">
        <v>1</v>
      </c>
      <c r="AA2172">
        <v>0</v>
      </c>
      <c r="AB2172">
        <v>0</v>
      </c>
      <c r="AC2172">
        <v>1</v>
      </c>
      <c r="AD2172">
        <v>0</v>
      </c>
      <c r="AE2172">
        <v>1</v>
      </c>
      <c r="AF2172">
        <v>1</v>
      </c>
      <c r="AG2172">
        <v>1</v>
      </c>
      <c r="AH2172">
        <v>0</v>
      </c>
      <c r="AI2172">
        <v>1</v>
      </c>
      <c r="AJ2172">
        <v>0</v>
      </c>
      <c r="AK2172">
        <v>1</v>
      </c>
      <c r="AL2172">
        <v>1</v>
      </c>
      <c r="AM2172">
        <v>1</v>
      </c>
      <c r="AN2172">
        <v>1</v>
      </c>
      <c r="AO2172">
        <v>1</v>
      </c>
      <c r="AP2172">
        <v>0</v>
      </c>
      <c r="AQ2172">
        <v>0</v>
      </c>
      <c r="AR2172">
        <v>0</v>
      </c>
    </row>
    <row r="2173" spans="1:44" x14ac:dyDescent="0.3">
      <c r="A2173">
        <v>2169</v>
      </c>
      <c r="B2173">
        <v>2</v>
      </c>
      <c r="C2173">
        <v>89</v>
      </c>
      <c r="D2173">
        <v>1</v>
      </c>
      <c r="E2173" t="str">
        <f>"2-89-1"</f>
        <v>2-89-1</v>
      </c>
      <c r="F2173" t="s">
        <v>71</v>
      </c>
      <c r="G2173" t="s">
        <v>73</v>
      </c>
      <c r="H2173">
        <v>1</v>
      </c>
      <c r="I2173">
        <v>1</v>
      </c>
      <c r="J2173">
        <v>0</v>
      </c>
      <c r="K2173">
        <v>0</v>
      </c>
      <c r="L2173">
        <v>1</v>
      </c>
      <c r="M2173">
        <v>0</v>
      </c>
      <c r="N2173">
        <v>1</v>
      </c>
      <c r="O2173">
        <v>1</v>
      </c>
      <c r="P2173">
        <v>1</v>
      </c>
      <c r="Q2173">
        <v>1</v>
      </c>
      <c r="R2173">
        <v>1</v>
      </c>
      <c r="S2173">
        <v>1</v>
      </c>
    </row>
    <row r="2174" spans="1:44" x14ac:dyDescent="0.3">
      <c r="A2174">
        <v>2170</v>
      </c>
      <c r="B2174">
        <v>2</v>
      </c>
      <c r="C2174">
        <v>89</v>
      </c>
      <c r="D2174">
        <v>24</v>
      </c>
      <c r="E2174" t="str">
        <f>"2-89-24"</f>
        <v>2-89-24</v>
      </c>
      <c r="F2174" t="s">
        <v>71</v>
      </c>
      <c r="G2174" t="s">
        <v>72</v>
      </c>
      <c r="T2174">
        <v>0</v>
      </c>
      <c r="U2174">
        <v>1</v>
      </c>
      <c r="V2174">
        <v>0</v>
      </c>
      <c r="W2174">
        <v>0</v>
      </c>
      <c r="X2174">
        <v>0</v>
      </c>
      <c r="Y2174">
        <v>1</v>
      </c>
      <c r="Z2174">
        <v>0</v>
      </c>
      <c r="AA2174">
        <v>1</v>
      </c>
      <c r="AB2174">
        <v>0</v>
      </c>
      <c r="AC2174">
        <v>0</v>
      </c>
      <c r="AD2174">
        <v>1</v>
      </c>
      <c r="AE2174">
        <v>0</v>
      </c>
      <c r="AF2174">
        <v>0</v>
      </c>
      <c r="AG2174">
        <v>0</v>
      </c>
      <c r="AH2174">
        <v>0</v>
      </c>
      <c r="AI2174">
        <v>0</v>
      </c>
      <c r="AJ2174">
        <v>0</v>
      </c>
      <c r="AK2174">
        <v>0</v>
      </c>
      <c r="AL2174">
        <v>0</v>
      </c>
      <c r="AM2174">
        <v>0</v>
      </c>
      <c r="AN2174">
        <v>0</v>
      </c>
      <c r="AO2174">
        <v>0</v>
      </c>
      <c r="AP2174">
        <v>0</v>
      </c>
      <c r="AQ2174">
        <v>0</v>
      </c>
      <c r="AR2174">
        <v>0</v>
      </c>
    </row>
    <row r="2175" spans="1:44" x14ac:dyDescent="0.3">
      <c r="A2175">
        <v>2171</v>
      </c>
      <c r="B2175">
        <v>2</v>
      </c>
      <c r="C2175">
        <v>89</v>
      </c>
      <c r="D2175">
        <v>18</v>
      </c>
      <c r="E2175" t="str">
        <f>"2-89-18"</f>
        <v>2-89-18</v>
      </c>
      <c r="F2175" t="s">
        <v>71</v>
      </c>
      <c r="G2175" t="s">
        <v>73</v>
      </c>
      <c r="H2175">
        <v>1</v>
      </c>
      <c r="I2175">
        <v>1</v>
      </c>
      <c r="J2175">
        <v>0</v>
      </c>
      <c r="K2175">
        <v>0</v>
      </c>
      <c r="L2175">
        <v>1</v>
      </c>
      <c r="M2175">
        <v>1</v>
      </c>
      <c r="N2175">
        <v>1</v>
      </c>
      <c r="O2175">
        <v>1</v>
      </c>
      <c r="P2175">
        <v>1</v>
      </c>
      <c r="Q2175">
        <v>1</v>
      </c>
      <c r="R2175">
        <v>1</v>
      </c>
      <c r="S2175">
        <v>1</v>
      </c>
    </row>
    <row r="2176" spans="1:44" x14ac:dyDescent="0.3">
      <c r="A2176">
        <v>2172</v>
      </c>
      <c r="B2176">
        <v>2</v>
      </c>
      <c r="C2176">
        <v>89</v>
      </c>
      <c r="D2176">
        <v>17</v>
      </c>
      <c r="E2176" t="str">
        <f>"2-89-17"</f>
        <v>2-89-17</v>
      </c>
      <c r="F2176" t="s">
        <v>71</v>
      </c>
      <c r="G2176" t="s">
        <v>73</v>
      </c>
      <c r="H2176">
        <v>1</v>
      </c>
      <c r="I2176">
        <v>1</v>
      </c>
      <c r="J2176">
        <v>0</v>
      </c>
      <c r="K2176">
        <v>0</v>
      </c>
      <c r="L2176">
        <v>1</v>
      </c>
      <c r="M2176">
        <v>1</v>
      </c>
      <c r="N2176">
        <v>1</v>
      </c>
      <c r="O2176">
        <v>1</v>
      </c>
      <c r="P2176">
        <v>1</v>
      </c>
      <c r="Q2176">
        <v>1</v>
      </c>
      <c r="R2176">
        <v>1</v>
      </c>
      <c r="S2176">
        <v>1</v>
      </c>
    </row>
    <row r="2177" spans="1:44" x14ac:dyDescent="0.3">
      <c r="A2177">
        <v>2173</v>
      </c>
      <c r="B2177">
        <v>2</v>
      </c>
      <c r="C2177">
        <v>89</v>
      </c>
      <c r="D2177">
        <v>10</v>
      </c>
      <c r="E2177" t="str">
        <f>"2-89-10"</f>
        <v>2-89-10</v>
      </c>
      <c r="F2177" t="s">
        <v>71</v>
      </c>
      <c r="G2177" t="s">
        <v>73</v>
      </c>
      <c r="H2177">
        <v>1</v>
      </c>
      <c r="I2177">
        <v>1</v>
      </c>
      <c r="J2177">
        <v>0</v>
      </c>
      <c r="K2177">
        <v>0</v>
      </c>
      <c r="L2177">
        <v>1</v>
      </c>
      <c r="M2177">
        <v>1</v>
      </c>
      <c r="N2177">
        <v>1</v>
      </c>
      <c r="O2177">
        <v>1</v>
      </c>
      <c r="P2177">
        <v>1</v>
      </c>
      <c r="Q2177">
        <v>1</v>
      </c>
      <c r="R2177">
        <v>1</v>
      </c>
      <c r="S2177">
        <v>1</v>
      </c>
    </row>
    <row r="2178" spans="1:44" x14ac:dyDescent="0.3">
      <c r="A2178">
        <v>2174</v>
      </c>
      <c r="B2178">
        <v>2</v>
      </c>
      <c r="C2178">
        <v>89</v>
      </c>
      <c r="D2178">
        <v>8</v>
      </c>
      <c r="E2178" t="str">
        <f>"2-89-8"</f>
        <v>2-89-8</v>
      </c>
      <c r="F2178" t="s">
        <v>71</v>
      </c>
      <c r="G2178" t="s">
        <v>73</v>
      </c>
      <c r="H2178">
        <v>1</v>
      </c>
      <c r="I2178">
        <v>0</v>
      </c>
      <c r="J2178">
        <v>1</v>
      </c>
      <c r="K2178">
        <v>0</v>
      </c>
      <c r="L2178">
        <v>1</v>
      </c>
      <c r="M2178">
        <v>1</v>
      </c>
      <c r="N2178">
        <v>1</v>
      </c>
      <c r="O2178">
        <v>1</v>
      </c>
      <c r="P2178">
        <v>1</v>
      </c>
      <c r="Q2178">
        <v>1</v>
      </c>
      <c r="R2178">
        <v>1</v>
      </c>
      <c r="S2178">
        <v>1</v>
      </c>
    </row>
    <row r="2179" spans="1:44" x14ac:dyDescent="0.3">
      <c r="A2179">
        <v>2175</v>
      </c>
      <c r="B2179">
        <v>2</v>
      </c>
      <c r="C2179">
        <v>89</v>
      </c>
      <c r="D2179">
        <v>3</v>
      </c>
      <c r="E2179" t="str">
        <f>"2-89-3"</f>
        <v>2-89-3</v>
      </c>
      <c r="F2179" t="s">
        <v>71</v>
      </c>
      <c r="G2179" t="s">
        <v>72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0</v>
      </c>
      <c r="Z2179">
        <v>0</v>
      </c>
      <c r="AA2179">
        <v>0</v>
      </c>
      <c r="AB2179">
        <v>0</v>
      </c>
      <c r="AC2179">
        <v>0</v>
      </c>
      <c r="AD2179">
        <v>0</v>
      </c>
      <c r="AE2179">
        <v>0</v>
      </c>
      <c r="AF2179">
        <v>0</v>
      </c>
      <c r="AG2179">
        <v>0</v>
      </c>
      <c r="AH2179">
        <v>1</v>
      </c>
      <c r="AI2179">
        <v>0</v>
      </c>
      <c r="AJ2179">
        <v>0</v>
      </c>
      <c r="AK2179">
        <v>1</v>
      </c>
      <c r="AL2179">
        <v>0</v>
      </c>
      <c r="AM2179">
        <v>0</v>
      </c>
      <c r="AN2179">
        <v>0</v>
      </c>
      <c r="AO2179">
        <v>0</v>
      </c>
      <c r="AP2179">
        <v>0</v>
      </c>
      <c r="AQ2179">
        <v>0</v>
      </c>
      <c r="AR2179">
        <v>0</v>
      </c>
    </row>
    <row r="2180" spans="1:44" x14ac:dyDescent="0.3">
      <c r="A2180">
        <v>2176</v>
      </c>
      <c r="B2180">
        <v>2</v>
      </c>
      <c r="C2180">
        <v>89</v>
      </c>
      <c r="D2180">
        <v>23</v>
      </c>
      <c r="E2180" t="str">
        <f>"2-89-23"</f>
        <v>2-89-23</v>
      </c>
      <c r="F2180" t="s">
        <v>71</v>
      </c>
      <c r="G2180" t="s">
        <v>72</v>
      </c>
      <c r="T2180">
        <v>0</v>
      </c>
      <c r="U2180">
        <v>1</v>
      </c>
      <c r="V2180">
        <v>0</v>
      </c>
      <c r="W2180">
        <v>0</v>
      </c>
      <c r="X2180">
        <v>1</v>
      </c>
      <c r="Y2180">
        <v>0</v>
      </c>
      <c r="Z2180">
        <v>1</v>
      </c>
      <c r="AA2180">
        <v>0</v>
      </c>
      <c r="AB2180">
        <v>0</v>
      </c>
      <c r="AC2180">
        <v>1</v>
      </c>
      <c r="AD2180">
        <v>0</v>
      </c>
      <c r="AE2180">
        <v>1</v>
      </c>
      <c r="AF2180">
        <v>1</v>
      </c>
      <c r="AG2180">
        <v>1</v>
      </c>
      <c r="AH2180">
        <v>1</v>
      </c>
      <c r="AI2180">
        <v>0</v>
      </c>
      <c r="AJ2180">
        <v>1</v>
      </c>
      <c r="AK2180">
        <v>0</v>
      </c>
      <c r="AL2180">
        <v>1</v>
      </c>
      <c r="AM2180">
        <v>1</v>
      </c>
      <c r="AN2180">
        <v>1</v>
      </c>
      <c r="AO2180">
        <v>0</v>
      </c>
      <c r="AP2180">
        <v>0</v>
      </c>
      <c r="AQ2180">
        <v>0</v>
      </c>
      <c r="AR2180">
        <v>1</v>
      </c>
    </row>
    <row r="2181" spans="1:44" x14ac:dyDescent="0.3">
      <c r="A2181">
        <v>2177</v>
      </c>
      <c r="B2181">
        <v>2</v>
      </c>
      <c r="C2181">
        <v>89</v>
      </c>
      <c r="D2181">
        <v>15</v>
      </c>
      <c r="E2181" t="str">
        <f>"2-89-15"</f>
        <v>2-89-15</v>
      </c>
      <c r="F2181" t="s">
        <v>71</v>
      </c>
      <c r="G2181" t="s">
        <v>72</v>
      </c>
      <c r="T2181">
        <v>1</v>
      </c>
      <c r="U2181">
        <v>0</v>
      </c>
      <c r="V2181">
        <v>0</v>
      </c>
      <c r="W2181">
        <v>0</v>
      </c>
      <c r="X2181">
        <v>1</v>
      </c>
      <c r="Y2181">
        <v>0</v>
      </c>
      <c r="Z2181">
        <v>1</v>
      </c>
      <c r="AA2181">
        <v>0</v>
      </c>
      <c r="AB2181">
        <v>0</v>
      </c>
      <c r="AC2181">
        <v>0</v>
      </c>
      <c r="AD2181">
        <v>1</v>
      </c>
      <c r="AE2181">
        <v>1</v>
      </c>
      <c r="AF2181">
        <v>1</v>
      </c>
      <c r="AG2181">
        <v>1</v>
      </c>
      <c r="AH2181">
        <v>0</v>
      </c>
      <c r="AI2181">
        <v>1</v>
      </c>
      <c r="AJ2181">
        <v>1</v>
      </c>
      <c r="AK2181">
        <v>0</v>
      </c>
      <c r="AL2181">
        <v>1</v>
      </c>
      <c r="AM2181">
        <v>1</v>
      </c>
      <c r="AN2181">
        <v>1</v>
      </c>
      <c r="AO2181">
        <v>1</v>
      </c>
      <c r="AP2181">
        <v>0</v>
      </c>
      <c r="AQ2181">
        <v>0</v>
      </c>
      <c r="AR2181">
        <v>1</v>
      </c>
    </row>
    <row r="2182" spans="1:44" x14ac:dyDescent="0.3">
      <c r="A2182">
        <v>2178</v>
      </c>
      <c r="B2182">
        <v>2</v>
      </c>
      <c r="C2182">
        <v>89</v>
      </c>
      <c r="D2182">
        <v>16</v>
      </c>
      <c r="E2182" t="str">
        <f>"2-89-16"</f>
        <v>2-89-16</v>
      </c>
      <c r="F2182" t="s">
        <v>71</v>
      </c>
      <c r="G2182" t="s">
        <v>72</v>
      </c>
      <c r="T2182">
        <v>1</v>
      </c>
      <c r="U2182">
        <v>0</v>
      </c>
      <c r="V2182">
        <v>0</v>
      </c>
      <c r="W2182">
        <v>0</v>
      </c>
      <c r="X2182">
        <v>1</v>
      </c>
      <c r="Y2182">
        <v>0</v>
      </c>
      <c r="Z2182">
        <v>1</v>
      </c>
      <c r="AA2182">
        <v>0</v>
      </c>
      <c r="AB2182">
        <v>0</v>
      </c>
      <c r="AC2182">
        <v>0</v>
      </c>
      <c r="AD2182">
        <v>1</v>
      </c>
      <c r="AE2182">
        <v>1</v>
      </c>
      <c r="AF2182">
        <v>1</v>
      </c>
      <c r="AG2182">
        <v>1</v>
      </c>
      <c r="AH2182">
        <v>0</v>
      </c>
      <c r="AI2182">
        <v>1</v>
      </c>
      <c r="AJ2182">
        <v>1</v>
      </c>
      <c r="AK2182">
        <v>0</v>
      </c>
      <c r="AL2182">
        <v>1</v>
      </c>
      <c r="AM2182">
        <v>1</v>
      </c>
      <c r="AN2182">
        <v>1</v>
      </c>
      <c r="AO2182">
        <v>1</v>
      </c>
      <c r="AP2182">
        <v>0</v>
      </c>
      <c r="AQ2182">
        <v>0</v>
      </c>
      <c r="AR2182">
        <v>1</v>
      </c>
    </row>
    <row r="2183" spans="1:44" x14ac:dyDescent="0.3">
      <c r="A2183">
        <v>2179</v>
      </c>
      <c r="B2183">
        <v>2</v>
      </c>
      <c r="C2183">
        <v>89</v>
      </c>
      <c r="D2183">
        <v>14</v>
      </c>
      <c r="E2183" t="str">
        <f>"2-89-14"</f>
        <v>2-89-14</v>
      </c>
      <c r="F2183" t="s">
        <v>71</v>
      </c>
      <c r="G2183" t="s">
        <v>72</v>
      </c>
      <c r="T2183">
        <v>1</v>
      </c>
      <c r="U2183">
        <v>0</v>
      </c>
      <c r="V2183">
        <v>0</v>
      </c>
      <c r="W2183">
        <v>0</v>
      </c>
      <c r="X2183">
        <v>1</v>
      </c>
      <c r="Y2183">
        <v>0</v>
      </c>
      <c r="Z2183">
        <v>1</v>
      </c>
      <c r="AA2183">
        <v>0</v>
      </c>
      <c r="AB2183">
        <v>0</v>
      </c>
      <c r="AC2183">
        <v>0</v>
      </c>
      <c r="AD2183">
        <v>1</v>
      </c>
      <c r="AE2183">
        <v>1</v>
      </c>
      <c r="AF2183">
        <v>1</v>
      </c>
      <c r="AG2183">
        <v>1</v>
      </c>
      <c r="AH2183">
        <v>0</v>
      </c>
      <c r="AI2183">
        <v>1</v>
      </c>
      <c r="AJ2183">
        <v>1</v>
      </c>
      <c r="AK2183">
        <v>0</v>
      </c>
      <c r="AL2183">
        <v>1</v>
      </c>
      <c r="AM2183">
        <v>1</v>
      </c>
      <c r="AN2183">
        <v>1</v>
      </c>
      <c r="AO2183">
        <v>1</v>
      </c>
      <c r="AP2183">
        <v>0</v>
      </c>
      <c r="AQ2183">
        <v>0</v>
      </c>
      <c r="AR2183">
        <v>1</v>
      </c>
    </row>
    <row r="2184" spans="1:44" x14ac:dyDescent="0.3">
      <c r="A2184">
        <v>2180</v>
      </c>
      <c r="B2184">
        <v>2</v>
      </c>
      <c r="C2184">
        <v>90</v>
      </c>
      <c r="D2184">
        <v>20</v>
      </c>
      <c r="E2184" t="str">
        <f>"2-90-20"</f>
        <v>2-90-20</v>
      </c>
      <c r="F2184" t="s">
        <v>71</v>
      </c>
      <c r="G2184" t="s">
        <v>72</v>
      </c>
      <c r="T2184">
        <v>0</v>
      </c>
      <c r="U2184">
        <v>1</v>
      </c>
      <c r="V2184">
        <v>0</v>
      </c>
      <c r="W2184">
        <v>0</v>
      </c>
      <c r="X2184">
        <v>1</v>
      </c>
      <c r="Y2184">
        <v>0</v>
      </c>
      <c r="Z2184">
        <v>1</v>
      </c>
      <c r="AA2184">
        <v>0</v>
      </c>
      <c r="AB2184">
        <v>1</v>
      </c>
      <c r="AC2184">
        <v>0</v>
      </c>
      <c r="AD2184">
        <v>0</v>
      </c>
      <c r="AE2184">
        <v>1</v>
      </c>
      <c r="AF2184">
        <v>1</v>
      </c>
      <c r="AG2184">
        <v>1</v>
      </c>
      <c r="AH2184">
        <v>0</v>
      </c>
      <c r="AI2184">
        <v>1</v>
      </c>
      <c r="AJ2184">
        <v>1</v>
      </c>
      <c r="AK2184">
        <v>0</v>
      </c>
      <c r="AL2184">
        <v>1</v>
      </c>
      <c r="AM2184">
        <v>1</v>
      </c>
      <c r="AN2184">
        <v>1</v>
      </c>
      <c r="AO2184">
        <v>1</v>
      </c>
      <c r="AP2184">
        <v>0</v>
      </c>
      <c r="AQ2184">
        <v>0</v>
      </c>
      <c r="AR2184">
        <v>0</v>
      </c>
    </row>
    <row r="2185" spans="1:44" x14ac:dyDescent="0.3">
      <c r="A2185">
        <v>2181</v>
      </c>
      <c r="B2185">
        <v>2</v>
      </c>
      <c r="C2185">
        <v>90</v>
      </c>
      <c r="D2185">
        <v>19</v>
      </c>
      <c r="E2185" t="str">
        <f>"2-90-19"</f>
        <v>2-90-19</v>
      </c>
      <c r="F2185" t="s">
        <v>71</v>
      </c>
      <c r="G2185" t="s">
        <v>73</v>
      </c>
      <c r="H2185">
        <v>1</v>
      </c>
      <c r="I2185">
        <v>0</v>
      </c>
      <c r="J2185">
        <v>0</v>
      </c>
      <c r="K2185">
        <v>1</v>
      </c>
      <c r="L2185">
        <v>1</v>
      </c>
      <c r="M2185">
        <v>1</v>
      </c>
      <c r="N2185">
        <v>1</v>
      </c>
      <c r="O2185">
        <v>1</v>
      </c>
      <c r="P2185">
        <v>1</v>
      </c>
      <c r="Q2185">
        <v>1</v>
      </c>
      <c r="R2185">
        <v>1</v>
      </c>
      <c r="S2185">
        <v>1</v>
      </c>
    </row>
    <row r="2186" spans="1:44" x14ac:dyDescent="0.3">
      <c r="A2186">
        <v>2182</v>
      </c>
      <c r="B2186">
        <v>2</v>
      </c>
      <c r="C2186">
        <v>90</v>
      </c>
      <c r="D2186">
        <v>12</v>
      </c>
      <c r="E2186" t="str">
        <f>"2-90-12"</f>
        <v>2-90-12</v>
      </c>
      <c r="F2186" t="s">
        <v>71</v>
      </c>
      <c r="G2186" t="s">
        <v>72</v>
      </c>
      <c r="T2186">
        <v>1</v>
      </c>
      <c r="U2186">
        <v>0</v>
      </c>
      <c r="V2186">
        <v>0</v>
      </c>
      <c r="W2186">
        <v>0</v>
      </c>
      <c r="X2186">
        <v>1</v>
      </c>
      <c r="Y2186">
        <v>0</v>
      </c>
      <c r="Z2186">
        <v>1</v>
      </c>
      <c r="AA2186">
        <v>0</v>
      </c>
      <c r="AB2186">
        <v>1</v>
      </c>
      <c r="AC2186">
        <v>0</v>
      </c>
      <c r="AD2186">
        <v>0</v>
      </c>
      <c r="AE2186">
        <v>1</v>
      </c>
      <c r="AF2186">
        <v>1</v>
      </c>
      <c r="AG2186">
        <v>1</v>
      </c>
      <c r="AH2186">
        <v>0</v>
      </c>
      <c r="AI2186">
        <v>1</v>
      </c>
      <c r="AJ2186">
        <v>1</v>
      </c>
      <c r="AK2186">
        <v>0</v>
      </c>
      <c r="AL2186">
        <v>1</v>
      </c>
      <c r="AM2186">
        <v>1</v>
      </c>
      <c r="AN2186">
        <v>1</v>
      </c>
      <c r="AO2186">
        <v>1</v>
      </c>
      <c r="AP2186">
        <v>0</v>
      </c>
      <c r="AQ2186">
        <v>0</v>
      </c>
      <c r="AR2186">
        <v>0</v>
      </c>
    </row>
    <row r="2187" spans="1:44" x14ac:dyDescent="0.3">
      <c r="A2187">
        <v>2183</v>
      </c>
      <c r="B2187">
        <v>2</v>
      </c>
      <c r="C2187">
        <v>90</v>
      </c>
      <c r="D2187">
        <v>4</v>
      </c>
      <c r="E2187" t="str">
        <f>"2-90-4"</f>
        <v>2-90-4</v>
      </c>
      <c r="F2187" t="s">
        <v>71</v>
      </c>
      <c r="G2187" t="s">
        <v>73</v>
      </c>
      <c r="H2187">
        <v>1</v>
      </c>
      <c r="I2187">
        <v>0</v>
      </c>
      <c r="J2187">
        <v>0</v>
      </c>
      <c r="K2187">
        <v>1</v>
      </c>
      <c r="L2187">
        <v>1</v>
      </c>
      <c r="M2187">
        <v>1</v>
      </c>
      <c r="N2187">
        <v>1</v>
      </c>
      <c r="O2187">
        <v>1</v>
      </c>
      <c r="P2187">
        <v>1</v>
      </c>
      <c r="Q2187">
        <v>1</v>
      </c>
      <c r="R2187">
        <v>1</v>
      </c>
      <c r="S2187">
        <v>1</v>
      </c>
    </row>
    <row r="2188" spans="1:44" x14ac:dyDescent="0.3">
      <c r="A2188">
        <v>2184</v>
      </c>
      <c r="B2188">
        <v>2</v>
      </c>
      <c r="C2188">
        <v>90</v>
      </c>
      <c r="D2188">
        <v>25</v>
      </c>
      <c r="E2188" t="str">
        <f>"2-90-25"</f>
        <v>2-90-25</v>
      </c>
      <c r="F2188" t="s">
        <v>71</v>
      </c>
      <c r="G2188" t="s">
        <v>72</v>
      </c>
      <c r="T2188">
        <v>1</v>
      </c>
      <c r="U2188">
        <v>0</v>
      </c>
      <c r="V2188">
        <v>0</v>
      </c>
      <c r="W2188">
        <v>0</v>
      </c>
      <c r="X2188">
        <v>1</v>
      </c>
      <c r="Y2188">
        <v>0</v>
      </c>
      <c r="Z2188">
        <v>1</v>
      </c>
      <c r="AA2188">
        <v>0</v>
      </c>
      <c r="AB2188">
        <v>0</v>
      </c>
      <c r="AC2188">
        <v>1</v>
      </c>
      <c r="AD2188">
        <v>0</v>
      </c>
      <c r="AE2188">
        <v>1</v>
      </c>
      <c r="AF2188">
        <v>0</v>
      </c>
      <c r="AG2188">
        <v>1</v>
      </c>
      <c r="AH2188">
        <v>1</v>
      </c>
      <c r="AI2188">
        <v>0</v>
      </c>
      <c r="AJ2188">
        <v>0</v>
      </c>
      <c r="AK2188">
        <v>1</v>
      </c>
      <c r="AL2188">
        <v>1</v>
      </c>
      <c r="AM2188">
        <v>1</v>
      </c>
      <c r="AN2188">
        <v>1</v>
      </c>
      <c r="AO2188">
        <v>1</v>
      </c>
      <c r="AP2188">
        <v>0</v>
      </c>
      <c r="AQ2188">
        <v>0</v>
      </c>
      <c r="AR2188">
        <v>0</v>
      </c>
    </row>
    <row r="2189" spans="1:44" x14ac:dyDescent="0.3">
      <c r="A2189">
        <v>2185</v>
      </c>
      <c r="B2189">
        <v>2</v>
      </c>
      <c r="C2189">
        <v>90</v>
      </c>
      <c r="D2189">
        <v>11</v>
      </c>
      <c r="E2189" t="str">
        <f>"2-90-11"</f>
        <v>2-90-11</v>
      </c>
      <c r="F2189" t="s">
        <v>71</v>
      </c>
      <c r="G2189" t="s">
        <v>73</v>
      </c>
      <c r="H2189">
        <v>1</v>
      </c>
      <c r="I2189">
        <v>0</v>
      </c>
      <c r="J2189">
        <v>0</v>
      </c>
      <c r="K2189">
        <v>1</v>
      </c>
      <c r="L2189">
        <v>1</v>
      </c>
      <c r="M2189">
        <v>1</v>
      </c>
      <c r="N2189">
        <v>1</v>
      </c>
      <c r="O2189">
        <v>1</v>
      </c>
      <c r="P2189">
        <v>1</v>
      </c>
      <c r="Q2189">
        <v>1</v>
      </c>
      <c r="R2189">
        <v>1</v>
      </c>
      <c r="S2189">
        <v>1</v>
      </c>
    </row>
    <row r="2190" spans="1:44" x14ac:dyDescent="0.3">
      <c r="A2190">
        <v>2186</v>
      </c>
      <c r="B2190">
        <v>2</v>
      </c>
      <c r="C2190">
        <v>90</v>
      </c>
      <c r="D2190">
        <v>6</v>
      </c>
      <c r="E2190" t="str">
        <f>"2-90-6"</f>
        <v>2-90-6</v>
      </c>
      <c r="F2190" t="s">
        <v>71</v>
      </c>
      <c r="G2190" t="s">
        <v>73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  <c r="R2190">
        <v>1</v>
      </c>
      <c r="S2190">
        <v>1</v>
      </c>
    </row>
    <row r="2191" spans="1:44" x14ac:dyDescent="0.3">
      <c r="A2191">
        <v>2187</v>
      </c>
      <c r="B2191">
        <v>2</v>
      </c>
      <c r="C2191">
        <v>90</v>
      </c>
      <c r="D2191">
        <v>1</v>
      </c>
      <c r="E2191" t="str">
        <f>"2-90-1"</f>
        <v>2-90-1</v>
      </c>
      <c r="F2191" t="s">
        <v>71</v>
      </c>
      <c r="G2191" t="s">
        <v>73</v>
      </c>
      <c r="H2191">
        <v>1</v>
      </c>
      <c r="I2191">
        <v>0</v>
      </c>
      <c r="J2191">
        <v>0</v>
      </c>
      <c r="K2191">
        <v>0</v>
      </c>
      <c r="L2191">
        <v>1</v>
      </c>
      <c r="M2191">
        <v>1</v>
      </c>
      <c r="N2191">
        <v>1</v>
      </c>
      <c r="O2191">
        <v>1</v>
      </c>
      <c r="P2191">
        <v>1</v>
      </c>
      <c r="Q2191">
        <v>0</v>
      </c>
      <c r="R2191">
        <v>1</v>
      </c>
      <c r="S2191">
        <v>1</v>
      </c>
    </row>
    <row r="2192" spans="1:44" x14ac:dyDescent="0.3">
      <c r="A2192">
        <v>2188</v>
      </c>
      <c r="B2192">
        <v>2</v>
      </c>
      <c r="C2192">
        <v>90</v>
      </c>
      <c r="D2192">
        <v>21</v>
      </c>
      <c r="E2192" t="str">
        <f>"2-90-21"</f>
        <v>2-90-21</v>
      </c>
      <c r="F2192" t="s">
        <v>71</v>
      </c>
      <c r="G2192" t="s">
        <v>72</v>
      </c>
      <c r="T2192">
        <v>0</v>
      </c>
      <c r="U2192">
        <v>1</v>
      </c>
      <c r="V2192">
        <v>0</v>
      </c>
      <c r="W2192">
        <v>0</v>
      </c>
      <c r="X2192">
        <v>0</v>
      </c>
      <c r="Y2192">
        <v>1</v>
      </c>
      <c r="Z2192">
        <v>0</v>
      </c>
      <c r="AA2192">
        <v>1</v>
      </c>
      <c r="AB2192">
        <v>1</v>
      </c>
      <c r="AC2192">
        <v>0</v>
      </c>
      <c r="AD2192">
        <v>0</v>
      </c>
      <c r="AE2192">
        <v>0</v>
      </c>
      <c r="AF2192">
        <v>0</v>
      </c>
      <c r="AG2192">
        <v>0</v>
      </c>
      <c r="AH2192">
        <v>0</v>
      </c>
      <c r="AI2192">
        <v>1</v>
      </c>
      <c r="AJ2192">
        <v>1</v>
      </c>
      <c r="AK2192">
        <v>0</v>
      </c>
      <c r="AL2192">
        <v>1</v>
      </c>
      <c r="AM2192">
        <v>0</v>
      </c>
      <c r="AN2192">
        <v>0</v>
      </c>
      <c r="AO2192">
        <v>0</v>
      </c>
      <c r="AP2192">
        <v>0</v>
      </c>
      <c r="AQ2192">
        <v>0</v>
      </c>
      <c r="AR2192">
        <v>0</v>
      </c>
    </row>
    <row r="2193" spans="1:44" x14ac:dyDescent="0.3">
      <c r="A2193">
        <v>2189</v>
      </c>
      <c r="B2193">
        <v>2</v>
      </c>
      <c r="C2193">
        <v>90</v>
      </c>
      <c r="D2193">
        <v>14</v>
      </c>
      <c r="E2193" t="str">
        <f>"2-90-14"</f>
        <v>2-90-14</v>
      </c>
      <c r="F2193" t="s">
        <v>71</v>
      </c>
      <c r="G2193" t="s">
        <v>73</v>
      </c>
      <c r="H2193">
        <v>1</v>
      </c>
      <c r="I2193">
        <v>1</v>
      </c>
      <c r="J2193">
        <v>0</v>
      </c>
      <c r="K2193">
        <v>0</v>
      </c>
      <c r="L2193">
        <v>1</v>
      </c>
      <c r="M2193">
        <v>0</v>
      </c>
      <c r="N2193">
        <v>1</v>
      </c>
      <c r="O2193">
        <v>0</v>
      </c>
      <c r="P2193">
        <v>1</v>
      </c>
      <c r="Q2193">
        <v>1</v>
      </c>
      <c r="R2193">
        <v>1</v>
      </c>
      <c r="S2193">
        <v>1</v>
      </c>
    </row>
    <row r="2194" spans="1:44" x14ac:dyDescent="0.3">
      <c r="A2194">
        <v>2190</v>
      </c>
      <c r="B2194">
        <v>2</v>
      </c>
      <c r="C2194">
        <v>90</v>
      </c>
      <c r="D2194">
        <v>10</v>
      </c>
      <c r="E2194" t="str">
        <f>"2-90-10"</f>
        <v>2-90-10</v>
      </c>
      <c r="F2194" t="s">
        <v>71</v>
      </c>
      <c r="G2194" t="s">
        <v>73</v>
      </c>
      <c r="H2194">
        <v>1</v>
      </c>
      <c r="I2194">
        <v>0</v>
      </c>
      <c r="J2194">
        <v>0</v>
      </c>
      <c r="K2194">
        <v>1</v>
      </c>
      <c r="L2194">
        <v>1</v>
      </c>
      <c r="M2194">
        <v>1</v>
      </c>
      <c r="N2194">
        <v>1</v>
      </c>
      <c r="O2194">
        <v>1</v>
      </c>
      <c r="P2194">
        <v>1</v>
      </c>
      <c r="Q2194">
        <v>1</v>
      </c>
      <c r="R2194">
        <v>1</v>
      </c>
      <c r="S2194">
        <v>1</v>
      </c>
    </row>
    <row r="2195" spans="1:44" x14ac:dyDescent="0.3">
      <c r="A2195">
        <v>2191</v>
      </c>
      <c r="B2195">
        <v>2</v>
      </c>
      <c r="C2195">
        <v>90</v>
      </c>
      <c r="D2195">
        <v>7</v>
      </c>
      <c r="E2195" t="str">
        <f>"2-90-7"</f>
        <v>2-90-7</v>
      </c>
      <c r="F2195" t="s">
        <v>71</v>
      </c>
      <c r="G2195" t="s">
        <v>73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  <c r="R2195">
        <v>1</v>
      </c>
      <c r="S2195">
        <v>1</v>
      </c>
    </row>
    <row r="2196" spans="1:44" x14ac:dyDescent="0.3">
      <c r="A2196">
        <v>2192</v>
      </c>
      <c r="B2196">
        <v>2</v>
      </c>
      <c r="C2196">
        <v>90</v>
      </c>
      <c r="D2196">
        <v>2</v>
      </c>
      <c r="E2196" t="str">
        <f>"2-90-2"</f>
        <v>2-90-2</v>
      </c>
      <c r="F2196" t="s">
        <v>71</v>
      </c>
      <c r="G2196" t="s">
        <v>72</v>
      </c>
      <c r="T2196">
        <v>0</v>
      </c>
      <c r="U2196">
        <v>0</v>
      </c>
      <c r="V2196">
        <v>0</v>
      </c>
      <c r="W2196">
        <v>0</v>
      </c>
      <c r="X2196">
        <v>1</v>
      </c>
      <c r="Y2196">
        <v>0</v>
      </c>
      <c r="Z2196">
        <v>0</v>
      </c>
      <c r="AA2196">
        <v>1</v>
      </c>
      <c r="AB2196">
        <v>0</v>
      </c>
      <c r="AC2196">
        <v>0</v>
      </c>
      <c r="AD2196">
        <v>1</v>
      </c>
      <c r="AE2196">
        <v>0</v>
      </c>
      <c r="AF2196">
        <v>1</v>
      </c>
      <c r="AG2196">
        <v>1</v>
      </c>
      <c r="AH2196">
        <v>0</v>
      </c>
      <c r="AI2196">
        <v>0</v>
      </c>
      <c r="AJ2196">
        <v>1</v>
      </c>
      <c r="AK2196">
        <v>0</v>
      </c>
      <c r="AL2196">
        <v>0</v>
      </c>
      <c r="AM2196">
        <v>1</v>
      </c>
      <c r="AN2196">
        <v>1</v>
      </c>
      <c r="AO2196">
        <v>1</v>
      </c>
      <c r="AP2196">
        <v>0</v>
      </c>
      <c r="AQ2196">
        <v>0</v>
      </c>
      <c r="AR2196">
        <v>0</v>
      </c>
    </row>
    <row r="2197" spans="1:44" x14ac:dyDescent="0.3">
      <c r="A2197">
        <v>2193</v>
      </c>
      <c r="B2197">
        <v>2</v>
      </c>
      <c r="C2197">
        <v>90</v>
      </c>
      <c r="D2197">
        <v>23</v>
      </c>
      <c r="E2197" t="str">
        <f>"2-90-23"</f>
        <v>2-90-23</v>
      </c>
      <c r="F2197" t="s">
        <v>71</v>
      </c>
      <c r="G2197" t="s">
        <v>72</v>
      </c>
      <c r="T2197">
        <v>1</v>
      </c>
      <c r="U2197">
        <v>0</v>
      </c>
      <c r="V2197">
        <v>0</v>
      </c>
      <c r="W2197">
        <v>0</v>
      </c>
      <c r="X2197">
        <v>0</v>
      </c>
      <c r="Y2197">
        <v>1</v>
      </c>
      <c r="Z2197">
        <v>0</v>
      </c>
      <c r="AA2197">
        <v>1</v>
      </c>
      <c r="AB2197">
        <v>0</v>
      </c>
      <c r="AC2197">
        <v>0</v>
      </c>
      <c r="AD2197">
        <v>1</v>
      </c>
      <c r="AE2197">
        <v>0</v>
      </c>
      <c r="AF2197">
        <v>0</v>
      </c>
      <c r="AG2197">
        <v>0</v>
      </c>
      <c r="AH2197">
        <v>1</v>
      </c>
      <c r="AI2197">
        <v>0</v>
      </c>
      <c r="AJ2197">
        <v>1</v>
      </c>
      <c r="AK2197">
        <v>0</v>
      </c>
      <c r="AL2197">
        <v>0</v>
      </c>
      <c r="AM2197">
        <v>0</v>
      </c>
      <c r="AN2197">
        <v>0</v>
      </c>
      <c r="AO2197">
        <v>0</v>
      </c>
      <c r="AP2197">
        <v>0</v>
      </c>
      <c r="AQ2197">
        <v>0</v>
      </c>
      <c r="AR2197">
        <v>0</v>
      </c>
    </row>
    <row r="2198" spans="1:44" x14ac:dyDescent="0.3">
      <c r="A2198">
        <v>2194</v>
      </c>
      <c r="B2198">
        <v>2</v>
      </c>
      <c r="C2198">
        <v>90</v>
      </c>
      <c r="D2198">
        <v>18</v>
      </c>
      <c r="E2198" t="str">
        <f>"2-90-18"</f>
        <v>2-90-18</v>
      </c>
      <c r="F2198" t="s">
        <v>71</v>
      </c>
      <c r="G2198" t="s">
        <v>73</v>
      </c>
      <c r="H2198">
        <v>0</v>
      </c>
      <c r="I2198">
        <v>0</v>
      </c>
      <c r="J2198">
        <v>1</v>
      </c>
      <c r="K2198">
        <v>0</v>
      </c>
      <c r="L2198">
        <v>0</v>
      </c>
      <c r="M2198">
        <v>0</v>
      </c>
      <c r="N2198">
        <v>1</v>
      </c>
      <c r="O2198">
        <v>1</v>
      </c>
      <c r="P2198">
        <v>0</v>
      </c>
      <c r="Q2198">
        <v>0</v>
      </c>
      <c r="R2198">
        <v>1</v>
      </c>
      <c r="S2198">
        <v>1</v>
      </c>
    </row>
    <row r="2199" spans="1:44" x14ac:dyDescent="0.3">
      <c r="A2199">
        <v>2195</v>
      </c>
      <c r="B2199">
        <v>2</v>
      </c>
      <c r="C2199">
        <v>90</v>
      </c>
      <c r="D2199">
        <v>17</v>
      </c>
      <c r="E2199" t="str">
        <f>"2-90-17"</f>
        <v>2-90-17</v>
      </c>
      <c r="F2199" t="s">
        <v>71</v>
      </c>
      <c r="G2199" t="s">
        <v>72</v>
      </c>
      <c r="T2199">
        <v>0</v>
      </c>
      <c r="U2199">
        <v>1</v>
      </c>
      <c r="V2199">
        <v>0</v>
      </c>
      <c r="W2199">
        <v>0</v>
      </c>
      <c r="X2199">
        <v>1</v>
      </c>
      <c r="Y2199">
        <v>0</v>
      </c>
      <c r="Z2199">
        <v>1</v>
      </c>
      <c r="AA2199">
        <v>0</v>
      </c>
      <c r="AB2199">
        <v>0</v>
      </c>
      <c r="AC2199">
        <v>0</v>
      </c>
      <c r="AD2199">
        <v>1</v>
      </c>
      <c r="AE2199">
        <v>1</v>
      </c>
      <c r="AF2199">
        <v>0</v>
      </c>
      <c r="AG2199">
        <v>0</v>
      </c>
      <c r="AH2199">
        <v>1</v>
      </c>
      <c r="AI2199">
        <v>0</v>
      </c>
      <c r="AJ2199">
        <v>1</v>
      </c>
      <c r="AK2199">
        <v>0</v>
      </c>
      <c r="AL2199">
        <v>0</v>
      </c>
      <c r="AM2199">
        <v>1</v>
      </c>
      <c r="AN2199">
        <v>1</v>
      </c>
      <c r="AO2199">
        <v>1</v>
      </c>
      <c r="AP2199">
        <v>0</v>
      </c>
      <c r="AQ2199">
        <v>0</v>
      </c>
      <c r="AR2199">
        <v>0</v>
      </c>
    </row>
    <row r="2200" spans="1:44" x14ac:dyDescent="0.3">
      <c r="A2200">
        <v>2196</v>
      </c>
      <c r="B2200">
        <v>2</v>
      </c>
      <c r="C2200">
        <v>90</v>
      </c>
      <c r="D2200">
        <v>9</v>
      </c>
      <c r="E2200" t="str">
        <f>"2-90-9"</f>
        <v>2-90-9</v>
      </c>
      <c r="F2200" t="s">
        <v>71</v>
      </c>
      <c r="G2200" t="s">
        <v>72</v>
      </c>
      <c r="T2200">
        <v>1</v>
      </c>
      <c r="U2200">
        <v>0</v>
      </c>
      <c r="V2200">
        <v>0</v>
      </c>
      <c r="W2200">
        <v>0</v>
      </c>
      <c r="X2200">
        <v>1</v>
      </c>
      <c r="Y2200">
        <v>0</v>
      </c>
      <c r="Z2200">
        <v>0</v>
      </c>
      <c r="AA2200">
        <v>1</v>
      </c>
      <c r="AB2200">
        <v>1</v>
      </c>
      <c r="AC2200">
        <v>0</v>
      </c>
      <c r="AD2200">
        <v>0</v>
      </c>
      <c r="AE2200">
        <v>1</v>
      </c>
      <c r="AF2200">
        <v>1</v>
      </c>
      <c r="AG2200">
        <v>1</v>
      </c>
      <c r="AH2200">
        <v>0</v>
      </c>
      <c r="AI2200">
        <v>1</v>
      </c>
      <c r="AJ2200">
        <v>0</v>
      </c>
      <c r="AK2200">
        <v>1</v>
      </c>
      <c r="AL2200">
        <v>1</v>
      </c>
      <c r="AM2200">
        <v>1</v>
      </c>
      <c r="AN2200">
        <v>1</v>
      </c>
      <c r="AO2200">
        <v>1</v>
      </c>
      <c r="AP2200">
        <v>0</v>
      </c>
      <c r="AQ2200">
        <v>0</v>
      </c>
      <c r="AR2200">
        <v>0</v>
      </c>
    </row>
    <row r="2201" spans="1:44" x14ac:dyDescent="0.3">
      <c r="A2201">
        <v>2197</v>
      </c>
      <c r="B2201">
        <v>2</v>
      </c>
      <c r="C2201">
        <v>90</v>
      </c>
      <c r="D2201">
        <v>8</v>
      </c>
      <c r="E2201" t="str">
        <f>"2-90-8"</f>
        <v>2-90-8</v>
      </c>
      <c r="F2201" t="s">
        <v>71</v>
      </c>
      <c r="G2201" t="s">
        <v>73</v>
      </c>
      <c r="H2201">
        <v>1</v>
      </c>
      <c r="I2201">
        <v>1</v>
      </c>
      <c r="J2201">
        <v>0</v>
      </c>
      <c r="K2201">
        <v>0</v>
      </c>
      <c r="L2201">
        <v>1</v>
      </c>
      <c r="M2201">
        <v>1</v>
      </c>
      <c r="N2201">
        <v>1</v>
      </c>
      <c r="O2201">
        <v>1</v>
      </c>
      <c r="P2201">
        <v>1</v>
      </c>
      <c r="Q2201">
        <v>1</v>
      </c>
      <c r="R2201">
        <v>1</v>
      </c>
      <c r="S2201">
        <v>1</v>
      </c>
    </row>
    <row r="2202" spans="1:44" x14ac:dyDescent="0.3">
      <c r="A2202">
        <v>2198</v>
      </c>
      <c r="B2202">
        <v>2</v>
      </c>
      <c r="C2202">
        <v>90</v>
      </c>
      <c r="D2202">
        <v>3</v>
      </c>
      <c r="E2202" t="str">
        <f>"2-90-3"</f>
        <v>2-90-3</v>
      </c>
      <c r="F2202" t="s">
        <v>71</v>
      </c>
      <c r="G2202" t="s">
        <v>72</v>
      </c>
      <c r="T2202">
        <v>0</v>
      </c>
      <c r="U2202">
        <v>0</v>
      </c>
      <c r="V2202">
        <v>0</v>
      </c>
      <c r="W2202">
        <v>0</v>
      </c>
      <c r="X2202">
        <v>0</v>
      </c>
      <c r="Y2202">
        <v>0</v>
      </c>
      <c r="Z2202">
        <v>0</v>
      </c>
      <c r="AA2202">
        <v>0</v>
      </c>
      <c r="AB2202">
        <v>0</v>
      </c>
      <c r="AC2202">
        <v>0</v>
      </c>
      <c r="AD2202">
        <v>0</v>
      </c>
      <c r="AE2202">
        <v>0</v>
      </c>
      <c r="AF2202">
        <v>0</v>
      </c>
      <c r="AG2202">
        <v>0</v>
      </c>
      <c r="AH2202">
        <v>1</v>
      </c>
      <c r="AI2202">
        <v>0</v>
      </c>
      <c r="AJ2202">
        <v>1</v>
      </c>
      <c r="AK2202">
        <v>0</v>
      </c>
      <c r="AL2202">
        <v>1</v>
      </c>
      <c r="AM2202">
        <v>1</v>
      </c>
      <c r="AN2202">
        <v>1</v>
      </c>
      <c r="AO2202">
        <v>1</v>
      </c>
      <c r="AP2202">
        <v>0</v>
      </c>
      <c r="AQ2202">
        <v>0</v>
      </c>
      <c r="AR2202">
        <v>0</v>
      </c>
    </row>
    <row r="2203" spans="1:44" x14ac:dyDescent="0.3">
      <c r="A2203">
        <v>2199</v>
      </c>
      <c r="B2203">
        <v>2</v>
      </c>
      <c r="C2203">
        <v>90</v>
      </c>
      <c r="D2203">
        <v>22</v>
      </c>
      <c r="E2203" t="str">
        <f>"2-90-22"</f>
        <v>2-90-22</v>
      </c>
      <c r="F2203" t="s">
        <v>71</v>
      </c>
      <c r="G2203" t="s">
        <v>72</v>
      </c>
      <c r="T2203">
        <v>1</v>
      </c>
      <c r="U2203">
        <v>0</v>
      </c>
      <c r="V2203">
        <v>0</v>
      </c>
      <c r="W2203">
        <v>0</v>
      </c>
      <c r="X2203">
        <v>1</v>
      </c>
      <c r="Y2203">
        <v>0</v>
      </c>
      <c r="Z2203">
        <v>1</v>
      </c>
      <c r="AA2203">
        <v>0</v>
      </c>
      <c r="AB2203">
        <v>1</v>
      </c>
      <c r="AC2203">
        <v>0</v>
      </c>
      <c r="AD2203">
        <v>0</v>
      </c>
      <c r="AE2203">
        <v>1</v>
      </c>
      <c r="AF2203">
        <v>1</v>
      </c>
      <c r="AG2203">
        <v>1</v>
      </c>
      <c r="AH2203">
        <v>1</v>
      </c>
      <c r="AI2203">
        <v>0</v>
      </c>
      <c r="AJ2203">
        <v>1</v>
      </c>
      <c r="AK2203">
        <v>0</v>
      </c>
      <c r="AL2203">
        <v>1</v>
      </c>
      <c r="AM2203">
        <v>1</v>
      </c>
      <c r="AN2203">
        <v>1</v>
      </c>
      <c r="AO2203">
        <v>1</v>
      </c>
      <c r="AP2203">
        <v>0</v>
      </c>
      <c r="AQ2203">
        <v>0</v>
      </c>
      <c r="AR2203">
        <v>0</v>
      </c>
    </row>
    <row r="2204" spans="1:44" x14ac:dyDescent="0.3">
      <c r="A2204">
        <v>2200</v>
      </c>
      <c r="B2204">
        <v>2</v>
      </c>
      <c r="C2204">
        <v>90</v>
      </c>
      <c r="D2204">
        <v>5</v>
      </c>
      <c r="E2204" t="str">
        <f>"2-90-5"</f>
        <v>2-90-5</v>
      </c>
      <c r="F2204" t="s">
        <v>71</v>
      </c>
      <c r="G2204" t="s">
        <v>72</v>
      </c>
      <c r="T2204">
        <v>1</v>
      </c>
      <c r="U2204">
        <v>0</v>
      </c>
      <c r="V2204">
        <v>0</v>
      </c>
      <c r="W2204">
        <v>0</v>
      </c>
      <c r="X2204">
        <v>1</v>
      </c>
      <c r="Y2204">
        <v>0</v>
      </c>
      <c r="Z2204">
        <v>1</v>
      </c>
      <c r="AA2204">
        <v>0</v>
      </c>
      <c r="AB2204">
        <v>0</v>
      </c>
      <c r="AC2204">
        <v>1</v>
      </c>
      <c r="AD2204">
        <v>0</v>
      </c>
      <c r="AE2204">
        <v>1</v>
      </c>
      <c r="AF2204">
        <v>1</v>
      </c>
      <c r="AG2204">
        <v>1</v>
      </c>
      <c r="AH2204">
        <v>1</v>
      </c>
      <c r="AI2204">
        <v>0</v>
      </c>
      <c r="AJ2204">
        <v>0</v>
      </c>
      <c r="AK2204">
        <v>1</v>
      </c>
      <c r="AL2204">
        <v>1</v>
      </c>
      <c r="AM2204">
        <v>1</v>
      </c>
      <c r="AN2204">
        <v>1</v>
      </c>
      <c r="AO2204">
        <v>1</v>
      </c>
      <c r="AP2204">
        <v>0</v>
      </c>
      <c r="AQ2204">
        <v>0</v>
      </c>
      <c r="AR2204">
        <v>0</v>
      </c>
    </row>
    <row r="2205" spans="1:44" x14ac:dyDescent="0.3">
      <c r="A2205">
        <v>2201</v>
      </c>
      <c r="B2205">
        <v>2</v>
      </c>
      <c r="C2205">
        <v>90</v>
      </c>
      <c r="D2205">
        <v>24</v>
      </c>
      <c r="E2205" t="str">
        <f>"2-90-24"</f>
        <v>2-90-24</v>
      </c>
      <c r="F2205" t="s">
        <v>71</v>
      </c>
      <c r="G2205" t="s">
        <v>72</v>
      </c>
      <c r="T2205">
        <v>1</v>
      </c>
      <c r="U2205">
        <v>0</v>
      </c>
      <c r="V2205">
        <v>0</v>
      </c>
      <c r="W2205">
        <v>0</v>
      </c>
      <c r="X2205">
        <v>1</v>
      </c>
      <c r="Y2205">
        <v>0</v>
      </c>
      <c r="Z2205">
        <v>1</v>
      </c>
      <c r="AA2205">
        <v>0</v>
      </c>
      <c r="AB2205">
        <v>0</v>
      </c>
      <c r="AC2205">
        <v>1</v>
      </c>
      <c r="AD2205">
        <v>0</v>
      </c>
      <c r="AE2205">
        <v>1</v>
      </c>
      <c r="AF2205">
        <v>0</v>
      </c>
      <c r="AG2205">
        <v>1</v>
      </c>
      <c r="AH2205">
        <v>1</v>
      </c>
      <c r="AI2205">
        <v>0</v>
      </c>
      <c r="AJ2205">
        <v>0</v>
      </c>
      <c r="AK2205">
        <v>1</v>
      </c>
      <c r="AL2205">
        <v>1</v>
      </c>
      <c r="AM2205">
        <v>1</v>
      </c>
      <c r="AN2205">
        <v>1</v>
      </c>
      <c r="AO2205">
        <v>1</v>
      </c>
      <c r="AP2205">
        <v>0</v>
      </c>
      <c r="AQ2205">
        <v>0</v>
      </c>
      <c r="AR2205">
        <v>0</v>
      </c>
    </row>
    <row r="2206" spans="1:44" x14ac:dyDescent="0.3">
      <c r="A2206">
        <v>2202</v>
      </c>
      <c r="B2206">
        <v>2</v>
      </c>
      <c r="C2206">
        <v>90</v>
      </c>
      <c r="D2206">
        <v>13</v>
      </c>
      <c r="E2206" t="str">
        <f>"2-90-13"</f>
        <v>2-90-13</v>
      </c>
      <c r="F2206" t="s">
        <v>71</v>
      </c>
      <c r="G2206" t="s">
        <v>72</v>
      </c>
      <c r="T2206">
        <v>1</v>
      </c>
      <c r="U2206">
        <v>0</v>
      </c>
      <c r="V2206">
        <v>0</v>
      </c>
      <c r="W2206">
        <v>0</v>
      </c>
      <c r="X2206">
        <v>1</v>
      </c>
      <c r="Y2206">
        <v>0</v>
      </c>
      <c r="Z2206">
        <v>1</v>
      </c>
      <c r="AA2206">
        <v>0</v>
      </c>
      <c r="AB2206">
        <v>1</v>
      </c>
      <c r="AC2206">
        <v>0</v>
      </c>
      <c r="AD2206">
        <v>0</v>
      </c>
      <c r="AE2206">
        <v>1</v>
      </c>
      <c r="AF2206">
        <v>1</v>
      </c>
      <c r="AG2206">
        <v>1</v>
      </c>
      <c r="AH2206">
        <v>1</v>
      </c>
      <c r="AI2206">
        <v>0</v>
      </c>
      <c r="AJ2206">
        <v>1</v>
      </c>
      <c r="AK2206">
        <v>0</v>
      </c>
      <c r="AL2206">
        <v>1</v>
      </c>
      <c r="AM2206">
        <v>1</v>
      </c>
      <c r="AN2206">
        <v>1</v>
      </c>
      <c r="AO2206">
        <v>1</v>
      </c>
      <c r="AP2206">
        <v>0</v>
      </c>
      <c r="AQ2206">
        <v>0</v>
      </c>
      <c r="AR2206">
        <v>1</v>
      </c>
    </row>
    <row r="2207" spans="1:44" x14ac:dyDescent="0.3">
      <c r="A2207">
        <v>2203</v>
      </c>
      <c r="B2207">
        <v>2</v>
      </c>
      <c r="C2207">
        <v>90</v>
      </c>
      <c r="D2207">
        <v>16</v>
      </c>
      <c r="E2207" t="str">
        <f>"2-90-16"</f>
        <v>2-90-16</v>
      </c>
      <c r="F2207" t="s">
        <v>71</v>
      </c>
      <c r="G2207" t="s">
        <v>72</v>
      </c>
      <c r="T2207">
        <v>1</v>
      </c>
      <c r="U2207">
        <v>0</v>
      </c>
      <c r="V2207">
        <v>0</v>
      </c>
      <c r="W2207">
        <v>0</v>
      </c>
      <c r="X2207">
        <v>1</v>
      </c>
      <c r="Y2207">
        <v>0</v>
      </c>
      <c r="Z2207">
        <v>1</v>
      </c>
      <c r="AA2207">
        <v>0</v>
      </c>
      <c r="AB2207">
        <v>0</v>
      </c>
      <c r="AC2207">
        <v>1</v>
      </c>
      <c r="AD2207">
        <v>0</v>
      </c>
      <c r="AE2207">
        <v>1</v>
      </c>
      <c r="AF2207">
        <v>1</v>
      </c>
      <c r="AG2207">
        <v>1</v>
      </c>
      <c r="AH2207">
        <v>1</v>
      </c>
      <c r="AI2207">
        <v>0</v>
      </c>
      <c r="AJ2207">
        <v>0</v>
      </c>
      <c r="AK2207">
        <v>1</v>
      </c>
      <c r="AL2207">
        <v>1</v>
      </c>
      <c r="AM2207">
        <v>1</v>
      </c>
      <c r="AN2207">
        <v>1</v>
      </c>
      <c r="AO2207">
        <v>1</v>
      </c>
      <c r="AP2207">
        <v>0</v>
      </c>
      <c r="AQ2207">
        <v>0</v>
      </c>
      <c r="AR2207">
        <v>0</v>
      </c>
    </row>
    <row r="2208" spans="1:44" x14ac:dyDescent="0.3">
      <c r="A2208">
        <v>2204</v>
      </c>
      <c r="B2208">
        <v>2</v>
      </c>
      <c r="C2208">
        <v>90</v>
      </c>
      <c r="D2208">
        <v>15</v>
      </c>
      <c r="E2208" t="str">
        <f>"2-90-15"</f>
        <v>2-90-15</v>
      </c>
      <c r="F2208" t="s">
        <v>71</v>
      </c>
      <c r="G2208" t="s">
        <v>72</v>
      </c>
      <c r="T2208">
        <v>1</v>
      </c>
      <c r="U2208">
        <v>0</v>
      </c>
      <c r="V2208">
        <v>0</v>
      </c>
      <c r="W2208">
        <v>0</v>
      </c>
      <c r="X2208">
        <v>1</v>
      </c>
      <c r="Y2208">
        <v>0</v>
      </c>
      <c r="Z2208">
        <v>1</v>
      </c>
      <c r="AA2208">
        <v>0</v>
      </c>
      <c r="AB2208">
        <v>0</v>
      </c>
      <c r="AC2208">
        <v>1</v>
      </c>
      <c r="AD2208">
        <v>0</v>
      </c>
      <c r="AE2208">
        <v>1</v>
      </c>
      <c r="AF2208">
        <v>1</v>
      </c>
      <c r="AG2208">
        <v>1</v>
      </c>
      <c r="AH2208">
        <v>1</v>
      </c>
      <c r="AI2208">
        <v>0</v>
      </c>
      <c r="AJ2208">
        <v>0</v>
      </c>
      <c r="AK2208">
        <v>1</v>
      </c>
      <c r="AL2208">
        <v>1</v>
      </c>
      <c r="AM2208">
        <v>1</v>
      </c>
      <c r="AN2208">
        <v>1</v>
      </c>
      <c r="AO2208">
        <v>1</v>
      </c>
      <c r="AP2208">
        <v>0</v>
      </c>
      <c r="AQ2208">
        <v>0</v>
      </c>
      <c r="AR2208">
        <v>0</v>
      </c>
    </row>
    <row r="2209" spans="1:44" x14ac:dyDescent="0.3">
      <c r="A2209">
        <v>2205</v>
      </c>
      <c r="B2209">
        <v>2</v>
      </c>
      <c r="C2209">
        <v>91</v>
      </c>
      <c r="D2209">
        <v>22</v>
      </c>
      <c r="E2209" t="str">
        <f>"2-91-22"</f>
        <v>2-91-22</v>
      </c>
      <c r="F2209" t="s">
        <v>71</v>
      </c>
      <c r="G2209" t="s">
        <v>72</v>
      </c>
      <c r="T2209">
        <v>1</v>
      </c>
      <c r="U2209">
        <v>0</v>
      </c>
      <c r="V2209">
        <v>0</v>
      </c>
      <c r="W2209">
        <v>0</v>
      </c>
      <c r="X2209">
        <v>1</v>
      </c>
      <c r="Y2209">
        <v>0</v>
      </c>
      <c r="Z2209">
        <v>1</v>
      </c>
      <c r="AA2209">
        <v>0</v>
      </c>
      <c r="AB2209">
        <v>0</v>
      </c>
      <c r="AC2209">
        <v>0</v>
      </c>
      <c r="AD2209">
        <v>1</v>
      </c>
      <c r="AE2209">
        <v>1</v>
      </c>
      <c r="AF2209">
        <v>1</v>
      </c>
      <c r="AG2209">
        <v>1</v>
      </c>
      <c r="AH2209">
        <v>0</v>
      </c>
      <c r="AI2209">
        <v>1</v>
      </c>
      <c r="AJ2209">
        <v>1</v>
      </c>
      <c r="AK2209">
        <v>0</v>
      </c>
      <c r="AL2209">
        <v>1</v>
      </c>
      <c r="AM2209">
        <v>1</v>
      </c>
      <c r="AN2209">
        <v>1</v>
      </c>
      <c r="AO2209">
        <v>0</v>
      </c>
      <c r="AP2209">
        <v>0</v>
      </c>
      <c r="AQ2209">
        <v>0</v>
      </c>
      <c r="AR2209">
        <v>0</v>
      </c>
    </row>
    <row r="2210" spans="1:44" x14ac:dyDescent="0.3">
      <c r="A2210">
        <v>2206</v>
      </c>
      <c r="B2210">
        <v>2</v>
      </c>
      <c r="C2210">
        <v>91</v>
      </c>
      <c r="D2210">
        <v>21</v>
      </c>
      <c r="E2210" t="str">
        <f>"2-91-21"</f>
        <v>2-91-21</v>
      </c>
      <c r="F2210" t="s">
        <v>71</v>
      </c>
      <c r="G2210" t="s">
        <v>73</v>
      </c>
      <c r="H2210">
        <v>1</v>
      </c>
      <c r="I2210">
        <v>0</v>
      </c>
      <c r="J2210">
        <v>0</v>
      </c>
      <c r="K2210">
        <v>1</v>
      </c>
      <c r="L2210">
        <v>1</v>
      </c>
      <c r="M2210">
        <v>1</v>
      </c>
      <c r="N2210">
        <v>1</v>
      </c>
      <c r="O2210">
        <v>1</v>
      </c>
      <c r="P2210">
        <v>1</v>
      </c>
      <c r="Q2210">
        <v>1</v>
      </c>
      <c r="R2210">
        <v>1</v>
      </c>
      <c r="S2210">
        <v>1</v>
      </c>
    </row>
    <row r="2211" spans="1:44" x14ac:dyDescent="0.3">
      <c r="A2211">
        <v>2207</v>
      </c>
      <c r="B2211">
        <v>2</v>
      </c>
      <c r="C2211">
        <v>91</v>
      </c>
      <c r="D2211">
        <v>14</v>
      </c>
      <c r="E2211" t="str">
        <f>"2-91-14"</f>
        <v>2-91-14</v>
      </c>
      <c r="F2211" t="s">
        <v>71</v>
      </c>
      <c r="G2211" t="s">
        <v>72</v>
      </c>
      <c r="T2211">
        <v>0</v>
      </c>
      <c r="U2211">
        <v>1</v>
      </c>
      <c r="V2211">
        <v>0</v>
      </c>
      <c r="W2211">
        <v>0</v>
      </c>
      <c r="X2211">
        <v>1</v>
      </c>
      <c r="Y2211">
        <v>0</v>
      </c>
      <c r="Z2211">
        <v>1</v>
      </c>
      <c r="AA2211">
        <v>0</v>
      </c>
      <c r="AB2211">
        <v>0</v>
      </c>
      <c r="AC2211">
        <v>1</v>
      </c>
      <c r="AD2211">
        <v>0</v>
      </c>
      <c r="AE2211">
        <v>0</v>
      </c>
      <c r="AF2211">
        <v>1</v>
      </c>
      <c r="AG2211">
        <v>1</v>
      </c>
      <c r="AH2211">
        <v>1</v>
      </c>
      <c r="AI2211">
        <v>0</v>
      </c>
      <c r="AJ2211">
        <v>0</v>
      </c>
      <c r="AK2211">
        <v>1</v>
      </c>
      <c r="AL2211">
        <v>1</v>
      </c>
      <c r="AM2211">
        <v>1</v>
      </c>
      <c r="AN2211">
        <v>1</v>
      </c>
      <c r="AO2211">
        <v>1</v>
      </c>
      <c r="AP2211">
        <v>0</v>
      </c>
      <c r="AQ2211">
        <v>0</v>
      </c>
      <c r="AR2211">
        <v>0</v>
      </c>
    </row>
    <row r="2212" spans="1:44" x14ac:dyDescent="0.3">
      <c r="A2212">
        <v>2208</v>
      </c>
      <c r="B2212">
        <v>2</v>
      </c>
      <c r="C2212">
        <v>91</v>
      </c>
      <c r="D2212">
        <v>13</v>
      </c>
      <c r="E2212" t="str">
        <f>"2-91-13"</f>
        <v>2-91-13</v>
      </c>
      <c r="F2212" t="s">
        <v>71</v>
      </c>
      <c r="G2212" t="s">
        <v>73</v>
      </c>
      <c r="H2212">
        <v>1</v>
      </c>
      <c r="I2212">
        <v>0</v>
      </c>
      <c r="J2212">
        <v>1</v>
      </c>
      <c r="K2212">
        <v>0</v>
      </c>
      <c r="L2212">
        <v>1</v>
      </c>
      <c r="M2212">
        <v>1</v>
      </c>
      <c r="N2212">
        <v>1</v>
      </c>
      <c r="O2212">
        <v>1</v>
      </c>
      <c r="P2212">
        <v>1</v>
      </c>
      <c r="Q2212">
        <v>1</v>
      </c>
      <c r="R2212">
        <v>1</v>
      </c>
      <c r="S2212">
        <v>1</v>
      </c>
    </row>
    <row r="2213" spans="1:44" x14ac:dyDescent="0.3">
      <c r="A2213">
        <v>2209</v>
      </c>
      <c r="B2213">
        <v>2</v>
      </c>
      <c r="C2213">
        <v>91</v>
      </c>
      <c r="D2213">
        <v>9</v>
      </c>
      <c r="E2213" t="str">
        <f>"2-91-9"</f>
        <v>2-91-9</v>
      </c>
      <c r="F2213" t="s">
        <v>71</v>
      </c>
      <c r="G2213" t="s">
        <v>73</v>
      </c>
      <c r="H2213">
        <v>1</v>
      </c>
      <c r="I2213">
        <v>1</v>
      </c>
      <c r="J2213">
        <v>0</v>
      </c>
      <c r="K2213">
        <v>0</v>
      </c>
      <c r="L2213">
        <v>1</v>
      </c>
      <c r="M2213">
        <v>1</v>
      </c>
      <c r="N2213">
        <v>1</v>
      </c>
      <c r="O2213">
        <v>1</v>
      </c>
      <c r="P2213">
        <v>1</v>
      </c>
      <c r="Q2213">
        <v>1</v>
      </c>
      <c r="R2213">
        <v>1</v>
      </c>
      <c r="S2213">
        <v>1</v>
      </c>
    </row>
    <row r="2214" spans="1:44" x14ac:dyDescent="0.3">
      <c r="A2214">
        <v>2210</v>
      </c>
      <c r="B2214">
        <v>2</v>
      </c>
      <c r="C2214">
        <v>91</v>
      </c>
      <c r="D2214">
        <v>5</v>
      </c>
      <c r="E2214" t="str">
        <f>"2-91-5"</f>
        <v>2-91-5</v>
      </c>
      <c r="F2214" t="s">
        <v>71</v>
      </c>
      <c r="G2214" t="s">
        <v>73</v>
      </c>
      <c r="H2214">
        <v>1</v>
      </c>
      <c r="I2214">
        <v>0</v>
      </c>
      <c r="J2214">
        <v>1</v>
      </c>
      <c r="K2214">
        <v>0</v>
      </c>
      <c r="L2214">
        <v>1</v>
      </c>
      <c r="M2214">
        <v>1</v>
      </c>
      <c r="N2214">
        <v>1</v>
      </c>
      <c r="O2214">
        <v>1</v>
      </c>
      <c r="P2214">
        <v>1</v>
      </c>
      <c r="Q2214">
        <v>1</v>
      </c>
      <c r="R2214">
        <v>1</v>
      </c>
      <c r="S2214">
        <v>1</v>
      </c>
    </row>
    <row r="2215" spans="1:44" x14ac:dyDescent="0.3">
      <c r="A2215">
        <v>2211</v>
      </c>
      <c r="B2215">
        <v>2</v>
      </c>
      <c r="C2215">
        <v>91</v>
      </c>
      <c r="D2215">
        <v>1</v>
      </c>
      <c r="E2215" t="str">
        <f>"2-91-1"</f>
        <v>2-91-1</v>
      </c>
      <c r="F2215" t="s">
        <v>71</v>
      </c>
      <c r="G2215" t="s">
        <v>73</v>
      </c>
      <c r="H2215">
        <v>1</v>
      </c>
      <c r="I2215">
        <v>1</v>
      </c>
      <c r="J2215">
        <v>0</v>
      </c>
      <c r="K2215">
        <v>0</v>
      </c>
      <c r="L2215">
        <v>1</v>
      </c>
      <c r="M2215">
        <v>1</v>
      </c>
      <c r="N2215">
        <v>1</v>
      </c>
      <c r="O2215">
        <v>1</v>
      </c>
      <c r="P2215">
        <v>1</v>
      </c>
      <c r="Q2215">
        <v>1</v>
      </c>
      <c r="R2215">
        <v>1</v>
      </c>
      <c r="S2215">
        <v>1</v>
      </c>
    </row>
    <row r="2216" spans="1:44" x14ac:dyDescent="0.3">
      <c r="A2216">
        <v>2212</v>
      </c>
      <c r="B2216">
        <v>2</v>
      </c>
      <c r="C2216">
        <v>91</v>
      </c>
      <c r="D2216">
        <v>18</v>
      </c>
      <c r="E2216" t="str">
        <f>"2-91-18"</f>
        <v>2-91-18</v>
      </c>
      <c r="F2216" t="s">
        <v>71</v>
      </c>
      <c r="G2216" t="s">
        <v>72</v>
      </c>
      <c r="T2216">
        <v>1</v>
      </c>
      <c r="U2216">
        <v>0</v>
      </c>
      <c r="V2216">
        <v>0</v>
      </c>
      <c r="W2216">
        <v>0</v>
      </c>
      <c r="X2216">
        <v>0</v>
      </c>
      <c r="Y2216">
        <v>1</v>
      </c>
      <c r="Z2216">
        <v>0</v>
      </c>
      <c r="AA2216">
        <v>1</v>
      </c>
      <c r="AB2216">
        <v>1</v>
      </c>
      <c r="AC2216">
        <v>0</v>
      </c>
      <c r="AD2216">
        <v>0</v>
      </c>
      <c r="AE2216">
        <v>0</v>
      </c>
      <c r="AF2216">
        <v>0</v>
      </c>
      <c r="AG2216">
        <v>0</v>
      </c>
      <c r="AH2216">
        <v>1</v>
      </c>
      <c r="AI2216">
        <v>0</v>
      </c>
      <c r="AJ2216">
        <v>0</v>
      </c>
      <c r="AK2216">
        <v>1</v>
      </c>
      <c r="AL2216">
        <v>0</v>
      </c>
      <c r="AM2216">
        <v>0</v>
      </c>
      <c r="AN2216">
        <v>0</v>
      </c>
      <c r="AO2216">
        <v>0</v>
      </c>
      <c r="AP2216">
        <v>0</v>
      </c>
      <c r="AQ2216">
        <v>0</v>
      </c>
      <c r="AR2216">
        <v>0</v>
      </c>
    </row>
    <row r="2217" spans="1:44" x14ac:dyDescent="0.3">
      <c r="A2217">
        <v>2213</v>
      </c>
      <c r="B2217">
        <v>2</v>
      </c>
      <c r="C2217">
        <v>91</v>
      </c>
      <c r="D2217">
        <v>17</v>
      </c>
      <c r="E2217" t="str">
        <f>"2-91-17"</f>
        <v>2-91-17</v>
      </c>
      <c r="F2217" t="s">
        <v>71</v>
      </c>
      <c r="G2217" t="s">
        <v>73</v>
      </c>
      <c r="H2217">
        <v>0</v>
      </c>
      <c r="I2217">
        <v>0</v>
      </c>
      <c r="J2217">
        <v>0</v>
      </c>
      <c r="K2217">
        <v>1</v>
      </c>
      <c r="L2217">
        <v>0</v>
      </c>
      <c r="M2217">
        <v>0</v>
      </c>
      <c r="N2217">
        <v>0</v>
      </c>
      <c r="O2217">
        <v>0</v>
      </c>
      <c r="P2217">
        <v>0</v>
      </c>
      <c r="Q2217">
        <v>0</v>
      </c>
      <c r="R2217">
        <v>0</v>
      </c>
      <c r="S2217">
        <v>0</v>
      </c>
    </row>
    <row r="2218" spans="1:44" x14ac:dyDescent="0.3">
      <c r="A2218">
        <v>2214</v>
      </c>
      <c r="B2218">
        <v>2</v>
      </c>
      <c r="C2218">
        <v>91</v>
      </c>
      <c r="D2218">
        <v>11</v>
      </c>
      <c r="E2218" t="str">
        <f>"2-91-11"</f>
        <v>2-91-11</v>
      </c>
      <c r="F2218" t="s">
        <v>71</v>
      </c>
      <c r="G2218" t="s">
        <v>72</v>
      </c>
      <c r="T2218">
        <v>1</v>
      </c>
      <c r="U2218">
        <v>0</v>
      </c>
      <c r="V2218">
        <v>0</v>
      </c>
      <c r="W2218">
        <v>0</v>
      </c>
      <c r="X2218">
        <v>1</v>
      </c>
      <c r="Y2218">
        <v>0</v>
      </c>
      <c r="Z2218">
        <v>1</v>
      </c>
      <c r="AA2218">
        <v>0</v>
      </c>
      <c r="AB2218">
        <v>0</v>
      </c>
      <c r="AC2218">
        <v>1</v>
      </c>
      <c r="AD2218">
        <v>0</v>
      </c>
      <c r="AE2218">
        <v>0</v>
      </c>
      <c r="AF2218">
        <v>0</v>
      </c>
      <c r="AG2218">
        <v>0</v>
      </c>
      <c r="AH2218">
        <v>1</v>
      </c>
      <c r="AI2218">
        <v>0</v>
      </c>
      <c r="AJ2218">
        <v>1</v>
      </c>
      <c r="AK2218">
        <v>0</v>
      </c>
      <c r="AL2218">
        <v>0</v>
      </c>
      <c r="AM2218">
        <v>0</v>
      </c>
      <c r="AN2218">
        <v>0</v>
      </c>
      <c r="AO2218">
        <v>0</v>
      </c>
      <c r="AP2218">
        <v>0</v>
      </c>
      <c r="AQ2218">
        <v>0</v>
      </c>
      <c r="AR2218">
        <v>0</v>
      </c>
    </row>
    <row r="2219" spans="1:44" x14ac:dyDescent="0.3">
      <c r="A2219">
        <v>2215</v>
      </c>
      <c r="B2219">
        <v>2</v>
      </c>
      <c r="C2219">
        <v>91</v>
      </c>
      <c r="D2219">
        <v>2</v>
      </c>
      <c r="E2219" t="str">
        <f>"2-91-2"</f>
        <v>2-91-2</v>
      </c>
      <c r="F2219" t="s">
        <v>71</v>
      </c>
      <c r="G2219" t="s">
        <v>73</v>
      </c>
      <c r="H2219">
        <v>1</v>
      </c>
      <c r="I2219">
        <v>0</v>
      </c>
      <c r="J2219">
        <v>0</v>
      </c>
      <c r="K2219">
        <v>1</v>
      </c>
      <c r="L2219">
        <v>1</v>
      </c>
      <c r="M2219">
        <v>1</v>
      </c>
      <c r="N2219">
        <v>1</v>
      </c>
      <c r="O2219">
        <v>1</v>
      </c>
      <c r="P2219">
        <v>1</v>
      </c>
      <c r="Q2219">
        <v>1</v>
      </c>
      <c r="R2219">
        <v>1</v>
      </c>
      <c r="S2219">
        <v>1</v>
      </c>
    </row>
    <row r="2220" spans="1:44" x14ac:dyDescent="0.3">
      <c r="A2220">
        <v>2216</v>
      </c>
      <c r="B2220">
        <v>2</v>
      </c>
      <c r="C2220">
        <v>91</v>
      </c>
      <c r="D2220">
        <v>23</v>
      </c>
      <c r="E2220" t="str">
        <f>"2-91-23"</f>
        <v>2-91-23</v>
      </c>
      <c r="F2220" t="s">
        <v>71</v>
      </c>
      <c r="G2220" t="s">
        <v>72</v>
      </c>
      <c r="T2220">
        <v>0</v>
      </c>
      <c r="U2220">
        <v>1</v>
      </c>
      <c r="V2220">
        <v>0</v>
      </c>
      <c r="W2220">
        <v>0</v>
      </c>
      <c r="X2220">
        <v>0</v>
      </c>
      <c r="Y2220">
        <v>1</v>
      </c>
      <c r="Z2220">
        <v>0</v>
      </c>
      <c r="AA2220">
        <v>1</v>
      </c>
      <c r="AB2220">
        <v>0</v>
      </c>
      <c r="AC2220">
        <v>0</v>
      </c>
      <c r="AD2220">
        <v>1</v>
      </c>
      <c r="AE2220">
        <v>0</v>
      </c>
      <c r="AF2220">
        <v>0</v>
      </c>
      <c r="AG2220">
        <v>0</v>
      </c>
      <c r="AH2220">
        <v>0</v>
      </c>
      <c r="AI2220">
        <v>1</v>
      </c>
      <c r="AJ2220">
        <v>1</v>
      </c>
      <c r="AK2220">
        <v>0</v>
      </c>
      <c r="AL2220">
        <v>0</v>
      </c>
      <c r="AM2220">
        <v>0</v>
      </c>
      <c r="AN2220">
        <v>0</v>
      </c>
      <c r="AO2220">
        <v>0</v>
      </c>
      <c r="AP2220">
        <v>0</v>
      </c>
      <c r="AQ2220">
        <v>0</v>
      </c>
      <c r="AR2220">
        <v>0</v>
      </c>
    </row>
    <row r="2221" spans="1:44" x14ac:dyDescent="0.3">
      <c r="A2221">
        <v>2217</v>
      </c>
      <c r="B2221">
        <v>2</v>
      </c>
      <c r="C2221">
        <v>91</v>
      </c>
      <c r="D2221">
        <v>16</v>
      </c>
      <c r="E2221" t="str">
        <f>"2-91-16"</f>
        <v>2-91-16</v>
      </c>
      <c r="F2221" t="s">
        <v>71</v>
      </c>
      <c r="G2221" t="s">
        <v>73</v>
      </c>
      <c r="H2221">
        <v>1</v>
      </c>
      <c r="I2221">
        <v>0</v>
      </c>
      <c r="J2221">
        <v>0</v>
      </c>
      <c r="K2221">
        <v>1</v>
      </c>
      <c r="L2221">
        <v>1</v>
      </c>
      <c r="M2221">
        <v>1</v>
      </c>
      <c r="N2221">
        <v>1</v>
      </c>
      <c r="O2221">
        <v>1</v>
      </c>
      <c r="P2221">
        <v>1</v>
      </c>
      <c r="Q2221">
        <v>1</v>
      </c>
      <c r="R2221">
        <v>1</v>
      </c>
      <c r="S2221">
        <v>1</v>
      </c>
    </row>
    <row r="2222" spans="1:44" x14ac:dyDescent="0.3">
      <c r="A2222">
        <v>2218</v>
      </c>
      <c r="B2222">
        <v>2</v>
      </c>
      <c r="C2222">
        <v>91</v>
      </c>
      <c r="D2222">
        <v>15</v>
      </c>
      <c r="E2222" t="str">
        <f>"2-91-15"</f>
        <v>2-91-15</v>
      </c>
      <c r="F2222" t="s">
        <v>71</v>
      </c>
      <c r="G2222" t="s">
        <v>72</v>
      </c>
      <c r="T2222">
        <v>1</v>
      </c>
      <c r="U2222">
        <v>0</v>
      </c>
      <c r="V2222">
        <v>0</v>
      </c>
      <c r="W2222">
        <v>0</v>
      </c>
      <c r="X2222">
        <v>0</v>
      </c>
      <c r="Y2222">
        <v>1</v>
      </c>
      <c r="Z2222">
        <v>1</v>
      </c>
      <c r="AA2222">
        <v>0</v>
      </c>
      <c r="AB2222">
        <v>0</v>
      </c>
      <c r="AC2222">
        <v>0</v>
      </c>
      <c r="AD2222">
        <v>1</v>
      </c>
      <c r="AE2222">
        <v>0</v>
      </c>
      <c r="AF2222">
        <v>0</v>
      </c>
      <c r="AG2222">
        <v>0</v>
      </c>
      <c r="AH2222">
        <v>0</v>
      </c>
      <c r="AI2222">
        <v>1</v>
      </c>
      <c r="AJ2222">
        <v>1</v>
      </c>
      <c r="AK2222">
        <v>0</v>
      </c>
      <c r="AL2222">
        <v>0</v>
      </c>
      <c r="AM2222">
        <v>1</v>
      </c>
      <c r="AN2222">
        <v>1</v>
      </c>
      <c r="AO2222">
        <v>1</v>
      </c>
      <c r="AP2222">
        <v>0</v>
      </c>
      <c r="AQ2222">
        <v>0</v>
      </c>
      <c r="AR2222">
        <v>0</v>
      </c>
    </row>
    <row r="2223" spans="1:44" x14ac:dyDescent="0.3">
      <c r="A2223">
        <v>2219</v>
      </c>
      <c r="B2223">
        <v>2</v>
      </c>
      <c r="C2223">
        <v>91</v>
      </c>
      <c r="D2223">
        <v>10</v>
      </c>
      <c r="E2223" t="str">
        <f>"2-91-10"</f>
        <v>2-91-10</v>
      </c>
      <c r="F2223" t="s">
        <v>71</v>
      </c>
      <c r="G2223" t="s">
        <v>73</v>
      </c>
      <c r="H2223">
        <v>0</v>
      </c>
      <c r="I2223">
        <v>0</v>
      </c>
      <c r="J2223">
        <v>0</v>
      </c>
      <c r="K2223">
        <v>1</v>
      </c>
      <c r="L2223">
        <v>0</v>
      </c>
      <c r="M2223">
        <v>0</v>
      </c>
      <c r="N2223">
        <v>0</v>
      </c>
      <c r="O2223">
        <v>0</v>
      </c>
      <c r="P2223">
        <v>0</v>
      </c>
      <c r="Q2223">
        <v>0</v>
      </c>
      <c r="R2223">
        <v>0</v>
      </c>
      <c r="S2223">
        <v>0</v>
      </c>
    </row>
    <row r="2224" spans="1:44" x14ac:dyDescent="0.3">
      <c r="A2224">
        <v>2220</v>
      </c>
      <c r="B2224">
        <v>2</v>
      </c>
      <c r="C2224">
        <v>91</v>
      </c>
      <c r="D2224">
        <v>7</v>
      </c>
      <c r="E2224" t="str">
        <f>"2-91-7"</f>
        <v>2-91-7</v>
      </c>
      <c r="F2224" t="s">
        <v>71</v>
      </c>
      <c r="G2224" t="s">
        <v>73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1</v>
      </c>
      <c r="S2224">
        <v>0</v>
      </c>
    </row>
    <row r="2225" spans="1:44" x14ac:dyDescent="0.3">
      <c r="A2225">
        <v>2221</v>
      </c>
      <c r="B2225">
        <v>2</v>
      </c>
      <c r="C2225">
        <v>91</v>
      </c>
      <c r="D2225">
        <v>3</v>
      </c>
      <c r="E2225" t="str">
        <f>"2-91-3"</f>
        <v>2-91-3</v>
      </c>
      <c r="F2225" t="s">
        <v>71</v>
      </c>
      <c r="G2225" t="s">
        <v>72</v>
      </c>
      <c r="T2225">
        <v>0</v>
      </c>
      <c r="U2225">
        <v>1</v>
      </c>
      <c r="V2225">
        <v>0</v>
      </c>
      <c r="W2225">
        <v>0</v>
      </c>
      <c r="X2225">
        <v>0</v>
      </c>
      <c r="Y2225">
        <v>1</v>
      </c>
      <c r="Z2225">
        <v>0</v>
      </c>
      <c r="AA2225">
        <v>1</v>
      </c>
      <c r="AB2225">
        <v>0</v>
      </c>
      <c r="AC2225">
        <v>0</v>
      </c>
      <c r="AD2225">
        <v>1</v>
      </c>
      <c r="AE2225">
        <v>0</v>
      </c>
      <c r="AF2225">
        <v>0</v>
      </c>
      <c r="AG2225">
        <v>0</v>
      </c>
      <c r="AH2225">
        <v>1</v>
      </c>
      <c r="AI2225">
        <v>0</v>
      </c>
      <c r="AJ2225">
        <v>0</v>
      </c>
      <c r="AK2225">
        <v>0</v>
      </c>
      <c r="AL2225">
        <v>0</v>
      </c>
      <c r="AM2225">
        <v>0</v>
      </c>
      <c r="AN2225">
        <v>1</v>
      </c>
      <c r="AO2225">
        <v>1</v>
      </c>
      <c r="AP2225">
        <v>0</v>
      </c>
      <c r="AQ2225">
        <v>0</v>
      </c>
      <c r="AR2225">
        <v>0</v>
      </c>
    </row>
    <row r="2226" spans="1:44" x14ac:dyDescent="0.3">
      <c r="A2226">
        <v>2222</v>
      </c>
      <c r="B2226">
        <v>2</v>
      </c>
      <c r="C2226">
        <v>91</v>
      </c>
      <c r="D2226">
        <v>25</v>
      </c>
      <c r="E2226" t="str">
        <f>"2-91-25"</f>
        <v>2-91-25</v>
      </c>
      <c r="F2226" t="s">
        <v>71</v>
      </c>
      <c r="G2226" t="s">
        <v>72</v>
      </c>
      <c r="T2226">
        <v>0</v>
      </c>
      <c r="U2226">
        <v>1</v>
      </c>
      <c r="V2226">
        <v>0</v>
      </c>
      <c r="W2226">
        <v>0</v>
      </c>
      <c r="X2226">
        <v>1</v>
      </c>
      <c r="Y2226">
        <v>0</v>
      </c>
      <c r="Z2226">
        <v>0</v>
      </c>
      <c r="AA2226">
        <v>1</v>
      </c>
      <c r="AB2226">
        <v>0</v>
      </c>
      <c r="AC2226">
        <v>0</v>
      </c>
      <c r="AD2226">
        <v>1</v>
      </c>
      <c r="AE2226">
        <v>1</v>
      </c>
      <c r="AF2226">
        <v>1</v>
      </c>
      <c r="AG2226">
        <v>1</v>
      </c>
      <c r="AH2226">
        <v>0</v>
      </c>
      <c r="AI2226">
        <v>1</v>
      </c>
      <c r="AJ2226">
        <v>1</v>
      </c>
      <c r="AK2226">
        <v>0</v>
      </c>
      <c r="AL2226">
        <v>1</v>
      </c>
      <c r="AM2226">
        <v>1</v>
      </c>
      <c r="AN2226">
        <v>1</v>
      </c>
      <c r="AO2226">
        <v>1</v>
      </c>
      <c r="AP2226">
        <v>0</v>
      </c>
      <c r="AQ2226">
        <v>0</v>
      </c>
      <c r="AR2226">
        <v>0</v>
      </c>
    </row>
    <row r="2227" spans="1:44" x14ac:dyDescent="0.3">
      <c r="A2227">
        <v>2223</v>
      </c>
      <c r="B2227">
        <v>2</v>
      </c>
      <c r="C2227">
        <v>91</v>
      </c>
      <c r="D2227">
        <v>20</v>
      </c>
      <c r="E2227" t="str">
        <f>"2-91-20"</f>
        <v>2-91-20</v>
      </c>
      <c r="F2227" t="s">
        <v>71</v>
      </c>
      <c r="G2227" t="s">
        <v>73</v>
      </c>
      <c r="H2227">
        <v>1</v>
      </c>
      <c r="I2227">
        <v>0</v>
      </c>
      <c r="J2227">
        <v>0</v>
      </c>
      <c r="K2227">
        <v>1</v>
      </c>
      <c r="L2227">
        <v>1</v>
      </c>
      <c r="M2227">
        <v>1</v>
      </c>
      <c r="N2227">
        <v>1</v>
      </c>
      <c r="O2227">
        <v>1</v>
      </c>
      <c r="P2227">
        <v>1</v>
      </c>
      <c r="Q2227">
        <v>1</v>
      </c>
      <c r="R2227">
        <v>1</v>
      </c>
      <c r="S2227">
        <v>1</v>
      </c>
    </row>
    <row r="2228" spans="1:44" x14ac:dyDescent="0.3">
      <c r="A2228">
        <v>2224</v>
      </c>
      <c r="B2228">
        <v>2</v>
      </c>
      <c r="C2228">
        <v>91</v>
      </c>
      <c r="D2228">
        <v>19</v>
      </c>
      <c r="E2228" t="str">
        <f>"2-91-19"</f>
        <v>2-91-19</v>
      </c>
      <c r="F2228" t="s">
        <v>71</v>
      </c>
      <c r="G2228" t="s">
        <v>72</v>
      </c>
      <c r="T2228">
        <v>1</v>
      </c>
      <c r="U2228">
        <v>0</v>
      </c>
      <c r="V2228">
        <v>0</v>
      </c>
      <c r="W2228">
        <v>0</v>
      </c>
      <c r="X2228">
        <v>1</v>
      </c>
      <c r="Y2228">
        <v>0</v>
      </c>
      <c r="Z2228">
        <v>0</v>
      </c>
      <c r="AA2228">
        <v>1</v>
      </c>
      <c r="AB2228">
        <v>0</v>
      </c>
      <c r="AC2228">
        <v>1</v>
      </c>
      <c r="AD2228">
        <v>0</v>
      </c>
      <c r="AE2228">
        <v>1</v>
      </c>
      <c r="AF2228">
        <v>1</v>
      </c>
      <c r="AG2228">
        <v>1</v>
      </c>
      <c r="AH2228">
        <v>0</v>
      </c>
      <c r="AI2228">
        <v>1</v>
      </c>
      <c r="AJ2228">
        <v>1</v>
      </c>
      <c r="AK2228">
        <v>0</v>
      </c>
      <c r="AL2228">
        <v>1</v>
      </c>
      <c r="AM2228">
        <v>1</v>
      </c>
      <c r="AN2228">
        <v>1</v>
      </c>
      <c r="AO2228">
        <v>1</v>
      </c>
      <c r="AP2228">
        <v>0</v>
      </c>
      <c r="AQ2228">
        <v>0</v>
      </c>
      <c r="AR2228">
        <v>0</v>
      </c>
    </row>
    <row r="2229" spans="1:44" x14ac:dyDescent="0.3">
      <c r="A2229">
        <v>2225</v>
      </c>
      <c r="B2229">
        <v>2</v>
      </c>
      <c r="C2229">
        <v>91</v>
      </c>
      <c r="D2229">
        <v>12</v>
      </c>
      <c r="E2229" t="str">
        <f>"2-91-12"</f>
        <v>2-91-12</v>
      </c>
      <c r="F2229" t="s">
        <v>71</v>
      </c>
      <c r="G2229" t="s">
        <v>72</v>
      </c>
      <c r="T2229">
        <v>0</v>
      </c>
      <c r="U2229">
        <v>1</v>
      </c>
      <c r="V2229">
        <v>0</v>
      </c>
      <c r="W2229">
        <v>0</v>
      </c>
      <c r="X2229">
        <v>1</v>
      </c>
      <c r="Y2229">
        <v>0</v>
      </c>
      <c r="Z2229">
        <v>0</v>
      </c>
      <c r="AA2229">
        <v>1</v>
      </c>
      <c r="AB2229">
        <v>0</v>
      </c>
      <c r="AC2229">
        <v>1</v>
      </c>
      <c r="AD2229">
        <v>0</v>
      </c>
      <c r="AE2229">
        <v>0</v>
      </c>
      <c r="AF2229">
        <v>1</v>
      </c>
      <c r="AG2229">
        <v>1</v>
      </c>
      <c r="AH2229">
        <v>0</v>
      </c>
      <c r="AI2229">
        <v>1</v>
      </c>
      <c r="AJ2229">
        <v>1</v>
      </c>
      <c r="AK2229">
        <v>0</v>
      </c>
      <c r="AL2229">
        <v>1</v>
      </c>
      <c r="AM2229">
        <v>1</v>
      </c>
      <c r="AN2229">
        <v>1</v>
      </c>
      <c r="AO2229">
        <v>1</v>
      </c>
      <c r="AP2229">
        <v>0</v>
      </c>
      <c r="AQ2229">
        <v>0</v>
      </c>
      <c r="AR2229">
        <v>0</v>
      </c>
    </row>
    <row r="2230" spans="1:44" x14ac:dyDescent="0.3">
      <c r="A2230">
        <v>2226</v>
      </c>
      <c r="B2230">
        <v>2</v>
      </c>
      <c r="C2230">
        <v>91</v>
      </c>
      <c r="D2230">
        <v>4</v>
      </c>
      <c r="E2230" t="str">
        <f>"2-91-4"</f>
        <v>2-91-4</v>
      </c>
      <c r="F2230" t="s">
        <v>71</v>
      </c>
      <c r="G2230" t="s">
        <v>72</v>
      </c>
      <c r="T2230">
        <v>0</v>
      </c>
      <c r="U2230">
        <v>1</v>
      </c>
      <c r="V2230">
        <v>0</v>
      </c>
      <c r="W2230">
        <v>0</v>
      </c>
      <c r="X2230">
        <v>1</v>
      </c>
      <c r="Y2230">
        <v>0</v>
      </c>
      <c r="Z2230">
        <v>0</v>
      </c>
      <c r="AA2230">
        <v>1</v>
      </c>
      <c r="AB2230">
        <v>0</v>
      </c>
      <c r="AC2230">
        <v>0</v>
      </c>
      <c r="AD2230">
        <v>1</v>
      </c>
      <c r="AE2230">
        <v>1</v>
      </c>
      <c r="AF2230">
        <v>1</v>
      </c>
      <c r="AG2230">
        <v>1</v>
      </c>
      <c r="AH2230">
        <v>0</v>
      </c>
      <c r="AI2230">
        <v>1</v>
      </c>
      <c r="AJ2230">
        <v>0</v>
      </c>
      <c r="AK2230">
        <v>1</v>
      </c>
      <c r="AL2230">
        <v>1</v>
      </c>
      <c r="AM2230">
        <v>1</v>
      </c>
      <c r="AN2230">
        <v>1</v>
      </c>
      <c r="AO2230">
        <v>1</v>
      </c>
      <c r="AP2230">
        <v>0</v>
      </c>
      <c r="AQ2230">
        <v>0</v>
      </c>
      <c r="AR2230">
        <v>0</v>
      </c>
    </row>
    <row r="2231" spans="1:44" x14ac:dyDescent="0.3">
      <c r="A2231">
        <v>2227</v>
      </c>
      <c r="B2231">
        <v>2</v>
      </c>
      <c r="C2231">
        <v>91</v>
      </c>
      <c r="D2231">
        <v>6</v>
      </c>
      <c r="E2231" t="str">
        <f>"2-91-6"</f>
        <v>2-91-6</v>
      </c>
      <c r="F2231" t="s">
        <v>71</v>
      </c>
      <c r="G2231" t="s">
        <v>72</v>
      </c>
      <c r="T2231">
        <v>0</v>
      </c>
      <c r="U2231">
        <v>1</v>
      </c>
      <c r="V2231">
        <v>0</v>
      </c>
      <c r="W2231">
        <v>0</v>
      </c>
      <c r="X2231">
        <v>1</v>
      </c>
      <c r="Y2231">
        <v>0</v>
      </c>
      <c r="Z2231">
        <v>0</v>
      </c>
      <c r="AA2231">
        <v>1</v>
      </c>
      <c r="AB2231">
        <v>0</v>
      </c>
      <c r="AC2231">
        <v>1</v>
      </c>
      <c r="AD2231">
        <v>0</v>
      </c>
      <c r="AE2231">
        <v>1</v>
      </c>
      <c r="AF2231">
        <v>1</v>
      </c>
      <c r="AG2231">
        <v>1</v>
      </c>
      <c r="AH2231">
        <v>0</v>
      </c>
      <c r="AI2231">
        <v>1</v>
      </c>
      <c r="AJ2231">
        <v>1</v>
      </c>
      <c r="AK2231">
        <v>0</v>
      </c>
      <c r="AL2231">
        <v>1</v>
      </c>
      <c r="AM2231">
        <v>1</v>
      </c>
      <c r="AN2231">
        <v>1</v>
      </c>
      <c r="AO2231">
        <v>1</v>
      </c>
      <c r="AP2231">
        <v>0</v>
      </c>
      <c r="AQ2231">
        <v>0</v>
      </c>
      <c r="AR2231">
        <v>0</v>
      </c>
    </row>
    <row r="2232" spans="1:44" x14ac:dyDescent="0.3">
      <c r="A2232">
        <v>2228</v>
      </c>
      <c r="B2232">
        <v>2</v>
      </c>
      <c r="C2232">
        <v>91</v>
      </c>
      <c r="D2232">
        <v>24</v>
      </c>
      <c r="E2232" t="str">
        <f>"2-91-24"</f>
        <v>2-91-24</v>
      </c>
      <c r="F2232" t="s">
        <v>71</v>
      </c>
      <c r="G2232" t="s">
        <v>72</v>
      </c>
      <c r="T2232">
        <v>1</v>
      </c>
      <c r="U2232">
        <v>0</v>
      </c>
      <c r="V2232">
        <v>0</v>
      </c>
      <c r="W2232">
        <v>0</v>
      </c>
      <c r="X2232">
        <v>1</v>
      </c>
      <c r="Y2232">
        <v>0</v>
      </c>
      <c r="Z2232">
        <v>0</v>
      </c>
      <c r="AA2232">
        <v>1</v>
      </c>
      <c r="AB2232">
        <v>0</v>
      </c>
      <c r="AC2232">
        <v>0</v>
      </c>
      <c r="AD2232">
        <v>1</v>
      </c>
      <c r="AE2232">
        <v>1</v>
      </c>
      <c r="AF2232">
        <v>1</v>
      </c>
      <c r="AG2232">
        <v>1</v>
      </c>
      <c r="AH2232">
        <v>0</v>
      </c>
      <c r="AI2232">
        <v>1</v>
      </c>
      <c r="AJ2232">
        <v>1</v>
      </c>
      <c r="AK2232">
        <v>0</v>
      </c>
      <c r="AL2232">
        <v>1</v>
      </c>
      <c r="AM2232">
        <v>1</v>
      </c>
      <c r="AN2232">
        <v>1</v>
      </c>
      <c r="AO2232">
        <v>1</v>
      </c>
      <c r="AP2232">
        <v>0</v>
      </c>
      <c r="AQ2232">
        <v>0</v>
      </c>
      <c r="AR2232">
        <v>1</v>
      </c>
    </row>
    <row r="2233" spans="1:44" x14ac:dyDescent="0.3">
      <c r="A2233">
        <v>2229</v>
      </c>
      <c r="B2233">
        <v>2</v>
      </c>
      <c r="C2233">
        <v>91</v>
      </c>
      <c r="D2233">
        <v>8</v>
      </c>
      <c r="E2233" t="str">
        <f>"2-91-8"</f>
        <v>2-91-8</v>
      </c>
      <c r="F2233" t="s">
        <v>71</v>
      </c>
      <c r="G2233" t="s">
        <v>72</v>
      </c>
      <c r="T2233">
        <v>1</v>
      </c>
      <c r="U2233">
        <v>0</v>
      </c>
      <c r="V2233">
        <v>0</v>
      </c>
      <c r="W2233">
        <v>0</v>
      </c>
      <c r="X2233">
        <v>1</v>
      </c>
      <c r="Y2233">
        <v>0</v>
      </c>
      <c r="Z2233">
        <v>0</v>
      </c>
      <c r="AA2233">
        <v>1</v>
      </c>
      <c r="AB2233">
        <v>0</v>
      </c>
      <c r="AC2233">
        <v>0</v>
      </c>
      <c r="AD2233">
        <v>0</v>
      </c>
      <c r="AE2233">
        <v>0</v>
      </c>
      <c r="AF2233">
        <v>0</v>
      </c>
      <c r="AG2233">
        <v>0</v>
      </c>
      <c r="AH2233">
        <v>0</v>
      </c>
      <c r="AI2233">
        <v>1</v>
      </c>
      <c r="AJ2233">
        <v>1</v>
      </c>
      <c r="AK2233">
        <v>0</v>
      </c>
      <c r="AL2233">
        <v>0</v>
      </c>
      <c r="AM2233">
        <v>1</v>
      </c>
      <c r="AN2233">
        <v>1</v>
      </c>
      <c r="AO2233">
        <v>1</v>
      </c>
      <c r="AP2233">
        <v>0</v>
      </c>
      <c r="AQ2233">
        <v>0</v>
      </c>
      <c r="AR2233">
        <v>1</v>
      </c>
    </row>
    <row r="2234" spans="1:44" x14ac:dyDescent="0.3">
      <c r="A2234">
        <v>2230</v>
      </c>
      <c r="B2234">
        <v>2</v>
      </c>
      <c r="C2234">
        <v>92</v>
      </c>
      <c r="D2234">
        <v>22</v>
      </c>
      <c r="E2234" t="str">
        <f>"2-92-22"</f>
        <v>2-92-22</v>
      </c>
      <c r="F2234" t="s">
        <v>71</v>
      </c>
      <c r="G2234" t="s">
        <v>72</v>
      </c>
      <c r="T2234">
        <v>0</v>
      </c>
      <c r="U2234">
        <v>1</v>
      </c>
      <c r="V2234">
        <v>0</v>
      </c>
      <c r="W2234">
        <v>0</v>
      </c>
      <c r="X2234">
        <v>0</v>
      </c>
      <c r="Y2234">
        <v>1</v>
      </c>
      <c r="Z2234">
        <v>1</v>
      </c>
      <c r="AA2234">
        <v>0</v>
      </c>
      <c r="AB2234">
        <v>1</v>
      </c>
      <c r="AC2234">
        <v>0</v>
      </c>
      <c r="AD2234">
        <v>0</v>
      </c>
      <c r="AE2234">
        <v>1</v>
      </c>
      <c r="AF2234">
        <v>1</v>
      </c>
      <c r="AG2234">
        <v>1</v>
      </c>
      <c r="AH2234">
        <v>1</v>
      </c>
      <c r="AI2234">
        <v>0</v>
      </c>
      <c r="AJ2234">
        <v>1</v>
      </c>
      <c r="AK2234">
        <v>0</v>
      </c>
      <c r="AL2234">
        <v>1</v>
      </c>
      <c r="AM2234">
        <v>1</v>
      </c>
      <c r="AN2234">
        <v>1</v>
      </c>
      <c r="AO2234">
        <v>1</v>
      </c>
      <c r="AP2234">
        <v>0</v>
      </c>
      <c r="AQ2234">
        <v>0</v>
      </c>
      <c r="AR2234">
        <v>0</v>
      </c>
    </row>
    <row r="2235" spans="1:44" x14ac:dyDescent="0.3">
      <c r="A2235">
        <v>2231</v>
      </c>
      <c r="B2235">
        <v>2</v>
      </c>
      <c r="C2235">
        <v>92</v>
      </c>
      <c r="D2235">
        <v>21</v>
      </c>
      <c r="E2235" t="str">
        <f>"2-92-21"</f>
        <v>2-92-21</v>
      </c>
      <c r="F2235" t="s">
        <v>71</v>
      </c>
      <c r="G2235" t="s">
        <v>72</v>
      </c>
      <c r="T2235">
        <v>0</v>
      </c>
      <c r="U2235">
        <v>1</v>
      </c>
      <c r="V2235">
        <v>0</v>
      </c>
      <c r="W2235">
        <v>0</v>
      </c>
      <c r="X2235">
        <v>0</v>
      </c>
      <c r="Y2235">
        <v>1</v>
      </c>
      <c r="Z2235">
        <v>0</v>
      </c>
      <c r="AA2235">
        <v>1</v>
      </c>
      <c r="AB2235">
        <v>0</v>
      </c>
      <c r="AC2235">
        <v>0</v>
      </c>
      <c r="AD2235">
        <v>1</v>
      </c>
      <c r="AE2235">
        <v>0</v>
      </c>
      <c r="AF2235">
        <v>0</v>
      </c>
      <c r="AG2235">
        <v>0</v>
      </c>
      <c r="AH2235">
        <v>1</v>
      </c>
      <c r="AI2235">
        <v>0</v>
      </c>
      <c r="AJ2235">
        <v>1</v>
      </c>
      <c r="AK2235">
        <v>0</v>
      </c>
      <c r="AL2235">
        <v>0</v>
      </c>
      <c r="AM2235">
        <v>0</v>
      </c>
      <c r="AN2235">
        <v>0</v>
      </c>
      <c r="AO2235">
        <v>0</v>
      </c>
      <c r="AP2235">
        <v>0</v>
      </c>
      <c r="AQ2235">
        <v>0</v>
      </c>
      <c r="AR2235">
        <v>0</v>
      </c>
    </row>
    <row r="2236" spans="1:44" x14ac:dyDescent="0.3">
      <c r="A2236">
        <v>2232</v>
      </c>
      <c r="B2236">
        <v>2</v>
      </c>
      <c r="C2236">
        <v>92</v>
      </c>
      <c r="D2236">
        <v>14</v>
      </c>
      <c r="E2236" t="str">
        <f>"2-92-14"</f>
        <v>2-92-14</v>
      </c>
      <c r="F2236" t="s">
        <v>71</v>
      </c>
      <c r="G2236" t="s">
        <v>72</v>
      </c>
      <c r="T2236">
        <v>0</v>
      </c>
      <c r="U2236">
        <v>1</v>
      </c>
      <c r="V2236">
        <v>0</v>
      </c>
      <c r="W2236">
        <v>0</v>
      </c>
      <c r="X2236">
        <v>0</v>
      </c>
      <c r="Y2236">
        <v>1</v>
      </c>
      <c r="Z2236">
        <v>0</v>
      </c>
      <c r="AA2236">
        <v>1</v>
      </c>
      <c r="AB2236">
        <v>0</v>
      </c>
      <c r="AC2236">
        <v>0</v>
      </c>
      <c r="AD2236">
        <v>1</v>
      </c>
      <c r="AE2236">
        <v>1</v>
      </c>
      <c r="AF2236">
        <v>1</v>
      </c>
      <c r="AG2236">
        <v>1</v>
      </c>
      <c r="AH2236">
        <v>1</v>
      </c>
      <c r="AI2236">
        <v>0</v>
      </c>
      <c r="AJ2236">
        <v>1</v>
      </c>
      <c r="AK2236">
        <v>0</v>
      </c>
      <c r="AL2236">
        <v>1</v>
      </c>
      <c r="AM2236">
        <v>1</v>
      </c>
      <c r="AN2236">
        <v>1</v>
      </c>
      <c r="AO2236">
        <v>1</v>
      </c>
      <c r="AP2236">
        <v>0</v>
      </c>
      <c r="AQ2236">
        <v>0</v>
      </c>
      <c r="AR2236">
        <v>0</v>
      </c>
    </row>
    <row r="2237" spans="1:44" x14ac:dyDescent="0.3">
      <c r="A2237">
        <v>2233</v>
      </c>
      <c r="B2237">
        <v>2</v>
      </c>
      <c r="C2237">
        <v>92</v>
      </c>
      <c r="D2237">
        <v>13</v>
      </c>
      <c r="E2237" t="str">
        <f>"2-92-13"</f>
        <v>2-92-13</v>
      </c>
      <c r="F2237" t="s">
        <v>71</v>
      </c>
      <c r="G2237" t="s">
        <v>72</v>
      </c>
      <c r="T2237">
        <v>0</v>
      </c>
      <c r="U2237">
        <v>1</v>
      </c>
      <c r="V2237">
        <v>0</v>
      </c>
      <c r="W2237">
        <v>0</v>
      </c>
      <c r="X2237">
        <v>0</v>
      </c>
      <c r="Y2237">
        <v>1</v>
      </c>
      <c r="Z2237">
        <v>0</v>
      </c>
      <c r="AA2237">
        <v>1</v>
      </c>
      <c r="AB2237">
        <v>0</v>
      </c>
      <c r="AC2237">
        <v>0</v>
      </c>
      <c r="AD2237">
        <v>1</v>
      </c>
      <c r="AE2237">
        <v>1</v>
      </c>
      <c r="AF2237">
        <v>1</v>
      </c>
      <c r="AG2237">
        <v>1</v>
      </c>
      <c r="AH2237">
        <v>1</v>
      </c>
      <c r="AI2237">
        <v>0</v>
      </c>
      <c r="AJ2237">
        <v>1</v>
      </c>
      <c r="AK2237">
        <v>0</v>
      </c>
      <c r="AL2237">
        <v>1</v>
      </c>
      <c r="AM2237">
        <v>1</v>
      </c>
      <c r="AN2237">
        <v>1</v>
      </c>
      <c r="AO2237">
        <v>1</v>
      </c>
      <c r="AP2237">
        <v>0</v>
      </c>
      <c r="AQ2237">
        <v>0</v>
      </c>
      <c r="AR2237">
        <v>0</v>
      </c>
    </row>
    <row r="2238" spans="1:44" x14ac:dyDescent="0.3">
      <c r="A2238">
        <v>2234</v>
      </c>
      <c r="B2238">
        <v>2</v>
      </c>
      <c r="C2238">
        <v>92</v>
      </c>
      <c r="D2238">
        <v>9</v>
      </c>
      <c r="E2238" t="str">
        <f>"2-92-9"</f>
        <v>2-92-9</v>
      </c>
      <c r="F2238" t="s">
        <v>71</v>
      </c>
      <c r="G2238" t="s">
        <v>73</v>
      </c>
      <c r="H2238">
        <v>1</v>
      </c>
      <c r="I2238">
        <v>0</v>
      </c>
      <c r="J2238">
        <v>0</v>
      </c>
      <c r="K2238">
        <v>0</v>
      </c>
      <c r="L2238">
        <v>1</v>
      </c>
      <c r="M2238">
        <v>0</v>
      </c>
      <c r="N2238">
        <v>0</v>
      </c>
      <c r="O2238">
        <v>0</v>
      </c>
      <c r="P2238">
        <v>0</v>
      </c>
      <c r="Q2238">
        <v>1</v>
      </c>
      <c r="R2238">
        <v>1</v>
      </c>
      <c r="S2238">
        <v>1</v>
      </c>
    </row>
    <row r="2239" spans="1:44" x14ac:dyDescent="0.3">
      <c r="A2239">
        <v>2235</v>
      </c>
      <c r="B2239">
        <v>2</v>
      </c>
      <c r="C2239">
        <v>92</v>
      </c>
      <c r="D2239">
        <v>5</v>
      </c>
      <c r="E2239" t="str">
        <f>"2-92-5"</f>
        <v>2-92-5</v>
      </c>
      <c r="F2239" t="s">
        <v>71</v>
      </c>
      <c r="G2239" t="s">
        <v>73</v>
      </c>
      <c r="H2239">
        <v>1</v>
      </c>
      <c r="I2239">
        <v>1</v>
      </c>
      <c r="J2239">
        <v>0</v>
      </c>
      <c r="K2239">
        <v>0</v>
      </c>
      <c r="L2239">
        <v>1</v>
      </c>
      <c r="M2239">
        <v>1</v>
      </c>
      <c r="N2239">
        <v>1</v>
      </c>
      <c r="O2239">
        <v>1</v>
      </c>
      <c r="P2239">
        <v>1</v>
      </c>
      <c r="Q2239">
        <v>1</v>
      </c>
      <c r="R2239">
        <v>1</v>
      </c>
      <c r="S2239">
        <v>1</v>
      </c>
    </row>
    <row r="2240" spans="1:44" x14ac:dyDescent="0.3">
      <c r="A2240">
        <v>2236</v>
      </c>
      <c r="B2240">
        <v>2</v>
      </c>
      <c r="C2240">
        <v>92</v>
      </c>
      <c r="D2240">
        <v>2</v>
      </c>
      <c r="E2240" t="str">
        <f>"2-92-2"</f>
        <v>2-92-2</v>
      </c>
      <c r="F2240" t="s">
        <v>71</v>
      </c>
      <c r="G2240" t="s">
        <v>73</v>
      </c>
      <c r="H2240">
        <v>1</v>
      </c>
      <c r="I2240">
        <v>1</v>
      </c>
      <c r="J2240">
        <v>0</v>
      </c>
      <c r="K2240">
        <v>0</v>
      </c>
      <c r="L2240">
        <v>1</v>
      </c>
      <c r="M2240">
        <v>1</v>
      </c>
      <c r="N2240">
        <v>1</v>
      </c>
      <c r="O2240">
        <v>1</v>
      </c>
      <c r="P2240">
        <v>1</v>
      </c>
      <c r="Q2240">
        <v>1</v>
      </c>
      <c r="R2240">
        <v>1</v>
      </c>
      <c r="S2240">
        <v>1</v>
      </c>
    </row>
    <row r="2241" spans="1:44" x14ac:dyDescent="0.3">
      <c r="A2241">
        <v>2237</v>
      </c>
      <c r="B2241">
        <v>2</v>
      </c>
      <c r="C2241">
        <v>92</v>
      </c>
      <c r="D2241">
        <v>16</v>
      </c>
      <c r="E2241" t="str">
        <f>"2-92-16"</f>
        <v>2-92-16</v>
      </c>
      <c r="F2241" t="s">
        <v>71</v>
      </c>
      <c r="G2241" t="s">
        <v>73</v>
      </c>
      <c r="H2241">
        <v>1</v>
      </c>
      <c r="I2241">
        <v>0</v>
      </c>
      <c r="J2241">
        <v>1</v>
      </c>
      <c r="K2241">
        <v>0</v>
      </c>
      <c r="L2241">
        <v>1</v>
      </c>
      <c r="M2241">
        <v>1</v>
      </c>
      <c r="N2241">
        <v>1</v>
      </c>
      <c r="O2241">
        <v>1</v>
      </c>
      <c r="P2241">
        <v>1</v>
      </c>
      <c r="Q2241">
        <v>1</v>
      </c>
      <c r="R2241">
        <v>1</v>
      </c>
      <c r="S2241">
        <v>1</v>
      </c>
    </row>
    <row r="2242" spans="1:44" x14ac:dyDescent="0.3">
      <c r="A2242">
        <v>2238</v>
      </c>
      <c r="B2242">
        <v>2</v>
      </c>
      <c r="C2242">
        <v>92</v>
      </c>
      <c r="D2242">
        <v>15</v>
      </c>
      <c r="E2242" t="str">
        <f>"2-92-15"</f>
        <v>2-92-15</v>
      </c>
      <c r="F2242" t="s">
        <v>71</v>
      </c>
      <c r="G2242" t="s">
        <v>72</v>
      </c>
      <c r="T2242">
        <v>0</v>
      </c>
      <c r="U2242">
        <v>1</v>
      </c>
      <c r="V2242">
        <v>0</v>
      </c>
      <c r="W2242">
        <v>0</v>
      </c>
      <c r="X2242">
        <v>1</v>
      </c>
      <c r="Y2242">
        <v>0</v>
      </c>
      <c r="Z2242">
        <v>1</v>
      </c>
      <c r="AA2242">
        <v>0</v>
      </c>
      <c r="AB2242">
        <v>0</v>
      </c>
      <c r="AC2242">
        <v>1</v>
      </c>
      <c r="AD2242">
        <v>0</v>
      </c>
      <c r="AE2242">
        <v>1</v>
      </c>
      <c r="AF2242">
        <v>1</v>
      </c>
      <c r="AG2242">
        <v>1</v>
      </c>
      <c r="AH2242">
        <v>1</v>
      </c>
      <c r="AI2242">
        <v>0</v>
      </c>
      <c r="AJ2242">
        <v>1</v>
      </c>
      <c r="AK2242">
        <v>0</v>
      </c>
      <c r="AL2242">
        <v>1</v>
      </c>
      <c r="AM2242">
        <v>0</v>
      </c>
      <c r="AN2242">
        <v>0</v>
      </c>
      <c r="AO2242">
        <v>1</v>
      </c>
      <c r="AP2242">
        <v>0</v>
      </c>
      <c r="AQ2242">
        <v>0</v>
      </c>
      <c r="AR2242">
        <v>0</v>
      </c>
    </row>
    <row r="2243" spans="1:44" x14ac:dyDescent="0.3">
      <c r="A2243">
        <v>2239</v>
      </c>
      <c r="B2243">
        <v>2</v>
      </c>
      <c r="C2243">
        <v>92</v>
      </c>
      <c r="D2243">
        <v>10</v>
      </c>
      <c r="E2243" t="str">
        <f>"2-92-10"</f>
        <v>2-92-10</v>
      </c>
      <c r="F2243" t="s">
        <v>71</v>
      </c>
      <c r="G2243" t="s">
        <v>72</v>
      </c>
      <c r="T2243">
        <v>1</v>
      </c>
      <c r="U2243">
        <v>0</v>
      </c>
      <c r="V2243">
        <v>0</v>
      </c>
      <c r="W2243">
        <v>0</v>
      </c>
      <c r="X2243">
        <v>1</v>
      </c>
      <c r="Y2243">
        <v>0</v>
      </c>
      <c r="Z2243">
        <v>0</v>
      </c>
      <c r="AA2243">
        <v>1</v>
      </c>
      <c r="AB2243">
        <v>1</v>
      </c>
      <c r="AC2243">
        <v>0</v>
      </c>
      <c r="AD2243">
        <v>0</v>
      </c>
      <c r="AE2243">
        <v>0</v>
      </c>
      <c r="AF2243">
        <v>0</v>
      </c>
      <c r="AG2243">
        <v>0</v>
      </c>
      <c r="AH2243">
        <v>1</v>
      </c>
      <c r="AI2243">
        <v>0</v>
      </c>
      <c r="AJ2243">
        <v>1</v>
      </c>
      <c r="AK2243">
        <v>0</v>
      </c>
      <c r="AL2243">
        <v>1</v>
      </c>
      <c r="AM2243">
        <v>1</v>
      </c>
      <c r="AN2243">
        <v>1</v>
      </c>
      <c r="AO2243">
        <v>1</v>
      </c>
      <c r="AP2243">
        <v>0</v>
      </c>
      <c r="AQ2243">
        <v>0</v>
      </c>
      <c r="AR2243">
        <v>0</v>
      </c>
    </row>
    <row r="2244" spans="1:44" x14ac:dyDescent="0.3">
      <c r="A2244">
        <v>2240</v>
      </c>
      <c r="B2244">
        <v>2</v>
      </c>
      <c r="C2244">
        <v>92</v>
      </c>
      <c r="D2244">
        <v>6</v>
      </c>
      <c r="E2244" t="str">
        <f>"2-92-6"</f>
        <v>2-92-6</v>
      </c>
      <c r="F2244" t="s">
        <v>71</v>
      </c>
      <c r="G2244" t="s">
        <v>72</v>
      </c>
      <c r="T2244">
        <v>0</v>
      </c>
      <c r="U2244">
        <v>1</v>
      </c>
      <c r="V2244">
        <v>0</v>
      </c>
      <c r="W2244">
        <v>0</v>
      </c>
      <c r="X2244">
        <v>1</v>
      </c>
      <c r="Y2244">
        <v>0</v>
      </c>
      <c r="Z2244">
        <v>0</v>
      </c>
      <c r="AA2244">
        <v>1</v>
      </c>
      <c r="AB2244">
        <v>1</v>
      </c>
      <c r="AC2244">
        <v>0</v>
      </c>
      <c r="AD2244">
        <v>0</v>
      </c>
      <c r="AE2244">
        <v>1</v>
      </c>
      <c r="AF2244">
        <v>1</v>
      </c>
      <c r="AG2244">
        <v>1</v>
      </c>
      <c r="AH2244">
        <v>0</v>
      </c>
      <c r="AI2244">
        <v>1</v>
      </c>
      <c r="AJ2244">
        <v>1</v>
      </c>
      <c r="AK2244">
        <v>0</v>
      </c>
      <c r="AL2244">
        <v>1</v>
      </c>
      <c r="AM2244">
        <v>1</v>
      </c>
      <c r="AN2244">
        <v>1</v>
      </c>
      <c r="AO2244">
        <v>1</v>
      </c>
      <c r="AP2244">
        <v>0</v>
      </c>
      <c r="AQ2244">
        <v>0</v>
      </c>
      <c r="AR2244">
        <v>0</v>
      </c>
    </row>
    <row r="2245" spans="1:44" x14ac:dyDescent="0.3">
      <c r="A2245">
        <v>2241</v>
      </c>
      <c r="B2245">
        <v>2</v>
      </c>
      <c r="C2245">
        <v>92</v>
      </c>
      <c r="D2245">
        <v>3</v>
      </c>
      <c r="E2245" t="str">
        <f>"2-92-3"</f>
        <v>2-92-3</v>
      </c>
      <c r="F2245" t="s">
        <v>71</v>
      </c>
      <c r="G2245" t="s">
        <v>73</v>
      </c>
      <c r="H2245">
        <v>1</v>
      </c>
      <c r="I2245">
        <v>1</v>
      </c>
      <c r="J2245">
        <v>0</v>
      </c>
      <c r="K2245">
        <v>0</v>
      </c>
      <c r="L2245">
        <v>1</v>
      </c>
      <c r="M2245">
        <v>1</v>
      </c>
      <c r="N2245">
        <v>1</v>
      </c>
      <c r="O2245">
        <v>1</v>
      </c>
      <c r="P2245">
        <v>1</v>
      </c>
      <c r="Q2245">
        <v>1</v>
      </c>
      <c r="R2245">
        <v>1</v>
      </c>
      <c r="S2245">
        <v>1</v>
      </c>
    </row>
    <row r="2246" spans="1:44" x14ac:dyDescent="0.3">
      <c r="A2246">
        <v>2242</v>
      </c>
      <c r="B2246">
        <v>2</v>
      </c>
      <c r="C2246">
        <v>92</v>
      </c>
      <c r="D2246">
        <v>24</v>
      </c>
      <c r="E2246" t="str">
        <f>"2-92-24"</f>
        <v>2-92-24</v>
      </c>
      <c r="F2246" t="s">
        <v>71</v>
      </c>
      <c r="G2246" t="s">
        <v>72</v>
      </c>
      <c r="T2246">
        <v>0</v>
      </c>
      <c r="U2246">
        <v>1</v>
      </c>
      <c r="V2246">
        <v>0</v>
      </c>
      <c r="W2246">
        <v>0</v>
      </c>
      <c r="X2246">
        <v>0</v>
      </c>
      <c r="Y2246">
        <v>1</v>
      </c>
      <c r="Z2246">
        <v>0</v>
      </c>
      <c r="AA2246">
        <v>1</v>
      </c>
      <c r="AB2246">
        <v>0</v>
      </c>
      <c r="AC2246">
        <v>0</v>
      </c>
      <c r="AD2246">
        <v>1</v>
      </c>
      <c r="AE2246">
        <v>0</v>
      </c>
      <c r="AF2246">
        <v>0</v>
      </c>
      <c r="AG2246">
        <v>0</v>
      </c>
      <c r="AH2246">
        <v>0</v>
      </c>
      <c r="AI2246">
        <v>1</v>
      </c>
      <c r="AJ2246">
        <v>0</v>
      </c>
      <c r="AK2246">
        <v>0</v>
      </c>
      <c r="AL2246">
        <v>0</v>
      </c>
      <c r="AM2246">
        <v>0</v>
      </c>
      <c r="AN2246">
        <v>0</v>
      </c>
      <c r="AO2246">
        <v>0</v>
      </c>
      <c r="AP2246">
        <v>0</v>
      </c>
      <c r="AQ2246">
        <v>0</v>
      </c>
      <c r="AR2246">
        <v>0</v>
      </c>
    </row>
    <row r="2247" spans="1:44" x14ac:dyDescent="0.3">
      <c r="A2247">
        <v>2243</v>
      </c>
      <c r="B2247">
        <v>2</v>
      </c>
      <c r="C2247">
        <v>92</v>
      </c>
      <c r="D2247">
        <v>23</v>
      </c>
      <c r="E2247" t="str">
        <f>"2-92-23"</f>
        <v>2-92-23</v>
      </c>
      <c r="F2247" t="s">
        <v>71</v>
      </c>
      <c r="G2247" t="s">
        <v>73</v>
      </c>
      <c r="H2247">
        <v>1</v>
      </c>
      <c r="I2247">
        <v>1</v>
      </c>
      <c r="J2247">
        <v>0</v>
      </c>
      <c r="K2247">
        <v>0</v>
      </c>
      <c r="L2247">
        <v>1</v>
      </c>
      <c r="M2247">
        <v>1</v>
      </c>
      <c r="N2247">
        <v>1</v>
      </c>
      <c r="O2247">
        <v>1</v>
      </c>
      <c r="P2247">
        <v>1</v>
      </c>
      <c r="Q2247">
        <v>1</v>
      </c>
      <c r="R2247">
        <v>1</v>
      </c>
      <c r="S2247">
        <v>1</v>
      </c>
    </row>
    <row r="2248" spans="1:44" x14ac:dyDescent="0.3">
      <c r="A2248">
        <v>2244</v>
      </c>
      <c r="B2248">
        <v>2</v>
      </c>
      <c r="C2248">
        <v>92</v>
      </c>
      <c r="D2248">
        <v>20</v>
      </c>
      <c r="E2248" t="str">
        <f>"2-92-20"</f>
        <v>2-92-20</v>
      </c>
      <c r="F2248" t="s">
        <v>71</v>
      </c>
      <c r="G2248" t="s">
        <v>73</v>
      </c>
      <c r="H2248">
        <v>1</v>
      </c>
      <c r="I2248">
        <v>0</v>
      </c>
      <c r="J2248">
        <v>0</v>
      </c>
      <c r="K2248">
        <v>1</v>
      </c>
      <c r="L2248">
        <v>1</v>
      </c>
      <c r="M2248">
        <v>1</v>
      </c>
      <c r="N2248">
        <v>1</v>
      </c>
      <c r="O2248">
        <v>1</v>
      </c>
      <c r="P2248">
        <v>1</v>
      </c>
      <c r="Q2248">
        <v>1</v>
      </c>
      <c r="R2248">
        <v>1</v>
      </c>
      <c r="S2248">
        <v>1</v>
      </c>
    </row>
    <row r="2249" spans="1:44" x14ac:dyDescent="0.3">
      <c r="A2249">
        <v>2245</v>
      </c>
      <c r="B2249">
        <v>2</v>
      </c>
      <c r="C2249">
        <v>92</v>
      </c>
      <c r="D2249">
        <v>19</v>
      </c>
      <c r="E2249" t="str">
        <f>"2-92-19"</f>
        <v>2-92-19</v>
      </c>
      <c r="F2249" t="s">
        <v>71</v>
      </c>
      <c r="G2249" t="s">
        <v>73</v>
      </c>
      <c r="H2249">
        <v>1</v>
      </c>
      <c r="I2249">
        <v>0</v>
      </c>
      <c r="J2249">
        <v>0</v>
      </c>
      <c r="K2249">
        <v>1</v>
      </c>
      <c r="L2249">
        <v>1</v>
      </c>
      <c r="M2249">
        <v>1</v>
      </c>
      <c r="N2249">
        <v>1</v>
      </c>
      <c r="O2249">
        <v>1</v>
      </c>
      <c r="P2249">
        <v>1</v>
      </c>
      <c r="Q2249">
        <v>1</v>
      </c>
      <c r="R2249">
        <v>1</v>
      </c>
      <c r="S2249">
        <v>1</v>
      </c>
    </row>
    <row r="2250" spans="1:44" x14ac:dyDescent="0.3">
      <c r="A2250">
        <v>2246</v>
      </c>
      <c r="B2250">
        <v>2</v>
      </c>
      <c r="C2250">
        <v>92</v>
      </c>
      <c r="D2250">
        <v>11</v>
      </c>
      <c r="E2250" t="str">
        <f>"2-92-11"</f>
        <v>2-92-11</v>
      </c>
      <c r="F2250" t="s">
        <v>71</v>
      </c>
      <c r="G2250" t="s">
        <v>72</v>
      </c>
      <c r="T2250">
        <v>1</v>
      </c>
      <c r="U2250">
        <v>0</v>
      </c>
      <c r="V2250">
        <v>0</v>
      </c>
      <c r="W2250">
        <v>0</v>
      </c>
      <c r="X2250">
        <v>1</v>
      </c>
      <c r="Y2250">
        <v>0</v>
      </c>
      <c r="Z2250">
        <v>1</v>
      </c>
      <c r="AA2250">
        <v>0</v>
      </c>
      <c r="AB2250">
        <v>1</v>
      </c>
      <c r="AC2250">
        <v>0</v>
      </c>
      <c r="AD2250">
        <v>0</v>
      </c>
      <c r="AE2250">
        <v>1</v>
      </c>
      <c r="AF2250">
        <v>1</v>
      </c>
      <c r="AG2250">
        <v>1</v>
      </c>
      <c r="AH2250">
        <v>0</v>
      </c>
      <c r="AI2250">
        <v>1</v>
      </c>
      <c r="AJ2250">
        <v>1</v>
      </c>
      <c r="AK2250">
        <v>0</v>
      </c>
      <c r="AL2250">
        <v>1</v>
      </c>
      <c r="AM2250">
        <v>1</v>
      </c>
      <c r="AN2250">
        <v>1</v>
      </c>
      <c r="AO2250">
        <v>1</v>
      </c>
      <c r="AP2250">
        <v>0</v>
      </c>
      <c r="AQ2250">
        <v>0</v>
      </c>
      <c r="AR2250">
        <v>0</v>
      </c>
    </row>
    <row r="2251" spans="1:44" x14ac:dyDescent="0.3">
      <c r="A2251">
        <v>2247</v>
      </c>
      <c r="B2251">
        <v>2</v>
      </c>
      <c r="C2251">
        <v>92</v>
      </c>
      <c r="D2251">
        <v>7</v>
      </c>
      <c r="E2251" t="str">
        <f>"2-92-7"</f>
        <v>2-92-7</v>
      </c>
      <c r="F2251" t="s">
        <v>71</v>
      </c>
      <c r="G2251" t="s">
        <v>72</v>
      </c>
      <c r="T2251">
        <v>0</v>
      </c>
      <c r="U2251">
        <v>1</v>
      </c>
      <c r="V2251">
        <v>0</v>
      </c>
      <c r="W2251">
        <v>0</v>
      </c>
      <c r="X2251">
        <v>1</v>
      </c>
      <c r="Y2251">
        <v>0</v>
      </c>
      <c r="Z2251">
        <v>0</v>
      </c>
      <c r="AA2251">
        <v>1</v>
      </c>
      <c r="AB2251">
        <v>1</v>
      </c>
      <c r="AC2251">
        <v>0</v>
      </c>
      <c r="AD2251">
        <v>0</v>
      </c>
      <c r="AE2251">
        <v>0</v>
      </c>
      <c r="AF2251">
        <v>0</v>
      </c>
      <c r="AG2251">
        <v>0</v>
      </c>
      <c r="AH2251">
        <v>0</v>
      </c>
      <c r="AI2251">
        <v>1</v>
      </c>
      <c r="AJ2251">
        <v>1</v>
      </c>
      <c r="AK2251">
        <v>0</v>
      </c>
      <c r="AL2251">
        <v>0</v>
      </c>
      <c r="AM2251">
        <v>0</v>
      </c>
      <c r="AN2251">
        <v>0</v>
      </c>
      <c r="AO2251">
        <v>0</v>
      </c>
      <c r="AP2251">
        <v>0</v>
      </c>
      <c r="AQ2251">
        <v>0</v>
      </c>
      <c r="AR2251">
        <v>0</v>
      </c>
    </row>
    <row r="2252" spans="1:44" x14ac:dyDescent="0.3">
      <c r="A2252">
        <v>2248</v>
      </c>
      <c r="B2252">
        <v>2</v>
      </c>
      <c r="C2252">
        <v>92</v>
      </c>
      <c r="D2252">
        <v>25</v>
      </c>
      <c r="E2252" t="str">
        <f>"2-92-25"</f>
        <v>2-92-25</v>
      </c>
      <c r="F2252" t="s">
        <v>71</v>
      </c>
      <c r="G2252" t="s">
        <v>72</v>
      </c>
      <c r="T2252">
        <v>0</v>
      </c>
      <c r="U2252">
        <v>1</v>
      </c>
      <c r="V2252">
        <v>0</v>
      </c>
      <c r="W2252">
        <v>0</v>
      </c>
      <c r="X2252">
        <v>0</v>
      </c>
      <c r="Y2252">
        <v>1</v>
      </c>
      <c r="Z2252">
        <v>0</v>
      </c>
      <c r="AA2252">
        <v>1</v>
      </c>
      <c r="AB2252">
        <v>0</v>
      </c>
      <c r="AC2252">
        <v>0</v>
      </c>
      <c r="AD2252">
        <v>1</v>
      </c>
      <c r="AE2252">
        <v>0</v>
      </c>
      <c r="AF2252">
        <v>0</v>
      </c>
      <c r="AG2252">
        <v>0</v>
      </c>
      <c r="AH2252">
        <v>0</v>
      </c>
      <c r="AI2252">
        <v>1</v>
      </c>
      <c r="AJ2252">
        <v>0</v>
      </c>
      <c r="AK2252">
        <v>0</v>
      </c>
      <c r="AL2252">
        <v>0</v>
      </c>
      <c r="AM2252">
        <v>0</v>
      </c>
      <c r="AN2252">
        <v>0</v>
      </c>
      <c r="AO2252">
        <v>0</v>
      </c>
      <c r="AP2252">
        <v>0</v>
      </c>
      <c r="AQ2252">
        <v>0</v>
      </c>
      <c r="AR2252">
        <v>0</v>
      </c>
    </row>
    <row r="2253" spans="1:44" x14ac:dyDescent="0.3">
      <c r="A2253">
        <v>2249</v>
      </c>
      <c r="B2253">
        <v>2</v>
      </c>
      <c r="C2253">
        <v>92</v>
      </c>
      <c r="D2253">
        <v>18</v>
      </c>
      <c r="E2253" t="str">
        <f>"2-92-18"</f>
        <v>2-92-18</v>
      </c>
      <c r="F2253" t="s">
        <v>71</v>
      </c>
      <c r="G2253" t="s">
        <v>73</v>
      </c>
      <c r="H2253">
        <v>1</v>
      </c>
      <c r="I2253">
        <v>0</v>
      </c>
      <c r="J2253">
        <v>0</v>
      </c>
      <c r="K2253">
        <v>1</v>
      </c>
      <c r="L2253">
        <v>1</v>
      </c>
      <c r="M2253">
        <v>1</v>
      </c>
      <c r="N2253">
        <v>1</v>
      </c>
      <c r="O2253">
        <v>1</v>
      </c>
      <c r="P2253">
        <v>1</v>
      </c>
      <c r="Q2253">
        <v>1</v>
      </c>
      <c r="R2253">
        <v>0</v>
      </c>
      <c r="S2253">
        <v>0</v>
      </c>
    </row>
    <row r="2254" spans="1:44" x14ac:dyDescent="0.3">
      <c r="A2254">
        <v>2250</v>
      </c>
      <c r="B2254">
        <v>2</v>
      </c>
      <c r="C2254">
        <v>92</v>
      </c>
      <c r="D2254">
        <v>17</v>
      </c>
      <c r="E2254" t="str">
        <f>"2-92-17"</f>
        <v>2-92-17</v>
      </c>
      <c r="F2254" t="s">
        <v>71</v>
      </c>
      <c r="G2254" t="s">
        <v>73</v>
      </c>
      <c r="H2254">
        <v>1</v>
      </c>
      <c r="I2254">
        <v>0</v>
      </c>
      <c r="J2254">
        <v>1</v>
      </c>
      <c r="K2254">
        <v>0</v>
      </c>
      <c r="L2254">
        <v>1</v>
      </c>
      <c r="M2254">
        <v>1</v>
      </c>
      <c r="N2254">
        <v>1</v>
      </c>
      <c r="O2254">
        <v>1</v>
      </c>
      <c r="P2254">
        <v>1</v>
      </c>
      <c r="Q2254">
        <v>1</v>
      </c>
      <c r="R2254">
        <v>1</v>
      </c>
      <c r="S2254">
        <v>1</v>
      </c>
    </row>
    <row r="2255" spans="1:44" x14ac:dyDescent="0.3">
      <c r="A2255">
        <v>2251</v>
      </c>
      <c r="B2255">
        <v>2</v>
      </c>
      <c r="C2255">
        <v>92</v>
      </c>
      <c r="D2255">
        <v>8</v>
      </c>
      <c r="E2255" t="str">
        <f>"2-92-8"</f>
        <v>2-92-8</v>
      </c>
      <c r="F2255" t="s">
        <v>71</v>
      </c>
      <c r="G2255" t="s">
        <v>72</v>
      </c>
      <c r="T2255">
        <v>1</v>
      </c>
      <c r="U2255">
        <v>0</v>
      </c>
      <c r="V2255">
        <v>0</v>
      </c>
      <c r="W2255">
        <v>0</v>
      </c>
      <c r="X2255">
        <v>0</v>
      </c>
      <c r="Y2255">
        <v>1</v>
      </c>
      <c r="Z2255">
        <v>0</v>
      </c>
      <c r="AA2255">
        <v>1</v>
      </c>
      <c r="AB2255">
        <v>0</v>
      </c>
      <c r="AC2255">
        <v>0</v>
      </c>
      <c r="AD2255">
        <v>1</v>
      </c>
      <c r="AE2255">
        <v>0</v>
      </c>
      <c r="AF2255">
        <v>0</v>
      </c>
      <c r="AG2255">
        <v>0</v>
      </c>
      <c r="AH2255">
        <v>0</v>
      </c>
      <c r="AI2255">
        <v>1</v>
      </c>
      <c r="AJ2255">
        <v>1</v>
      </c>
      <c r="AK2255">
        <v>0</v>
      </c>
      <c r="AL2255">
        <v>1</v>
      </c>
      <c r="AM2255">
        <v>1</v>
      </c>
      <c r="AN2255">
        <v>0</v>
      </c>
      <c r="AO2255">
        <v>1</v>
      </c>
      <c r="AP2255">
        <v>0</v>
      </c>
      <c r="AQ2255">
        <v>0</v>
      </c>
      <c r="AR2255">
        <v>0</v>
      </c>
    </row>
    <row r="2256" spans="1:44" x14ac:dyDescent="0.3">
      <c r="A2256">
        <v>2252</v>
      </c>
      <c r="B2256">
        <v>2</v>
      </c>
      <c r="C2256">
        <v>92</v>
      </c>
      <c r="D2256">
        <v>4</v>
      </c>
      <c r="E2256" t="str">
        <f>"2-92-4"</f>
        <v>2-92-4</v>
      </c>
      <c r="F2256" t="s">
        <v>71</v>
      </c>
      <c r="G2256" t="s">
        <v>72</v>
      </c>
      <c r="T2256">
        <v>0</v>
      </c>
      <c r="U2256">
        <v>1</v>
      </c>
      <c r="V2256">
        <v>0</v>
      </c>
      <c r="W2256">
        <v>0</v>
      </c>
      <c r="X2256">
        <v>0</v>
      </c>
      <c r="Y2256">
        <v>1</v>
      </c>
      <c r="Z2256">
        <v>1</v>
      </c>
      <c r="AA2256">
        <v>0</v>
      </c>
      <c r="AB2256">
        <v>1</v>
      </c>
      <c r="AC2256">
        <v>0</v>
      </c>
      <c r="AD2256">
        <v>0</v>
      </c>
      <c r="AE2256">
        <v>1</v>
      </c>
      <c r="AF2256">
        <v>0</v>
      </c>
      <c r="AG2256">
        <v>1</v>
      </c>
      <c r="AH2256">
        <v>1</v>
      </c>
      <c r="AI2256">
        <v>0</v>
      </c>
      <c r="AJ2256">
        <v>1</v>
      </c>
      <c r="AK2256">
        <v>0</v>
      </c>
      <c r="AL2256">
        <v>1</v>
      </c>
      <c r="AM2256">
        <v>1</v>
      </c>
      <c r="AN2256">
        <v>1</v>
      </c>
      <c r="AO2256">
        <v>1</v>
      </c>
      <c r="AP2256">
        <v>0</v>
      </c>
      <c r="AQ2256">
        <v>0</v>
      </c>
      <c r="AR2256">
        <v>0</v>
      </c>
    </row>
    <row r="2257" spans="1:44" x14ac:dyDescent="0.3">
      <c r="A2257">
        <v>2253</v>
      </c>
      <c r="B2257">
        <v>2</v>
      </c>
      <c r="C2257">
        <v>92</v>
      </c>
      <c r="D2257">
        <v>1</v>
      </c>
      <c r="E2257" t="str">
        <f>"2-92-1"</f>
        <v>2-92-1</v>
      </c>
      <c r="F2257" t="s">
        <v>71</v>
      </c>
      <c r="G2257" t="s">
        <v>72</v>
      </c>
      <c r="T2257">
        <v>1</v>
      </c>
      <c r="U2257">
        <v>0</v>
      </c>
      <c r="V2257">
        <v>0</v>
      </c>
      <c r="W2257">
        <v>0</v>
      </c>
      <c r="X2257">
        <v>1</v>
      </c>
      <c r="Y2257">
        <v>0</v>
      </c>
      <c r="Z2257">
        <v>0</v>
      </c>
      <c r="AA2257">
        <v>1</v>
      </c>
      <c r="AB2257">
        <v>0</v>
      </c>
      <c r="AC2257">
        <v>0</v>
      </c>
      <c r="AD2257">
        <v>1</v>
      </c>
      <c r="AE2257">
        <v>1</v>
      </c>
      <c r="AF2257">
        <v>1</v>
      </c>
      <c r="AG2257">
        <v>1</v>
      </c>
      <c r="AH2257">
        <v>0</v>
      </c>
      <c r="AI2257">
        <v>1</v>
      </c>
      <c r="AJ2257">
        <v>1</v>
      </c>
      <c r="AK2257">
        <v>0</v>
      </c>
      <c r="AL2257">
        <v>1</v>
      </c>
      <c r="AM2257">
        <v>1</v>
      </c>
      <c r="AN2257">
        <v>1</v>
      </c>
      <c r="AO2257">
        <v>1</v>
      </c>
      <c r="AP2257">
        <v>0</v>
      </c>
      <c r="AQ2257">
        <v>0</v>
      </c>
      <c r="AR2257">
        <v>0</v>
      </c>
    </row>
    <row r="2258" spans="1:44" x14ac:dyDescent="0.3">
      <c r="A2258">
        <v>2254</v>
      </c>
      <c r="B2258">
        <v>2</v>
      </c>
      <c r="C2258">
        <v>92</v>
      </c>
      <c r="D2258">
        <v>12</v>
      </c>
      <c r="E2258" t="str">
        <f>"2-92-12"</f>
        <v>2-92-12</v>
      </c>
      <c r="F2258" t="s">
        <v>71</v>
      </c>
      <c r="G2258" t="s">
        <v>72</v>
      </c>
      <c r="T2258">
        <v>1</v>
      </c>
      <c r="U2258">
        <v>0</v>
      </c>
      <c r="V2258">
        <v>0</v>
      </c>
      <c r="W2258">
        <v>0</v>
      </c>
      <c r="X2258">
        <v>1</v>
      </c>
      <c r="Y2258">
        <v>0</v>
      </c>
      <c r="Z2258">
        <v>0</v>
      </c>
      <c r="AA2258">
        <v>1</v>
      </c>
      <c r="AB2258">
        <v>0</v>
      </c>
      <c r="AC2258">
        <v>0</v>
      </c>
      <c r="AD2258">
        <v>1</v>
      </c>
      <c r="AE2258">
        <v>1</v>
      </c>
      <c r="AF2258">
        <v>1</v>
      </c>
      <c r="AG2258">
        <v>1</v>
      </c>
      <c r="AH2258">
        <v>1</v>
      </c>
      <c r="AI2258">
        <v>0</v>
      </c>
      <c r="AJ2258">
        <v>1</v>
      </c>
      <c r="AK2258">
        <v>0</v>
      </c>
      <c r="AL2258">
        <v>1</v>
      </c>
      <c r="AM2258">
        <v>1</v>
      </c>
      <c r="AN2258">
        <v>1</v>
      </c>
      <c r="AO2258">
        <v>1</v>
      </c>
      <c r="AP2258">
        <v>0</v>
      </c>
      <c r="AQ2258">
        <v>0</v>
      </c>
      <c r="AR2258">
        <v>0</v>
      </c>
    </row>
    <row r="2259" spans="1:44" x14ac:dyDescent="0.3">
      <c r="A2259">
        <v>2255</v>
      </c>
      <c r="B2259">
        <v>2</v>
      </c>
      <c r="C2259">
        <v>93</v>
      </c>
      <c r="D2259">
        <v>22</v>
      </c>
      <c r="E2259" t="str">
        <f>"2-93-22"</f>
        <v>2-93-22</v>
      </c>
      <c r="F2259" t="s">
        <v>71</v>
      </c>
      <c r="G2259" t="s">
        <v>73</v>
      </c>
      <c r="H2259">
        <v>1</v>
      </c>
      <c r="I2259">
        <v>0</v>
      </c>
      <c r="J2259">
        <v>0</v>
      </c>
      <c r="K2259">
        <v>1</v>
      </c>
      <c r="L2259">
        <v>1</v>
      </c>
      <c r="M2259">
        <v>1</v>
      </c>
      <c r="N2259">
        <v>1</v>
      </c>
      <c r="O2259">
        <v>1</v>
      </c>
      <c r="P2259">
        <v>0</v>
      </c>
      <c r="Q2259">
        <v>1</v>
      </c>
      <c r="R2259">
        <v>1</v>
      </c>
      <c r="S2259">
        <v>1</v>
      </c>
    </row>
    <row r="2260" spans="1:44" x14ac:dyDescent="0.3">
      <c r="A2260">
        <v>2256</v>
      </c>
      <c r="B2260">
        <v>2</v>
      </c>
      <c r="C2260">
        <v>93</v>
      </c>
      <c r="D2260">
        <v>21</v>
      </c>
      <c r="E2260" t="str">
        <f>"2-93-21"</f>
        <v>2-93-21</v>
      </c>
      <c r="F2260" t="s">
        <v>71</v>
      </c>
      <c r="G2260" t="s">
        <v>72</v>
      </c>
      <c r="T2260">
        <v>0</v>
      </c>
      <c r="U2260">
        <v>1</v>
      </c>
      <c r="V2260">
        <v>0</v>
      </c>
      <c r="W2260">
        <v>0</v>
      </c>
      <c r="X2260">
        <v>1</v>
      </c>
      <c r="Y2260">
        <v>0</v>
      </c>
      <c r="Z2260">
        <v>0</v>
      </c>
      <c r="AA2260">
        <v>1</v>
      </c>
      <c r="AB2260">
        <v>1</v>
      </c>
      <c r="AC2260">
        <v>0</v>
      </c>
      <c r="AD2260">
        <v>0</v>
      </c>
      <c r="AE2260">
        <v>1</v>
      </c>
      <c r="AF2260">
        <v>1</v>
      </c>
      <c r="AG2260">
        <v>1</v>
      </c>
      <c r="AH2260">
        <v>1</v>
      </c>
      <c r="AI2260">
        <v>0</v>
      </c>
      <c r="AJ2260">
        <v>1</v>
      </c>
      <c r="AK2260">
        <v>0</v>
      </c>
      <c r="AL2260">
        <v>1</v>
      </c>
      <c r="AM2260">
        <v>1</v>
      </c>
      <c r="AN2260">
        <v>1</v>
      </c>
      <c r="AO2260">
        <v>1</v>
      </c>
      <c r="AP2260">
        <v>0</v>
      </c>
      <c r="AQ2260">
        <v>0</v>
      </c>
      <c r="AR2260">
        <v>0</v>
      </c>
    </row>
    <row r="2261" spans="1:44" x14ac:dyDescent="0.3">
      <c r="A2261">
        <v>2257</v>
      </c>
      <c r="B2261">
        <v>2</v>
      </c>
      <c r="C2261">
        <v>93</v>
      </c>
      <c r="D2261">
        <v>14</v>
      </c>
      <c r="E2261" t="str">
        <f>"2-93-14"</f>
        <v>2-93-14</v>
      </c>
      <c r="F2261" t="s">
        <v>71</v>
      </c>
      <c r="G2261" t="s">
        <v>73</v>
      </c>
      <c r="H2261">
        <v>1</v>
      </c>
      <c r="I2261">
        <v>0</v>
      </c>
      <c r="J2261">
        <v>0</v>
      </c>
      <c r="K2261">
        <v>0</v>
      </c>
      <c r="L2261">
        <v>1</v>
      </c>
      <c r="M2261">
        <v>1</v>
      </c>
      <c r="N2261">
        <v>1</v>
      </c>
      <c r="O2261">
        <v>1</v>
      </c>
      <c r="P2261">
        <v>1</v>
      </c>
      <c r="Q2261">
        <v>1</v>
      </c>
      <c r="R2261">
        <v>1</v>
      </c>
      <c r="S2261">
        <v>1</v>
      </c>
    </row>
    <row r="2262" spans="1:44" x14ac:dyDescent="0.3">
      <c r="A2262">
        <v>2258</v>
      </c>
      <c r="B2262">
        <v>2</v>
      </c>
      <c r="C2262">
        <v>93</v>
      </c>
      <c r="D2262">
        <v>13</v>
      </c>
      <c r="E2262" t="str">
        <f>"2-93-13"</f>
        <v>2-93-13</v>
      </c>
      <c r="F2262" t="s">
        <v>71</v>
      </c>
      <c r="G2262" t="s">
        <v>73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1</v>
      </c>
      <c r="N2262">
        <v>0</v>
      </c>
      <c r="O2262">
        <v>0</v>
      </c>
      <c r="P2262">
        <v>0</v>
      </c>
      <c r="Q2262">
        <v>0</v>
      </c>
      <c r="R2262">
        <v>0</v>
      </c>
      <c r="S2262">
        <v>1</v>
      </c>
    </row>
    <row r="2263" spans="1:44" x14ac:dyDescent="0.3">
      <c r="A2263">
        <v>2259</v>
      </c>
      <c r="B2263">
        <v>2</v>
      </c>
      <c r="C2263">
        <v>93</v>
      </c>
      <c r="D2263">
        <v>11</v>
      </c>
      <c r="E2263" t="str">
        <f>"2-93-11"</f>
        <v>2-93-11</v>
      </c>
      <c r="F2263" t="s">
        <v>71</v>
      </c>
      <c r="G2263" t="s">
        <v>73</v>
      </c>
      <c r="H2263">
        <v>1</v>
      </c>
      <c r="I2263">
        <v>1</v>
      </c>
      <c r="J2263">
        <v>0</v>
      </c>
      <c r="K2263">
        <v>0</v>
      </c>
      <c r="L2263">
        <v>1</v>
      </c>
      <c r="M2263">
        <v>1</v>
      </c>
      <c r="N2263">
        <v>1</v>
      </c>
      <c r="O2263">
        <v>1</v>
      </c>
      <c r="P2263">
        <v>1</v>
      </c>
      <c r="Q2263">
        <v>1</v>
      </c>
      <c r="R2263">
        <v>1</v>
      </c>
      <c r="S2263">
        <v>1</v>
      </c>
    </row>
    <row r="2264" spans="1:44" x14ac:dyDescent="0.3">
      <c r="A2264">
        <v>2260</v>
      </c>
      <c r="B2264">
        <v>2</v>
      </c>
      <c r="C2264">
        <v>93</v>
      </c>
      <c r="D2264">
        <v>5</v>
      </c>
      <c r="E2264" t="str">
        <f>"2-93-5"</f>
        <v>2-93-5</v>
      </c>
      <c r="F2264" t="s">
        <v>71</v>
      </c>
      <c r="G2264" t="s">
        <v>72</v>
      </c>
      <c r="T2264">
        <v>0</v>
      </c>
      <c r="U2264">
        <v>1</v>
      </c>
      <c r="V2264">
        <v>0</v>
      </c>
      <c r="W2264">
        <v>0</v>
      </c>
      <c r="X2264">
        <v>0</v>
      </c>
      <c r="Y2264">
        <v>1</v>
      </c>
      <c r="Z2264">
        <v>0</v>
      </c>
      <c r="AA2264">
        <v>0</v>
      </c>
      <c r="AB2264">
        <v>1</v>
      </c>
      <c r="AC2264">
        <v>0</v>
      </c>
      <c r="AD2264">
        <v>0</v>
      </c>
      <c r="AE2264">
        <v>1</v>
      </c>
      <c r="AF2264">
        <v>1</v>
      </c>
      <c r="AG2264">
        <v>1</v>
      </c>
      <c r="AH2264">
        <v>0</v>
      </c>
      <c r="AI2264">
        <v>1</v>
      </c>
      <c r="AJ2264">
        <v>1</v>
      </c>
      <c r="AK2264">
        <v>0</v>
      </c>
      <c r="AL2264">
        <v>1</v>
      </c>
      <c r="AM2264">
        <v>1</v>
      </c>
      <c r="AN2264">
        <v>1</v>
      </c>
      <c r="AO2264">
        <v>1</v>
      </c>
      <c r="AP2264">
        <v>0</v>
      </c>
      <c r="AQ2264">
        <v>0</v>
      </c>
      <c r="AR2264">
        <v>0</v>
      </c>
    </row>
    <row r="2265" spans="1:44" x14ac:dyDescent="0.3">
      <c r="A2265">
        <v>2261</v>
      </c>
      <c r="B2265">
        <v>2</v>
      </c>
      <c r="C2265">
        <v>93</v>
      </c>
      <c r="D2265">
        <v>2</v>
      </c>
      <c r="E2265" t="str">
        <f>"2-93-2"</f>
        <v>2-93-2</v>
      </c>
      <c r="F2265" t="s">
        <v>71</v>
      </c>
      <c r="G2265" t="s">
        <v>72</v>
      </c>
      <c r="T2265">
        <v>0</v>
      </c>
      <c r="U2265">
        <v>1</v>
      </c>
      <c r="V2265">
        <v>0</v>
      </c>
      <c r="W2265">
        <v>0</v>
      </c>
      <c r="X2265">
        <v>1</v>
      </c>
      <c r="Y2265">
        <v>0</v>
      </c>
      <c r="Z2265">
        <v>0</v>
      </c>
      <c r="AA2265">
        <v>1</v>
      </c>
      <c r="AB2265">
        <v>0</v>
      </c>
      <c r="AC2265">
        <v>0</v>
      </c>
      <c r="AD2265">
        <v>1</v>
      </c>
      <c r="AE2265">
        <v>1</v>
      </c>
      <c r="AF2265">
        <v>1</v>
      </c>
      <c r="AG2265">
        <v>1</v>
      </c>
      <c r="AH2265">
        <v>0</v>
      </c>
      <c r="AI2265">
        <v>1</v>
      </c>
      <c r="AJ2265">
        <v>1</v>
      </c>
      <c r="AK2265">
        <v>0</v>
      </c>
      <c r="AL2265">
        <v>1</v>
      </c>
      <c r="AM2265">
        <v>1</v>
      </c>
      <c r="AN2265">
        <v>1</v>
      </c>
      <c r="AO2265">
        <v>1</v>
      </c>
      <c r="AP2265">
        <v>0</v>
      </c>
      <c r="AQ2265">
        <v>0</v>
      </c>
      <c r="AR2265">
        <v>0</v>
      </c>
    </row>
    <row r="2266" spans="1:44" x14ac:dyDescent="0.3">
      <c r="A2266">
        <v>2262</v>
      </c>
      <c r="B2266">
        <v>2</v>
      </c>
      <c r="C2266">
        <v>93</v>
      </c>
      <c r="D2266">
        <v>20</v>
      </c>
      <c r="E2266" t="str">
        <f>"2-93-20"</f>
        <v>2-93-20</v>
      </c>
      <c r="F2266" t="s">
        <v>71</v>
      </c>
      <c r="G2266" t="s">
        <v>72</v>
      </c>
      <c r="T2266">
        <v>0</v>
      </c>
      <c r="U2266">
        <v>1</v>
      </c>
      <c r="V2266">
        <v>0</v>
      </c>
      <c r="W2266">
        <v>0</v>
      </c>
      <c r="X2266">
        <v>1</v>
      </c>
      <c r="Y2266">
        <v>0</v>
      </c>
      <c r="Z2266">
        <v>0</v>
      </c>
      <c r="AA2266">
        <v>1</v>
      </c>
      <c r="AB2266">
        <v>1</v>
      </c>
      <c r="AC2266">
        <v>0</v>
      </c>
      <c r="AD2266">
        <v>0</v>
      </c>
      <c r="AE2266">
        <v>1</v>
      </c>
      <c r="AF2266">
        <v>1</v>
      </c>
      <c r="AG2266">
        <v>1</v>
      </c>
      <c r="AH2266">
        <v>1</v>
      </c>
      <c r="AI2266">
        <v>0</v>
      </c>
      <c r="AJ2266">
        <v>1</v>
      </c>
      <c r="AK2266">
        <v>0</v>
      </c>
      <c r="AL2266">
        <v>1</v>
      </c>
      <c r="AM2266">
        <v>1</v>
      </c>
      <c r="AN2266">
        <v>1</v>
      </c>
      <c r="AO2266">
        <v>1</v>
      </c>
      <c r="AP2266">
        <v>0</v>
      </c>
      <c r="AQ2266">
        <v>0</v>
      </c>
      <c r="AR2266">
        <v>0</v>
      </c>
    </row>
    <row r="2267" spans="1:44" x14ac:dyDescent="0.3">
      <c r="A2267">
        <v>2263</v>
      </c>
      <c r="B2267">
        <v>2</v>
      </c>
      <c r="C2267">
        <v>93</v>
      </c>
      <c r="D2267">
        <v>19</v>
      </c>
      <c r="E2267" t="str">
        <f>"2-93-19"</f>
        <v>2-93-19</v>
      </c>
      <c r="F2267" t="s">
        <v>71</v>
      </c>
      <c r="G2267" t="s">
        <v>72</v>
      </c>
      <c r="T2267">
        <v>0</v>
      </c>
      <c r="U2267">
        <v>1</v>
      </c>
      <c r="V2267">
        <v>0</v>
      </c>
      <c r="W2267">
        <v>0</v>
      </c>
      <c r="X2267">
        <v>0</v>
      </c>
      <c r="Y2267">
        <v>1</v>
      </c>
      <c r="Z2267">
        <v>1</v>
      </c>
      <c r="AA2267">
        <v>0</v>
      </c>
      <c r="AB2267">
        <v>0</v>
      </c>
      <c r="AC2267">
        <v>1</v>
      </c>
      <c r="AD2267">
        <v>0</v>
      </c>
      <c r="AE2267">
        <v>1</v>
      </c>
      <c r="AF2267">
        <v>1</v>
      </c>
      <c r="AG2267">
        <v>1</v>
      </c>
      <c r="AH2267">
        <v>0</v>
      </c>
      <c r="AI2267">
        <v>1</v>
      </c>
      <c r="AJ2267">
        <v>0</v>
      </c>
      <c r="AK2267">
        <v>1</v>
      </c>
      <c r="AL2267">
        <v>1</v>
      </c>
      <c r="AM2267">
        <v>1</v>
      </c>
      <c r="AN2267">
        <v>1</v>
      </c>
      <c r="AO2267">
        <v>1</v>
      </c>
      <c r="AP2267">
        <v>0</v>
      </c>
      <c r="AQ2267">
        <v>0</v>
      </c>
      <c r="AR2267">
        <v>0</v>
      </c>
    </row>
    <row r="2268" spans="1:44" x14ac:dyDescent="0.3">
      <c r="A2268">
        <v>2264</v>
      </c>
      <c r="B2268">
        <v>2</v>
      </c>
      <c r="C2268">
        <v>93</v>
      </c>
      <c r="D2268">
        <v>6</v>
      </c>
      <c r="E2268" t="str">
        <f>"2-93-6"</f>
        <v>2-93-6</v>
      </c>
      <c r="F2268" t="s">
        <v>71</v>
      </c>
      <c r="G2268" t="s">
        <v>72</v>
      </c>
      <c r="T2268">
        <v>0</v>
      </c>
      <c r="U2268">
        <v>0</v>
      </c>
      <c r="V2268">
        <v>0</v>
      </c>
      <c r="W2268">
        <v>0</v>
      </c>
      <c r="X2268">
        <v>1</v>
      </c>
      <c r="Y2268">
        <v>0</v>
      </c>
      <c r="Z2268">
        <v>1</v>
      </c>
      <c r="AA2268">
        <v>0</v>
      </c>
      <c r="AB2268">
        <v>0</v>
      </c>
      <c r="AC2268">
        <v>1</v>
      </c>
      <c r="AD2268">
        <v>0</v>
      </c>
      <c r="AE2268">
        <v>1</v>
      </c>
      <c r="AF2268">
        <v>1</v>
      </c>
      <c r="AG2268">
        <v>1</v>
      </c>
      <c r="AH2268">
        <v>1</v>
      </c>
      <c r="AI2268">
        <v>0</v>
      </c>
      <c r="AJ2268">
        <v>0</v>
      </c>
      <c r="AK2268">
        <v>1</v>
      </c>
      <c r="AL2268">
        <v>1</v>
      </c>
      <c r="AM2268">
        <v>1</v>
      </c>
      <c r="AN2268">
        <v>1</v>
      </c>
      <c r="AO2268">
        <v>1</v>
      </c>
      <c r="AP2268">
        <v>0</v>
      </c>
      <c r="AQ2268">
        <v>0</v>
      </c>
      <c r="AR2268">
        <v>0</v>
      </c>
    </row>
    <row r="2269" spans="1:44" x14ac:dyDescent="0.3">
      <c r="A2269">
        <v>2265</v>
      </c>
      <c r="B2269">
        <v>2</v>
      </c>
      <c r="C2269">
        <v>93</v>
      </c>
      <c r="D2269">
        <v>24</v>
      </c>
      <c r="E2269" t="str">
        <f>"2-93-24"</f>
        <v>2-93-24</v>
      </c>
      <c r="F2269" t="s">
        <v>71</v>
      </c>
      <c r="G2269" t="s">
        <v>73</v>
      </c>
      <c r="H2269">
        <v>1</v>
      </c>
      <c r="I2269">
        <v>1</v>
      </c>
      <c r="J2269">
        <v>0</v>
      </c>
      <c r="K2269">
        <v>0</v>
      </c>
      <c r="L2269">
        <v>1</v>
      </c>
      <c r="M2269">
        <v>1</v>
      </c>
      <c r="N2269">
        <v>1</v>
      </c>
      <c r="O2269">
        <v>1</v>
      </c>
      <c r="P2269">
        <v>1</v>
      </c>
      <c r="Q2269">
        <v>1</v>
      </c>
      <c r="R2269">
        <v>1</v>
      </c>
      <c r="S2269">
        <v>1</v>
      </c>
    </row>
    <row r="2270" spans="1:44" x14ac:dyDescent="0.3">
      <c r="A2270">
        <v>2266</v>
      </c>
      <c r="B2270">
        <v>2</v>
      </c>
      <c r="C2270">
        <v>93</v>
      </c>
      <c r="D2270">
        <v>23</v>
      </c>
      <c r="E2270" t="str">
        <f>"2-93-23"</f>
        <v>2-93-23</v>
      </c>
      <c r="F2270" t="s">
        <v>71</v>
      </c>
      <c r="G2270" t="s">
        <v>72</v>
      </c>
      <c r="T2270">
        <v>0</v>
      </c>
      <c r="U2270">
        <v>1</v>
      </c>
      <c r="V2270">
        <v>0</v>
      </c>
      <c r="W2270">
        <v>0</v>
      </c>
      <c r="X2270">
        <v>1</v>
      </c>
      <c r="Y2270">
        <v>0</v>
      </c>
      <c r="Z2270">
        <v>1</v>
      </c>
      <c r="AA2270">
        <v>0</v>
      </c>
      <c r="AB2270">
        <v>0</v>
      </c>
      <c r="AC2270">
        <v>0</v>
      </c>
      <c r="AD2270">
        <v>1</v>
      </c>
      <c r="AE2270">
        <v>0</v>
      </c>
      <c r="AF2270">
        <v>0</v>
      </c>
      <c r="AG2270">
        <v>0</v>
      </c>
      <c r="AH2270">
        <v>0</v>
      </c>
      <c r="AI2270">
        <v>0</v>
      </c>
      <c r="AJ2270">
        <v>1</v>
      </c>
      <c r="AK2270">
        <v>0</v>
      </c>
      <c r="AL2270">
        <v>0</v>
      </c>
      <c r="AM2270">
        <v>0</v>
      </c>
      <c r="AN2270">
        <v>0</v>
      </c>
      <c r="AO2270">
        <v>0</v>
      </c>
      <c r="AP2270">
        <v>0</v>
      </c>
      <c r="AQ2270">
        <v>0</v>
      </c>
      <c r="AR2270">
        <v>0</v>
      </c>
    </row>
    <row r="2271" spans="1:44" x14ac:dyDescent="0.3">
      <c r="A2271">
        <v>2267</v>
      </c>
      <c r="B2271">
        <v>2</v>
      </c>
      <c r="C2271">
        <v>93</v>
      </c>
      <c r="D2271">
        <v>15</v>
      </c>
      <c r="E2271" t="str">
        <f>"2-93-15"</f>
        <v>2-93-15</v>
      </c>
      <c r="F2271" t="s">
        <v>71</v>
      </c>
      <c r="G2271" t="s">
        <v>73</v>
      </c>
      <c r="H2271">
        <v>0</v>
      </c>
      <c r="I2271">
        <v>1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>
        <v>0</v>
      </c>
      <c r="R2271">
        <v>0</v>
      </c>
      <c r="S2271">
        <v>0</v>
      </c>
    </row>
    <row r="2272" spans="1:44" x14ac:dyDescent="0.3">
      <c r="A2272">
        <v>2268</v>
      </c>
      <c r="B2272">
        <v>2</v>
      </c>
      <c r="C2272">
        <v>93</v>
      </c>
      <c r="D2272">
        <v>9</v>
      </c>
      <c r="E2272" t="str">
        <f>"2-93-9"</f>
        <v>2-93-9</v>
      </c>
      <c r="F2272" t="s">
        <v>71</v>
      </c>
      <c r="G2272" t="s">
        <v>72</v>
      </c>
      <c r="T2272">
        <v>1</v>
      </c>
      <c r="U2272">
        <v>0</v>
      </c>
      <c r="V2272">
        <v>0</v>
      </c>
      <c r="W2272">
        <v>0</v>
      </c>
      <c r="X2272">
        <v>1</v>
      </c>
      <c r="Y2272">
        <v>0</v>
      </c>
      <c r="Z2272">
        <v>1</v>
      </c>
      <c r="AA2272">
        <v>0</v>
      </c>
      <c r="AB2272">
        <v>1</v>
      </c>
      <c r="AC2272">
        <v>0</v>
      </c>
      <c r="AD2272">
        <v>0</v>
      </c>
      <c r="AE2272">
        <v>1</v>
      </c>
      <c r="AF2272">
        <v>1</v>
      </c>
      <c r="AG2272">
        <v>1</v>
      </c>
      <c r="AH2272">
        <v>0</v>
      </c>
      <c r="AI2272">
        <v>1</v>
      </c>
      <c r="AJ2272">
        <v>1</v>
      </c>
      <c r="AK2272">
        <v>0</v>
      </c>
      <c r="AL2272">
        <v>1</v>
      </c>
      <c r="AM2272">
        <v>1</v>
      </c>
      <c r="AN2272">
        <v>1</v>
      </c>
      <c r="AO2272">
        <v>1</v>
      </c>
      <c r="AP2272">
        <v>0</v>
      </c>
      <c r="AQ2272">
        <v>0</v>
      </c>
      <c r="AR2272">
        <v>0</v>
      </c>
    </row>
    <row r="2273" spans="1:44" x14ac:dyDescent="0.3">
      <c r="A2273">
        <v>2269</v>
      </c>
      <c r="B2273">
        <v>2</v>
      </c>
      <c r="C2273">
        <v>93</v>
      </c>
      <c r="D2273">
        <v>7</v>
      </c>
      <c r="E2273" t="str">
        <f>"2-93-7"</f>
        <v>2-93-7</v>
      </c>
      <c r="F2273" t="s">
        <v>71</v>
      </c>
      <c r="G2273" t="s">
        <v>73</v>
      </c>
      <c r="H2273">
        <v>1</v>
      </c>
      <c r="I2273">
        <v>0</v>
      </c>
      <c r="J2273">
        <v>0</v>
      </c>
      <c r="K2273">
        <v>1</v>
      </c>
      <c r="L2273">
        <v>1</v>
      </c>
      <c r="M2273">
        <v>1</v>
      </c>
      <c r="N2273">
        <v>1</v>
      </c>
      <c r="O2273">
        <v>1</v>
      </c>
      <c r="P2273">
        <v>1</v>
      </c>
      <c r="Q2273">
        <v>1</v>
      </c>
      <c r="R2273">
        <v>1</v>
      </c>
      <c r="S2273">
        <v>1</v>
      </c>
    </row>
    <row r="2274" spans="1:44" x14ac:dyDescent="0.3">
      <c r="A2274">
        <v>2270</v>
      </c>
      <c r="B2274">
        <v>2</v>
      </c>
      <c r="C2274">
        <v>93</v>
      </c>
      <c r="D2274">
        <v>4</v>
      </c>
      <c r="E2274" t="str">
        <f>"2-93-4"</f>
        <v>2-93-4</v>
      </c>
      <c r="F2274" t="s">
        <v>71</v>
      </c>
      <c r="G2274" t="s">
        <v>72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1</v>
      </c>
      <c r="Z2274">
        <v>0</v>
      </c>
      <c r="AA2274">
        <v>0</v>
      </c>
      <c r="AB2274">
        <v>0</v>
      </c>
      <c r="AC2274">
        <v>1</v>
      </c>
      <c r="AD2274">
        <v>0</v>
      </c>
      <c r="AE2274">
        <v>0</v>
      </c>
      <c r="AF2274">
        <v>0</v>
      </c>
      <c r="AG2274">
        <v>0</v>
      </c>
      <c r="AH2274">
        <v>0</v>
      </c>
      <c r="AI2274">
        <v>0</v>
      </c>
      <c r="AJ2274">
        <v>0</v>
      </c>
      <c r="AK2274">
        <v>0</v>
      </c>
      <c r="AL2274">
        <v>0</v>
      </c>
      <c r="AM2274">
        <v>0</v>
      </c>
      <c r="AN2274">
        <v>0</v>
      </c>
      <c r="AO2274">
        <v>0</v>
      </c>
      <c r="AP2274">
        <v>0</v>
      </c>
      <c r="AQ2274">
        <v>0</v>
      </c>
      <c r="AR2274">
        <v>0</v>
      </c>
    </row>
    <row r="2275" spans="1:44" x14ac:dyDescent="0.3">
      <c r="A2275">
        <v>2271</v>
      </c>
      <c r="B2275">
        <v>2</v>
      </c>
      <c r="C2275">
        <v>93</v>
      </c>
      <c r="D2275">
        <v>25</v>
      </c>
      <c r="E2275" t="str">
        <f>"2-93-25"</f>
        <v>2-93-25</v>
      </c>
      <c r="F2275" t="s">
        <v>71</v>
      </c>
      <c r="G2275" t="s">
        <v>72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1</v>
      </c>
      <c r="Z2275">
        <v>0</v>
      </c>
      <c r="AA2275">
        <v>0</v>
      </c>
      <c r="AB2275">
        <v>0</v>
      </c>
      <c r="AC2275">
        <v>0</v>
      </c>
      <c r="AD2275">
        <v>0</v>
      </c>
      <c r="AE2275">
        <v>0</v>
      </c>
      <c r="AF2275">
        <v>0</v>
      </c>
      <c r="AG2275">
        <v>0</v>
      </c>
      <c r="AH2275">
        <v>0</v>
      </c>
      <c r="AI2275">
        <v>1</v>
      </c>
      <c r="AJ2275">
        <v>1</v>
      </c>
      <c r="AK2275">
        <v>0</v>
      </c>
      <c r="AL2275">
        <v>0</v>
      </c>
      <c r="AM2275">
        <v>0</v>
      </c>
      <c r="AN2275">
        <v>0</v>
      </c>
      <c r="AO2275">
        <v>1</v>
      </c>
      <c r="AP2275">
        <v>0</v>
      </c>
      <c r="AQ2275">
        <v>0</v>
      </c>
      <c r="AR2275">
        <v>0</v>
      </c>
    </row>
    <row r="2276" spans="1:44" x14ac:dyDescent="0.3">
      <c r="A2276">
        <v>2272</v>
      </c>
      <c r="B2276">
        <v>2</v>
      </c>
      <c r="C2276">
        <v>93</v>
      </c>
      <c r="D2276">
        <v>18</v>
      </c>
      <c r="E2276" t="str">
        <f>"2-93-18"</f>
        <v>2-93-18</v>
      </c>
      <c r="F2276" t="s">
        <v>71</v>
      </c>
      <c r="G2276" t="s">
        <v>72</v>
      </c>
      <c r="T2276">
        <v>1</v>
      </c>
      <c r="U2276">
        <v>0</v>
      </c>
      <c r="V2276">
        <v>0</v>
      </c>
      <c r="W2276">
        <v>0</v>
      </c>
      <c r="X2276">
        <v>1</v>
      </c>
      <c r="Y2276">
        <v>0</v>
      </c>
      <c r="Z2276">
        <v>0</v>
      </c>
      <c r="AA2276">
        <v>1</v>
      </c>
      <c r="AB2276">
        <v>0</v>
      </c>
      <c r="AC2276">
        <v>1</v>
      </c>
      <c r="AD2276">
        <v>0</v>
      </c>
      <c r="AE2276">
        <v>1</v>
      </c>
      <c r="AF2276">
        <v>1</v>
      </c>
      <c r="AG2276">
        <v>1</v>
      </c>
      <c r="AH2276">
        <v>1</v>
      </c>
      <c r="AI2276">
        <v>0</v>
      </c>
      <c r="AJ2276">
        <v>1</v>
      </c>
      <c r="AK2276">
        <v>0</v>
      </c>
      <c r="AL2276">
        <v>1</v>
      </c>
      <c r="AM2276">
        <v>1</v>
      </c>
      <c r="AN2276">
        <v>1</v>
      </c>
      <c r="AO2276">
        <v>1</v>
      </c>
      <c r="AP2276">
        <v>0</v>
      </c>
      <c r="AQ2276">
        <v>0</v>
      </c>
      <c r="AR2276">
        <v>0</v>
      </c>
    </row>
    <row r="2277" spans="1:44" x14ac:dyDescent="0.3">
      <c r="A2277">
        <v>2273</v>
      </c>
      <c r="B2277">
        <v>2</v>
      </c>
      <c r="C2277">
        <v>93</v>
      </c>
      <c r="D2277">
        <v>10</v>
      </c>
      <c r="E2277" t="str">
        <f>"2-93-10"</f>
        <v>2-93-10</v>
      </c>
      <c r="F2277" t="s">
        <v>71</v>
      </c>
      <c r="G2277" t="s">
        <v>72</v>
      </c>
      <c r="T2277">
        <v>1</v>
      </c>
      <c r="U2277">
        <v>0</v>
      </c>
      <c r="V2277">
        <v>0</v>
      </c>
      <c r="W2277">
        <v>0</v>
      </c>
      <c r="X2277">
        <v>1</v>
      </c>
      <c r="Y2277">
        <v>0</v>
      </c>
      <c r="Z2277">
        <v>0</v>
      </c>
      <c r="AA2277">
        <v>0</v>
      </c>
      <c r="AB2277">
        <v>0</v>
      </c>
      <c r="AC2277">
        <v>0</v>
      </c>
      <c r="AD2277">
        <v>0</v>
      </c>
      <c r="AE2277">
        <v>0</v>
      </c>
      <c r="AF2277">
        <v>0</v>
      </c>
      <c r="AG2277">
        <v>0</v>
      </c>
      <c r="AH2277">
        <v>0</v>
      </c>
      <c r="AI2277">
        <v>0</v>
      </c>
      <c r="AJ2277">
        <v>1</v>
      </c>
      <c r="AK2277">
        <v>0</v>
      </c>
      <c r="AL2277">
        <v>0</v>
      </c>
      <c r="AM2277">
        <v>1</v>
      </c>
      <c r="AN2277">
        <v>1</v>
      </c>
      <c r="AO2277">
        <v>1</v>
      </c>
      <c r="AP2277">
        <v>0</v>
      </c>
      <c r="AQ2277">
        <v>0</v>
      </c>
      <c r="AR2277">
        <v>0</v>
      </c>
    </row>
    <row r="2278" spans="1:44" x14ac:dyDescent="0.3">
      <c r="A2278">
        <v>2274</v>
      </c>
      <c r="B2278">
        <v>2</v>
      </c>
      <c r="C2278">
        <v>93</v>
      </c>
      <c r="D2278">
        <v>8</v>
      </c>
      <c r="E2278" t="str">
        <f>"2-93-8"</f>
        <v>2-93-8</v>
      </c>
      <c r="F2278" t="s">
        <v>71</v>
      </c>
      <c r="G2278" t="s">
        <v>73</v>
      </c>
      <c r="H2278">
        <v>1</v>
      </c>
      <c r="I2278">
        <v>0</v>
      </c>
      <c r="J2278">
        <v>0</v>
      </c>
      <c r="K2278">
        <v>1</v>
      </c>
      <c r="L2278">
        <v>1</v>
      </c>
      <c r="M2278">
        <v>1</v>
      </c>
      <c r="N2278">
        <v>1</v>
      </c>
      <c r="O2278">
        <v>1</v>
      </c>
      <c r="P2278">
        <v>1</v>
      </c>
      <c r="Q2278">
        <v>1</v>
      </c>
      <c r="R2278">
        <v>1</v>
      </c>
      <c r="S2278">
        <v>1</v>
      </c>
    </row>
    <row r="2279" spans="1:44" x14ac:dyDescent="0.3">
      <c r="A2279">
        <v>2275</v>
      </c>
      <c r="B2279">
        <v>2</v>
      </c>
      <c r="C2279">
        <v>93</v>
      </c>
      <c r="D2279">
        <v>17</v>
      </c>
      <c r="E2279" t="str">
        <f>"2-93-17"</f>
        <v>2-93-17</v>
      </c>
      <c r="F2279" t="s">
        <v>71</v>
      </c>
      <c r="G2279" t="s">
        <v>72</v>
      </c>
      <c r="T2279">
        <v>1</v>
      </c>
      <c r="U2279">
        <v>0</v>
      </c>
      <c r="V2279">
        <v>0</v>
      </c>
      <c r="W2279">
        <v>0</v>
      </c>
      <c r="X2279">
        <v>1</v>
      </c>
      <c r="Y2279">
        <v>0</v>
      </c>
      <c r="Z2279">
        <v>1</v>
      </c>
      <c r="AA2279">
        <v>0</v>
      </c>
      <c r="AB2279">
        <v>0</v>
      </c>
      <c r="AC2279">
        <v>1</v>
      </c>
      <c r="AD2279">
        <v>0</v>
      </c>
      <c r="AE2279">
        <v>1</v>
      </c>
      <c r="AF2279">
        <v>1</v>
      </c>
      <c r="AG2279">
        <v>1</v>
      </c>
      <c r="AH2279">
        <v>0</v>
      </c>
      <c r="AI2279">
        <v>1</v>
      </c>
      <c r="AJ2279">
        <v>1</v>
      </c>
      <c r="AK2279">
        <v>0</v>
      </c>
      <c r="AL2279">
        <v>1</v>
      </c>
      <c r="AM2279">
        <v>1</v>
      </c>
      <c r="AN2279">
        <v>1</v>
      </c>
      <c r="AO2279">
        <v>1</v>
      </c>
      <c r="AP2279">
        <v>0</v>
      </c>
      <c r="AQ2279">
        <v>0</v>
      </c>
      <c r="AR2279">
        <v>1</v>
      </c>
    </row>
    <row r="2280" spans="1:44" x14ac:dyDescent="0.3">
      <c r="A2280">
        <v>2276</v>
      </c>
      <c r="B2280">
        <v>2</v>
      </c>
      <c r="C2280">
        <v>93</v>
      </c>
      <c r="D2280">
        <v>12</v>
      </c>
      <c r="E2280" t="str">
        <f>"2-93-12"</f>
        <v>2-93-12</v>
      </c>
      <c r="F2280" t="s">
        <v>71</v>
      </c>
      <c r="G2280" t="s">
        <v>72</v>
      </c>
      <c r="T2280">
        <v>1</v>
      </c>
      <c r="U2280">
        <v>0</v>
      </c>
      <c r="V2280">
        <v>0</v>
      </c>
      <c r="W2280">
        <v>0</v>
      </c>
      <c r="X2280">
        <v>1</v>
      </c>
      <c r="Y2280">
        <v>0</v>
      </c>
      <c r="Z2280">
        <v>1</v>
      </c>
      <c r="AA2280">
        <v>0</v>
      </c>
      <c r="AB2280">
        <v>0</v>
      </c>
      <c r="AC2280">
        <v>1</v>
      </c>
      <c r="AD2280">
        <v>0</v>
      </c>
      <c r="AE2280">
        <v>1</v>
      </c>
      <c r="AF2280">
        <v>1</v>
      </c>
      <c r="AG2280">
        <v>1</v>
      </c>
      <c r="AH2280">
        <v>0</v>
      </c>
      <c r="AI2280">
        <v>1</v>
      </c>
      <c r="AJ2280">
        <v>1</v>
      </c>
      <c r="AK2280">
        <v>0</v>
      </c>
      <c r="AL2280">
        <v>1</v>
      </c>
      <c r="AM2280">
        <v>1</v>
      </c>
      <c r="AN2280">
        <v>1</v>
      </c>
      <c r="AO2280">
        <v>1</v>
      </c>
      <c r="AP2280">
        <v>0</v>
      </c>
      <c r="AQ2280">
        <v>0</v>
      </c>
      <c r="AR2280">
        <v>0</v>
      </c>
    </row>
    <row r="2281" spans="1:44" x14ac:dyDescent="0.3">
      <c r="A2281">
        <v>2277</v>
      </c>
      <c r="B2281">
        <v>2</v>
      </c>
      <c r="C2281">
        <v>93</v>
      </c>
      <c r="D2281">
        <v>1</v>
      </c>
      <c r="E2281" t="str">
        <f>"2-93-1"</f>
        <v>2-93-1</v>
      </c>
      <c r="F2281" t="s">
        <v>71</v>
      </c>
      <c r="G2281" t="s">
        <v>72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0</v>
      </c>
      <c r="Z2281">
        <v>0</v>
      </c>
      <c r="AA2281">
        <v>0</v>
      </c>
      <c r="AB2281">
        <v>0</v>
      </c>
      <c r="AC2281">
        <v>0</v>
      </c>
      <c r="AD2281">
        <v>0</v>
      </c>
      <c r="AE2281">
        <v>0</v>
      </c>
      <c r="AF2281">
        <v>0</v>
      </c>
      <c r="AG2281">
        <v>0</v>
      </c>
      <c r="AH2281">
        <v>0</v>
      </c>
      <c r="AI2281">
        <v>0</v>
      </c>
      <c r="AJ2281">
        <v>0</v>
      </c>
      <c r="AK2281">
        <v>0</v>
      </c>
      <c r="AL2281">
        <v>0</v>
      </c>
      <c r="AM2281">
        <v>0</v>
      </c>
      <c r="AN2281">
        <v>0</v>
      </c>
      <c r="AO2281">
        <v>0</v>
      </c>
      <c r="AP2281">
        <v>0</v>
      </c>
      <c r="AQ2281">
        <v>0</v>
      </c>
      <c r="AR2281">
        <v>1</v>
      </c>
    </row>
    <row r="2282" spans="1:44" x14ac:dyDescent="0.3">
      <c r="A2282">
        <v>2278</v>
      </c>
      <c r="B2282">
        <v>2</v>
      </c>
      <c r="C2282">
        <v>93</v>
      </c>
      <c r="D2282">
        <v>3</v>
      </c>
      <c r="E2282" t="str">
        <f>"2-93-3"</f>
        <v>2-93-3</v>
      </c>
      <c r="F2282" t="s">
        <v>71</v>
      </c>
      <c r="G2282" t="s">
        <v>72</v>
      </c>
      <c r="T2282">
        <v>1</v>
      </c>
      <c r="U2282">
        <v>0</v>
      </c>
      <c r="V2282">
        <v>0</v>
      </c>
      <c r="W2282">
        <v>0</v>
      </c>
      <c r="X2282">
        <v>1</v>
      </c>
      <c r="Y2282">
        <v>0</v>
      </c>
      <c r="Z2282">
        <v>1</v>
      </c>
      <c r="AA2282">
        <v>0</v>
      </c>
      <c r="AB2282">
        <v>0</v>
      </c>
      <c r="AC2282">
        <v>1</v>
      </c>
      <c r="AD2282">
        <v>0</v>
      </c>
      <c r="AE2282">
        <v>1</v>
      </c>
      <c r="AF2282">
        <v>1</v>
      </c>
      <c r="AG2282">
        <v>1</v>
      </c>
      <c r="AH2282">
        <v>0</v>
      </c>
      <c r="AI2282">
        <v>1</v>
      </c>
      <c r="AJ2282">
        <v>1</v>
      </c>
      <c r="AK2282">
        <v>0</v>
      </c>
      <c r="AL2282">
        <v>1</v>
      </c>
      <c r="AM2282">
        <v>1</v>
      </c>
      <c r="AN2282">
        <v>1</v>
      </c>
      <c r="AO2282">
        <v>1</v>
      </c>
      <c r="AP2282">
        <v>0</v>
      </c>
      <c r="AQ2282">
        <v>0</v>
      </c>
      <c r="AR2282">
        <v>1</v>
      </c>
    </row>
    <row r="2283" spans="1:44" x14ac:dyDescent="0.3">
      <c r="A2283">
        <v>2279</v>
      </c>
      <c r="B2283">
        <v>2</v>
      </c>
      <c r="C2283">
        <v>93</v>
      </c>
      <c r="D2283">
        <v>16</v>
      </c>
      <c r="E2283" t="str">
        <f>"2-93-16"</f>
        <v>2-93-16</v>
      </c>
      <c r="F2283" t="s">
        <v>71</v>
      </c>
      <c r="G2283" t="s">
        <v>72</v>
      </c>
      <c r="T2283">
        <v>1</v>
      </c>
      <c r="U2283">
        <v>0</v>
      </c>
      <c r="V2283">
        <v>0</v>
      </c>
      <c r="W2283">
        <v>0</v>
      </c>
      <c r="X2283">
        <v>1</v>
      </c>
      <c r="Y2283">
        <v>0</v>
      </c>
      <c r="Z2283">
        <v>1</v>
      </c>
      <c r="AA2283">
        <v>0</v>
      </c>
      <c r="AB2283">
        <v>0</v>
      </c>
      <c r="AC2283">
        <v>0</v>
      </c>
      <c r="AD2283">
        <v>1</v>
      </c>
      <c r="AE2283">
        <v>1</v>
      </c>
      <c r="AF2283">
        <v>1</v>
      </c>
      <c r="AG2283">
        <v>1</v>
      </c>
      <c r="AH2283">
        <v>0</v>
      </c>
      <c r="AI2283">
        <v>1</v>
      </c>
      <c r="AJ2283">
        <v>1</v>
      </c>
      <c r="AK2283">
        <v>0</v>
      </c>
      <c r="AL2283">
        <v>1</v>
      </c>
      <c r="AM2283">
        <v>1</v>
      </c>
      <c r="AN2283">
        <v>1</v>
      </c>
      <c r="AO2283">
        <v>1</v>
      </c>
      <c r="AP2283">
        <v>0</v>
      </c>
      <c r="AQ2283">
        <v>0</v>
      </c>
      <c r="AR2283">
        <v>0</v>
      </c>
    </row>
    <row r="2284" spans="1:44" x14ac:dyDescent="0.3">
      <c r="A2284">
        <v>2280</v>
      </c>
      <c r="B2284">
        <v>2</v>
      </c>
      <c r="C2284">
        <v>94</v>
      </c>
      <c r="D2284">
        <v>14</v>
      </c>
      <c r="E2284" t="str">
        <f>"2-94-14"</f>
        <v>2-94-14</v>
      </c>
      <c r="F2284" t="s">
        <v>71</v>
      </c>
      <c r="G2284" t="s">
        <v>73</v>
      </c>
      <c r="H2284">
        <v>1</v>
      </c>
      <c r="I2284">
        <v>0</v>
      </c>
      <c r="J2284">
        <v>0</v>
      </c>
      <c r="K2284">
        <v>1</v>
      </c>
      <c r="L2284">
        <v>1</v>
      </c>
      <c r="M2284">
        <v>1</v>
      </c>
      <c r="N2284">
        <v>1</v>
      </c>
      <c r="O2284">
        <v>1</v>
      </c>
      <c r="P2284">
        <v>1</v>
      </c>
      <c r="Q2284">
        <v>1</v>
      </c>
      <c r="R2284">
        <v>1</v>
      </c>
      <c r="S2284">
        <v>1</v>
      </c>
    </row>
    <row r="2285" spans="1:44" x14ac:dyDescent="0.3">
      <c r="A2285">
        <v>2281</v>
      </c>
      <c r="B2285">
        <v>2</v>
      </c>
      <c r="C2285">
        <v>94</v>
      </c>
      <c r="D2285">
        <v>13</v>
      </c>
      <c r="E2285" t="str">
        <f>"2-94-13"</f>
        <v>2-94-13</v>
      </c>
      <c r="F2285" t="s">
        <v>71</v>
      </c>
      <c r="G2285" t="s">
        <v>73</v>
      </c>
      <c r="H2285">
        <v>1</v>
      </c>
      <c r="I2285">
        <v>0</v>
      </c>
      <c r="J2285">
        <v>0</v>
      </c>
      <c r="K2285">
        <v>1</v>
      </c>
      <c r="L2285">
        <v>1</v>
      </c>
      <c r="M2285">
        <v>1</v>
      </c>
      <c r="N2285">
        <v>1</v>
      </c>
      <c r="O2285">
        <v>1</v>
      </c>
      <c r="P2285">
        <v>1</v>
      </c>
      <c r="Q2285">
        <v>1</v>
      </c>
      <c r="R2285">
        <v>1</v>
      </c>
      <c r="S2285">
        <v>1</v>
      </c>
    </row>
    <row r="2286" spans="1:44" x14ac:dyDescent="0.3">
      <c r="A2286">
        <v>2282</v>
      </c>
      <c r="B2286">
        <v>2</v>
      </c>
      <c r="C2286">
        <v>94</v>
      </c>
      <c r="D2286">
        <v>9</v>
      </c>
      <c r="E2286" t="str">
        <f>"2-94-9"</f>
        <v>2-94-9</v>
      </c>
      <c r="F2286" t="s">
        <v>71</v>
      </c>
      <c r="G2286" t="s">
        <v>73</v>
      </c>
      <c r="H2286">
        <v>1</v>
      </c>
      <c r="I2286">
        <v>1</v>
      </c>
      <c r="J2286">
        <v>0</v>
      </c>
      <c r="K2286">
        <v>0</v>
      </c>
      <c r="L2286">
        <v>1</v>
      </c>
      <c r="M2286">
        <v>1</v>
      </c>
      <c r="N2286">
        <v>1</v>
      </c>
      <c r="O2286">
        <v>1</v>
      </c>
      <c r="P2286">
        <v>1</v>
      </c>
      <c r="Q2286">
        <v>1</v>
      </c>
      <c r="R2286">
        <v>1</v>
      </c>
      <c r="S2286">
        <v>1</v>
      </c>
    </row>
    <row r="2287" spans="1:44" x14ac:dyDescent="0.3">
      <c r="A2287">
        <v>2283</v>
      </c>
      <c r="B2287">
        <v>2</v>
      </c>
      <c r="C2287">
        <v>94</v>
      </c>
      <c r="D2287">
        <v>5</v>
      </c>
      <c r="E2287" t="str">
        <f>"2-94-5"</f>
        <v>2-94-5</v>
      </c>
      <c r="F2287" t="s">
        <v>71</v>
      </c>
      <c r="G2287" t="s">
        <v>73</v>
      </c>
      <c r="H2287">
        <v>1</v>
      </c>
      <c r="I2287">
        <v>0</v>
      </c>
      <c r="J2287">
        <v>0</v>
      </c>
      <c r="K2287">
        <v>1</v>
      </c>
      <c r="L2287">
        <v>1</v>
      </c>
      <c r="M2287">
        <v>1</v>
      </c>
      <c r="N2287">
        <v>1</v>
      </c>
      <c r="O2287">
        <v>1</v>
      </c>
      <c r="P2287">
        <v>1</v>
      </c>
      <c r="Q2287">
        <v>1</v>
      </c>
      <c r="R2287">
        <v>1</v>
      </c>
      <c r="S2287">
        <v>1</v>
      </c>
    </row>
    <row r="2288" spans="1:44" x14ac:dyDescent="0.3">
      <c r="A2288">
        <v>2284</v>
      </c>
      <c r="B2288">
        <v>2</v>
      </c>
      <c r="C2288">
        <v>94</v>
      </c>
      <c r="D2288">
        <v>4</v>
      </c>
      <c r="E2288" t="str">
        <f>"2-94-4"</f>
        <v>2-94-4</v>
      </c>
      <c r="F2288" t="s">
        <v>71</v>
      </c>
      <c r="G2288" t="s">
        <v>73</v>
      </c>
      <c r="H2288">
        <v>1</v>
      </c>
      <c r="I2288">
        <v>0</v>
      </c>
      <c r="J2288">
        <v>0</v>
      </c>
      <c r="K2288">
        <v>1</v>
      </c>
      <c r="L2288">
        <v>1</v>
      </c>
      <c r="M2288">
        <v>1</v>
      </c>
      <c r="N2288">
        <v>1</v>
      </c>
      <c r="O2288">
        <v>1</v>
      </c>
      <c r="P2288">
        <v>1</v>
      </c>
      <c r="Q2288">
        <v>1</v>
      </c>
      <c r="R2288">
        <v>1</v>
      </c>
      <c r="S2288">
        <v>1</v>
      </c>
    </row>
    <row r="2289" spans="1:44" x14ac:dyDescent="0.3">
      <c r="A2289">
        <v>2285</v>
      </c>
      <c r="B2289">
        <v>2</v>
      </c>
      <c r="C2289">
        <v>94</v>
      </c>
      <c r="D2289">
        <v>18</v>
      </c>
      <c r="E2289" t="str">
        <f>"2-94-18"</f>
        <v>2-94-18</v>
      </c>
      <c r="F2289" t="s">
        <v>71</v>
      </c>
      <c r="G2289" t="s">
        <v>72</v>
      </c>
      <c r="T2289">
        <v>1</v>
      </c>
      <c r="U2289">
        <v>0</v>
      </c>
      <c r="V2289">
        <v>0</v>
      </c>
      <c r="W2289">
        <v>0</v>
      </c>
      <c r="X2289">
        <v>1</v>
      </c>
      <c r="Y2289">
        <v>0</v>
      </c>
      <c r="Z2289">
        <v>0</v>
      </c>
      <c r="AA2289">
        <v>1</v>
      </c>
      <c r="AB2289">
        <v>0</v>
      </c>
      <c r="AC2289">
        <v>0</v>
      </c>
      <c r="AD2289">
        <v>1</v>
      </c>
      <c r="AE2289">
        <v>0</v>
      </c>
      <c r="AF2289">
        <v>0</v>
      </c>
      <c r="AG2289">
        <v>0</v>
      </c>
      <c r="AH2289">
        <v>0</v>
      </c>
      <c r="AI2289">
        <v>1</v>
      </c>
      <c r="AJ2289">
        <v>1</v>
      </c>
      <c r="AK2289">
        <v>0</v>
      </c>
      <c r="AL2289">
        <v>0</v>
      </c>
      <c r="AM2289">
        <v>0</v>
      </c>
      <c r="AN2289">
        <v>0</v>
      </c>
      <c r="AO2289">
        <v>0</v>
      </c>
      <c r="AP2289">
        <v>0</v>
      </c>
      <c r="AQ2289">
        <v>0</v>
      </c>
      <c r="AR2289">
        <v>0</v>
      </c>
    </row>
    <row r="2290" spans="1:44" x14ac:dyDescent="0.3">
      <c r="A2290">
        <v>2286</v>
      </c>
      <c r="B2290">
        <v>2</v>
      </c>
      <c r="C2290">
        <v>94</v>
      </c>
      <c r="D2290">
        <v>17</v>
      </c>
      <c r="E2290" t="str">
        <f>"2-94-17"</f>
        <v>2-94-17</v>
      </c>
      <c r="F2290" t="s">
        <v>71</v>
      </c>
      <c r="G2290" t="s">
        <v>73</v>
      </c>
      <c r="H2290">
        <v>1</v>
      </c>
      <c r="I2290">
        <v>1</v>
      </c>
      <c r="J2290">
        <v>0</v>
      </c>
      <c r="K2290">
        <v>0</v>
      </c>
      <c r="L2290">
        <v>1</v>
      </c>
      <c r="M2290">
        <v>1</v>
      </c>
      <c r="N2290">
        <v>1</v>
      </c>
      <c r="O2290">
        <v>1</v>
      </c>
      <c r="P2290">
        <v>1</v>
      </c>
      <c r="Q2290">
        <v>1</v>
      </c>
      <c r="R2290">
        <v>1</v>
      </c>
      <c r="S2290">
        <v>1</v>
      </c>
    </row>
    <row r="2291" spans="1:44" x14ac:dyDescent="0.3">
      <c r="A2291">
        <v>2287</v>
      </c>
      <c r="B2291">
        <v>2</v>
      </c>
      <c r="C2291">
        <v>94</v>
      </c>
      <c r="D2291">
        <v>11</v>
      </c>
      <c r="E2291" t="str">
        <f>"2-94-11"</f>
        <v>2-94-11</v>
      </c>
      <c r="F2291" t="s">
        <v>71</v>
      </c>
      <c r="G2291" t="s">
        <v>73</v>
      </c>
      <c r="H2291">
        <v>1</v>
      </c>
      <c r="I2291">
        <v>1</v>
      </c>
      <c r="J2291">
        <v>0</v>
      </c>
      <c r="K2291">
        <v>0</v>
      </c>
      <c r="L2291">
        <v>1</v>
      </c>
      <c r="M2291">
        <v>1</v>
      </c>
      <c r="N2291">
        <v>1</v>
      </c>
      <c r="O2291">
        <v>1</v>
      </c>
      <c r="P2291">
        <v>1</v>
      </c>
      <c r="Q2291">
        <v>1</v>
      </c>
      <c r="R2291">
        <v>1</v>
      </c>
      <c r="S2291">
        <v>1</v>
      </c>
    </row>
    <row r="2292" spans="1:44" x14ac:dyDescent="0.3">
      <c r="A2292">
        <v>2288</v>
      </c>
      <c r="B2292">
        <v>2</v>
      </c>
      <c r="C2292">
        <v>94</v>
      </c>
      <c r="D2292">
        <v>6</v>
      </c>
      <c r="E2292" t="str">
        <f>"2-94-6"</f>
        <v>2-94-6</v>
      </c>
      <c r="F2292" t="s">
        <v>71</v>
      </c>
      <c r="G2292" t="s">
        <v>73</v>
      </c>
      <c r="H2292">
        <v>1</v>
      </c>
      <c r="I2292">
        <v>0</v>
      </c>
      <c r="J2292">
        <v>0</v>
      </c>
      <c r="K2292">
        <v>0</v>
      </c>
      <c r="L2292">
        <v>0</v>
      </c>
      <c r="M2292">
        <v>1</v>
      </c>
      <c r="N2292">
        <v>0</v>
      </c>
      <c r="O2292">
        <v>0</v>
      </c>
      <c r="P2292">
        <v>0</v>
      </c>
      <c r="Q2292">
        <v>0</v>
      </c>
      <c r="R2292">
        <v>0</v>
      </c>
      <c r="S2292">
        <v>0</v>
      </c>
    </row>
    <row r="2293" spans="1:44" x14ac:dyDescent="0.3">
      <c r="A2293">
        <v>2289</v>
      </c>
      <c r="B2293">
        <v>2</v>
      </c>
      <c r="C2293">
        <v>94</v>
      </c>
      <c r="D2293">
        <v>3</v>
      </c>
      <c r="E2293" t="str">
        <f>"2-94-3"</f>
        <v>2-94-3</v>
      </c>
      <c r="F2293" t="s">
        <v>71</v>
      </c>
      <c r="G2293" t="s">
        <v>72</v>
      </c>
      <c r="T2293">
        <v>0</v>
      </c>
      <c r="U2293">
        <v>1</v>
      </c>
      <c r="V2293">
        <v>0</v>
      </c>
      <c r="W2293">
        <v>0</v>
      </c>
      <c r="X2293">
        <v>0</v>
      </c>
      <c r="Y2293">
        <v>1</v>
      </c>
      <c r="Z2293">
        <v>0</v>
      </c>
      <c r="AA2293">
        <v>1</v>
      </c>
      <c r="AB2293">
        <v>0</v>
      </c>
      <c r="AC2293">
        <v>0</v>
      </c>
      <c r="AD2293">
        <v>0</v>
      </c>
      <c r="AE2293">
        <v>0</v>
      </c>
      <c r="AF2293">
        <v>0</v>
      </c>
      <c r="AG2293">
        <v>0</v>
      </c>
      <c r="AH2293">
        <v>0</v>
      </c>
      <c r="AI2293">
        <v>1</v>
      </c>
      <c r="AJ2293">
        <v>1</v>
      </c>
      <c r="AK2293">
        <v>0</v>
      </c>
      <c r="AL2293">
        <v>0</v>
      </c>
      <c r="AM2293">
        <v>0</v>
      </c>
      <c r="AN2293">
        <v>0</v>
      </c>
      <c r="AO2293">
        <v>0</v>
      </c>
      <c r="AP2293">
        <v>0</v>
      </c>
      <c r="AQ2293">
        <v>0</v>
      </c>
      <c r="AR2293">
        <v>0</v>
      </c>
    </row>
    <row r="2294" spans="1:44" x14ac:dyDescent="0.3">
      <c r="A2294">
        <v>2290</v>
      </c>
      <c r="B2294">
        <v>2</v>
      </c>
      <c r="C2294">
        <v>94</v>
      </c>
      <c r="D2294">
        <v>22</v>
      </c>
      <c r="E2294" t="str">
        <f>"2-94-22"</f>
        <v>2-94-22</v>
      </c>
      <c r="F2294" t="s">
        <v>71</v>
      </c>
      <c r="G2294" t="s">
        <v>72</v>
      </c>
      <c r="T2294">
        <v>1</v>
      </c>
      <c r="U2294">
        <v>0</v>
      </c>
      <c r="V2294">
        <v>0</v>
      </c>
      <c r="W2294">
        <v>0</v>
      </c>
      <c r="X2294">
        <v>1</v>
      </c>
      <c r="Y2294">
        <v>0</v>
      </c>
      <c r="Z2294">
        <v>1</v>
      </c>
      <c r="AA2294">
        <v>0</v>
      </c>
      <c r="AB2294">
        <v>1</v>
      </c>
      <c r="AC2294">
        <v>0</v>
      </c>
      <c r="AD2294">
        <v>0</v>
      </c>
      <c r="AE2294">
        <v>1</v>
      </c>
      <c r="AF2294">
        <v>1</v>
      </c>
      <c r="AG2294">
        <v>1</v>
      </c>
      <c r="AH2294">
        <v>0</v>
      </c>
      <c r="AI2294">
        <v>1</v>
      </c>
      <c r="AJ2294">
        <v>0</v>
      </c>
      <c r="AK2294">
        <v>1</v>
      </c>
      <c r="AL2294">
        <v>0</v>
      </c>
      <c r="AM2294">
        <v>0</v>
      </c>
      <c r="AN2294">
        <v>1</v>
      </c>
      <c r="AO2294">
        <v>1</v>
      </c>
      <c r="AP2294">
        <v>0</v>
      </c>
      <c r="AQ2294">
        <v>0</v>
      </c>
      <c r="AR2294">
        <v>0</v>
      </c>
    </row>
    <row r="2295" spans="1:44" x14ac:dyDescent="0.3">
      <c r="A2295">
        <v>2291</v>
      </c>
      <c r="B2295">
        <v>2</v>
      </c>
      <c r="C2295">
        <v>94</v>
      </c>
      <c r="D2295">
        <v>21</v>
      </c>
      <c r="E2295" t="str">
        <f>"2-94-21"</f>
        <v>2-94-21</v>
      </c>
      <c r="F2295" t="s">
        <v>71</v>
      </c>
      <c r="G2295" t="s">
        <v>72</v>
      </c>
      <c r="T2295">
        <v>0</v>
      </c>
      <c r="U2295">
        <v>1</v>
      </c>
      <c r="V2295">
        <v>0</v>
      </c>
      <c r="W2295">
        <v>0</v>
      </c>
      <c r="X2295">
        <v>1</v>
      </c>
      <c r="Y2295">
        <v>0</v>
      </c>
      <c r="Z2295">
        <v>1</v>
      </c>
      <c r="AA2295">
        <v>0</v>
      </c>
      <c r="AB2295">
        <v>0</v>
      </c>
      <c r="AC2295">
        <v>1</v>
      </c>
      <c r="AD2295">
        <v>0</v>
      </c>
      <c r="AE2295">
        <v>1</v>
      </c>
      <c r="AF2295">
        <v>1</v>
      </c>
      <c r="AG2295">
        <v>1</v>
      </c>
      <c r="AH2295">
        <v>1</v>
      </c>
      <c r="AI2295">
        <v>0</v>
      </c>
      <c r="AJ2295">
        <v>1</v>
      </c>
      <c r="AK2295">
        <v>0</v>
      </c>
      <c r="AL2295">
        <v>1</v>
      </c>
      <c r="AM2295">
        <v>1</v>
      </c>
      <c r="AN2295">
        <v>1</v>
      </c>
      <c r="AO2295">
        <v>1</v>
      </c>
      <c r="AP2295">
        <v>0</v>
      </c>
      <c r="AQ2295">
        <v>0</v>
      </c>
      <c r="AR2295">
        <v>0</v>
      </c>
    </row>
    <row r="2296" spans="1:44" x14ac:dyDescent="0.3">
      <c r="A2296">
        <v>2292</v>
      </c>
      <c r="B2296">
        <v>2</v>
      </c>
      <c r="C2296">
        <v>94</v>
      </c>
      <c r="D2296">
        <v>16</v>
      </c>
      <c r="E2296" t="str">
        <f>"2-94-16"</f>
        <v>2-94-16</v>
      </c>
      <c r="F2296" t="s">
        <v>71</v>
      </c>
      <c r="G2296" t="s">
        <v>73</v>
      </c>
      <c r="H2296">
        <v>1</v>
      </c>
      <c r="I2296">
        <v>1</v>
      </c>
      <c r="J2296">
        <v>0</v>
      </c>
      <c r="K2296">
        <v>0</v>
      </c>
      <c r="L2296">
        <v>1</v>
      </c>
      <c r="M2296">
        <v>1</v>
      </c>
      <c r="N2296">
        <v>1</v>
      </c>
      <c r="O2296">
        <v>1</v>
      </c>
      <c r="P2296">
        <v>1</v>
      </c>
      <c r="Q2296">
        <v>1</v>
      </c>
      <c r="R2296">
        <v>1</v>
      </c>
      <c r="S2296">
        <v>1</v>
      </c>
    </row>
    <row r="2297" spans="1:44" x14ac:dyDescent="0.3">
      <c r="A2297">
        <v>2293</v>
      </c>
      <c r="B2297">
        <v>2</v>
      </c>
      <c r="C2297">
        <v>94</v>
      </c>
      <c r="D2297">
        <v>15</v>
      </c>
      <c r="E2297" t="str">
        <f>"2-94-15"</f>
        <v>2-94-15</v>
      </c>
      <c r="F2297" t="s">
        <v>71</v>
      </c>
      <c r="G2297" t="s">
        <v>72</v>
      </c>
      <c r="T2297">
        <v>0</v>
      </c>
      <c r="U2297">
        <v>1</v>
      </c>
      <c r="V2297">
        <v>0</v>
      </c>
      <c r="W2297">
        <v>0</v>
      </c>
      <c r="X2297">
        <v>1</v>
      </c>
      <c r="Y2297">
        <v>0</v>
      </c>
      <c r="Z2297">
        <v>1</v>
      </c>
      <c r="AA2297">
        <v>0</v>
      </c>
      <c r="AB2297">
        <v>0</v>
      </c>
      <c r="AC2297">
        <v>1</v>
      </c>
      <c r="AD2297">
        <v>0</v>
      </c>
      <c r="AE2297">
        <v>0</v>
      </c>
      <c r="AF2297">
        <v>0</v>
      </c>
      <c r="AG2297">
        <v>0</v>
      </c>
      <c r="AH2297">
        <v>1</v>
      </c>
      <c r="AI2297">
        <v>0</v>
      </c>
      <c r="AJ2297">
        <v>0</v>
      </c>
      <c r="AK2297">
        <v>1</v>
      </c>
      <c r="AL2297">
        <v>1</v>
      </c>
      <c r="AM2297">
        <v>1</v>
      </c>
      <c r="AN2297">
        <v>1</v>
      </c>
      <c r="AO2297">
        <v>1</v>
      </c>
      <c r="AP2297">
        <v>0</v>
      </c>
      <c r="AQ2297">
        <v>0</v>
      </c>
      <c r="AR2297">
        <v>0</v>
      </c>
    </row>
    <row r="2298" spans="1:44" x14ac:dyDescent="0.3">
      <c r="A2298">
        <v>2294</v>
      </c>
      <c r="B2298">
        <v>2</v>
      </c>
      <c r="C2298">
        <v>94</v>
      </c>
      <c r="D2298">
        <v>10</v>
      </c>
      <c r="E2298" t="str">
        <f>"2-94-10"</f>
        <v>2-94-10</v>
      </c>
      <c r="F2298" t="s">
        <v>71</v>
      </c>
      <c r="G2298" t="s">
        <v>73</v>
      </c>
      <c r="H2298">
        <v>1</v>
      </c>
      <c r="I2298">
        <v>1</v>
      </c>
      <c r="J2298">
        <v>0</v>
      </c>
      <c r="K2298">
        <v>0</v>
      </c>
      <c r="L2298">
        <v>1</v>
      </c>
      <c r="M2298">
        <v>1</v>
      </c>
      <c r="N2298">
        <v>1</v>
      </c>
      <c r="O2298">
        <v>1</v>
      </c>
      <c r="P2298">
        <v>1</v>
      </c>
      <c r="Q2298">
        <v>1</v>
      </c>
      <c r="R2298">
        <v>1</v>
      </c>
      <c r="S2298">
        <v>1</v>
      </c>
    </row>
    <row r="2299" spans="1:44" x14ac:dyDescent="0.3">
      <c r="A2299">
        <v>2295</v>
      </c>
      <c r="B2299">
        <v>2</v>
      </c>
      <c r="C2299">
        <v>94</v>
      </c>
      <c r="D2299">
        <v>7</v>
      </c>
      <c r="E2299" t="str">
        <f>"2-94-7"</f>
        <v>2-94-7</v>
      </c>
      <c r="F2299" t="s">
        <v>71</v>
      </c>
      <c r="G2299" t="s">
        <v>73</v>
      </c>
      <c r="H2299">
        <v>1</v>
      </c>
      <c r="I2299">
        <v>0</v>
      </c>
      <c r="J2299">
        <v>0</v>
      </c>
      <c r="K2299">
        <v>1</v>
      </c>
      <c r="L2299">
        <v>1</v>
      </c>
      <c r="M2299">
        <v>1</v>
      </c>
      <c r="N2299">
        <v>1</v>
      </c>
      <c r="O2299">
        <v>1</v>
      </c>
      <c r="P2299">
        <v>1</v>
      </c>
      <c r="Q2299">
        <v>1</v>
      </c>
      <c r="R2299">
        <v>0</v>
      </c>
      <c r="S2299">
        <v>1</v>
      </c>
    </row>
    <row r="2300" spans="1:44" x14ac:dyDescent="0.3">
      <c r="A2300">
        <v>2296</v>
      </c>
      <c r="B2300">
        <v>2</v>
      </c>
      <c r="C2300">
        <v>94</v>
      </c>
      <c r="D2300">
        <v>1</v>
      </c>
      <c r="E2300" t="str">
        <f>"2-94-1"</f>
        <v>2-94-1</v>
      </c>
      <c r="F2300" t="s">
        <v>71</v>
      </c>
      <c r="G2300" t="s">
        <v>72</v>
      </c>
      <c r="T2300">
        <v>0</v>
      </c>
      <c r="U2300">
        <v>1</v>
      </c>
      <c r="V2300">
        <v>0</v>
      </c>
      <c r="W2300">
        <v>0</v>
      </c>
      <c r="X2300">
        <v>1</v>
      </c>
      <c r="Y2300">
        <v>0</v>
      </c>
      <c r="Z2300">
        <v>0</v>
      </c>
      <c r="AA2300">
        <v>1</v>
      </c>
      <c r="AB2300">
        <v>0</v>
      </c>
      <c r="AC2300">
        <v>0</v>
      </c>
      <c r="AD2300">
        <v>1</v>
      </c>
      <c r="AE2300">
        <v>1</v>
      </c>
      <c r="AF2300">
        <v>1</v>
      </c>
      <c r="AG2300">
        <v>1</v>
      </c>
      <c r="AH2300">
        <v>0</v>
      </c>
      <c r="AI2300">
        <v>1</v>
      </c>
      <c r="AJ2300">
        <v>0</v>
      </c>
      <c r="AK2300">
        <v>1</v>
      </c>
      <c r="AL2300">
        <v>1</v>
      </c>
      <c r="AM2300">
        <v>1</v>
      </c>
      <c r="AN2300">
        <v>1</v>
      </c>
      <c r="AO2300">
        <v>1</v>
      </c>
      <c r="AP2300">
        <v>0</v>
      </c>
      <c r="AQ2300">
        <v>0</v>
      </c>
      <c r="AR2300">
        <v>0</v>
      </c>
    </row>
    <row r="2301" spans="1:44" x14ac:dyDescent="0.3">
      <c r="A2301">
        <v>2297</v>
      </c>
      <c r="B2301">
        <v>2</v>
      </c>
      <c r="C2301">
        <v>94</v>
      </c>
      <c r="D2301">
        <v>23</v>
      </c>
      <c r="E2301" t="str">
        <f>"2-94-23"</f>
        <v>2-94-23</v>
      </c>
      <c r="F2301" t="s">
        <v>71</v>
      </c>
      <c r="G2301" t="s">
        <v>72</v>
      </c>
      <c r="T2301">
        <v>0</v>
      </c>
      <c r="U2301">
        <v>1</v>
      </c>
      <c r="V2301">
        <v>0</v>
      </c>
      <c r="W2301">
        <v>0</v>
      </c>
      <c r="X2301">
        <v>1</v>
      </c>
      <c r="Y2301">
        <v>0</v>
      </c>
      <c r="Z2301">
        <v>1</v>
      </c>
      <c r="AA2301">
        <v>0</v>
      </c>
      <c r="AB2301">
        <v>1</v>
      </c>
      <c r="AC2301">
        <v>0</v>
      </c>
      <c r="AD2301">
        <v>0</v>
      </c>
      <c r="AE2301">
        <v>1</v>
      </c>
      <c r="AF2301">
        <v>1</v>
      </c>
      <c r="AG2301">
        <v>1</v>
      </c>
      <c r="AH2301">
        <v>1</v>
      </c>
      <c r="AI2301">
        <v>0</v>
      </c>
      <c r="AJ2301">
        <v>0</v>
      </c>
      <c r="AK2301">
        <v>1</v>
      </c>
      <c r="AL2301">
        <v>1</v>
      </c>
      <c r="AM2301">
        <v>1</v>
      </c>
      <c r="AN2301">
        <v>1</v>
      </c>
      <c r="AO2301">
        <v>1</v>
      </c>
      <c r="AP2301">
        <v>0</v>
      </c>
      <c r="AQ2301">
        <v>0</v>
      </c>
      <c r="AR2301">
        <v>0</v>
      </c>
    </row>
    <row r="2302" spans="1:44" x14ac:dyDescent="0.3">
      <c r="A2302">
        <v>2298</v>
      </c>
      <c r="B2302">
        <v>2</v>
      </c>
      <c r="C2302">
        <v>94</v>
      </c>
      <c r="D2302">
        <v>20</v>
      </c>
      <c r="E2302" t="str">
        <f>"2-94-20"</f>
        <v>2-94-20</v>
      </c>
      <c r="F2302" t="s">
        <v>71</v>
      </c>
      <c r="G2302" t="s">
        <v>72</v>
      </c>
      <c r="T2302">
        <v>0</v>
      </c>
      <c r="U2302">
        <v>1</v>
      </c>
      <c r="V2302">
        <v>0</v>
      </c>
      <c r="W2302">
        <v>0</v>
      </c>
      <c r="X2302">
        <v>0</v>
      </c>
      <c r="Y2302">
        <v>1</v>
      </c>
      <c r="Z2302">
        <v>0</v>
      </c>
      <c r="AA2302">
        <v>1</v>
      </c>
      <c r="AB2302">
        <v>0</v>
      </c>
      <c r="AC2302">
        <v>0</v>
      </c>
      <c r="AD2302">
        <v>1</v>
      </c>
      <c r="AE2302">
        <v>0</v>
      </c>
      <c r="AF2302">
        <v>0</v>
      </c>
      <c r="AG2302">
        <v>0</v>
      </c>
      <c r="AH2302">
        <v>1</v>
      </c>
      <c r="AI2302">
        <v>0</v>
      </c>
      <c r="AJ2302">
        <v>0</v>
      </c>
      <c r="AK2302">
        <v>0</v>
      </c>
      <c r="AL2302">
        <v>0</v>
      </c>
      <c r="AM2302">
        <v>0</v>
      </c>
      <c r="AN2302">
        <v>0</v>
      </c>
      <c r="AO2302">
        <v>0</v>
      </c>
      <c r="AP2302">
        <v>0</v>
      </c>
      <c r="AQ2302">
        <v>0</v>
      </c>
      <c r="AR2302">
        <v>0</v>
      </c>
    </row>
    <row r="2303" spans="1:44" x14ac:dyDescent="0.3">
      <c r="A2303">
        <v>2299</v>
      </c>
      <c r="B2303">
        <v>2</v>
      </c>
      <c r="C2303">
        <v>94</v>
      </c>
      <c r="D2303">
        <v>19</v>
      </c>
      <c r="E2303" t="str">
        <f>"2-94-19"</f>
        <v>2-94-19</v>
      </c>
      <c r="F2303" t="s">
        <v>71</v>
      </c>
      <c r="G2303" t="s">
        <v>73</v>
      </c>
      <c r="H2303">
        <v>1</v>
      </c>
      <c r="I2303">
        <v>0</v>
      </c>
      <c r="J2303">
        <v>0</v>
      </c>
      <c r="K2303">
        <v>1</v>
      </c>
      <c r="L2303">
        <v>1</v>
      </c>
      <c r="M2303">
        <v>1</v>
      </c>
      <c r="N2303">
        <v>1</v>
      </c>
      <c r="O2303">
        <v>1</v>
      </c>
      <c r="P2303">
        <v>1</v>
      </c>
      <c r="Q2303">
        <v>1</v>
      </c>
      <c r="R2303">
        <v>1</v>
      </c>
      <c r="S2303">
        <v>1</v>
      </c>
    </row>
    <row r="2304" spans="1:44" x14ac:dyDescent="0.3">
      <c r="A2304">
        <v>2300</v>
      </c>
      <c r="B2304">
        <v>2</v>
      </c>
      <c r="C2304">
        <v>94</v>
      </c>
      <c r="D2304">
        <v>12</v>
      </c>
      <c r="E2304" t="str">
        <f>"2-94-12"</f>
        <v>2-94-12</v>
      </c>
      <c r="F2304" t="s">
        <v>71</v>
      </c>
      <c r="G2304" t="s">
        <v>73</v>
      </c>
      <c r="H2304">
        <v>1</v>
      </c>
      <c r="I2304">
        <v>0</v>
      </c>
      <c r="J2304">
        <v>0</v>
      </c>
      <c r="K2304">
        <v>1</v>
      </c>
      <c r="L2304">
        <v>1</v>
      </c>
      <c r="M2304">
        <v>1</v>
      </c>
      <c r="N2304">
        <v>1</v>
      </c>
      <c r="O2304">
        <v>1</v>
      </c>
      <c r="P2304">
        <v>1</v>
      </c>
      <c r="Q2304">
        <v>1</v>
      </c>
      <c r="R2304">
        <v>1</v>
      </c>
      <c r="S2304">
        <v>1</v>
      </c>
    </row>
    <row r="2305" spans="1:44" x14ac:dyDescent="0.3">
      <c r="A2305">
        <v>2301</v>
      </c>
      <c r="B2305">
        <v>2</v>
      </c>
      <c r="C2305">
        <v>94</v>
      </c>
      <c r="D2305">
        <v>8</v>
      </c>
      <c r="E2305" t="str">
        <f>"2-94-8"</f>
        <v>2-94-8</v>
      </c>
      <c r="F2305" t="s">
        <v>71</v>
      </c>
      <c r="G2305" t="s">
        <v>73</v>
      </c>
      <c r="H2305">
        <v>1</v>
      </c>
      <c r="I2305">
        <v>1</v>
      </c>
      <c r="J2305">
        <v>0</v>
      </c>
      <c r="K2305">
        <v>0</v>
      </c>
      <c r="L2305">
        <v>1</v>
      </c>
      <c r="M2305">
        <v>1</v>
      </c>
      <c r="N2305">
        <v>1</v>
      </c>
      <c r="O2305">
        <v>1</v>
      </c>
      <c r="P2305">
        <v>1</v>
      </c>
      <c r="Q2305">
        <v>1</v>
      </c>
      <c r="R2305">
        <v>1</v>
      </c>
      <c r="S2305">
        <v>1</v>
      </c>
    </row>
    <row r="2306" spans="1:44" x14ac:dyDescent="0.3">
      <c r="A2306">
        <v>2302</v>
      </c>
      <c r="B2306">
        <v>2</v>
      </c>
      <c r="C2306">
        <v>94</v>
      </c>
      <c r="D2306">
        <v>2</v>
      </c>
      <c r="E2306" t="str">
        <f>"2-94-2"</f>
        <v>2-94-2</v>
      </c>
      <c r="F2306" t="s">
        <v>71</v>
      </c>
      <c r="G2306" t="s">
        <v>72</v>
      </c>
      <c r="T2306">
        <v>0</v>
      </c>
      <c r="U2306">
        <v>1</v>
      </c>
      <c r="V2306">
        <v>0</v>
      </c>
      <c r="W2306">
        <v>0</v>
      </c>
      <c r="X2306">
        <v>1</v>
      </c>
      <c r="Y2306">
        <v>0</v>
      </c>
      <c r="Z2306">
        <v>1</v>
      </c>
      <c r="AA2306">
        <v>0</v>
      </c>
      <c r="AB2306">
        <v>0</v>
      </c>
      <c r="AC2306">
        <v>0</v>
      </c>
      <c r="AD2306">
        <v>1</v>
      </c>
      <c r="AE2306">
        <v>1</v>
      </c>
      <c r="AF2306">
        <v>1</v>
      </c>
      <c r="AG2306">
        <v>1</v>
      </c>
      <c r="AH2306">
        <v>0</v>
      </c>
      <c r="AI2306">
        <v>1</v>
      </c>
      <c r="AJ2306">
        <v>1</v>
      </c>
      <c r="AK2306">
        <v>0</v>
      </c>
      <c r="AL2306">
        <v>1</v>
      </c>
      <c r="AM2306">
        <v>1</v>
      </c>
      <c r="AN2306">
        <v>1</v>
      </c>
      <c r="AO2306">
        <v>1</v>
      </c>
      <c r="AP2306">
        <v>0</v>
      </c>
      <c r="AQ2306">
        <v>0</v>
      </c>
      <c r="AR2306">
        <v>0</v>
      </c>
    </row>
    <row r="2307" spans="1:44" x14ac:dyDescent="0.3">
      <c r="A2307">
        <v>2303</v>
      </c>
      <c r="B2307">
        <v>2</v>
      </c>
      <c r="C2307">
        <v>95</v>
      </c>
      <c r="D2307">
        <v>24</v>
      </c>
      <c r="E2307" t="str">
        <f>"2-95-24"</f>
        <v>2-95-24</v>
      </c>
      <c r="F2307" t="s">
        <v>71</v>
      </c>
      <c r="G2307" t="s">
        <v>72</v>
      </c>
      <c r="T2307">
        <v>0</v>
      </c>
      <c r="U2307">
        <v>1</v>
      </c>
      <c r="V2307">
        <v>0</v>
      </c>
      <c r="W2307">
        <v>0</v>
      </c>
      <c r="X2307">
        <v>0</v>
      </c>
      <c r="Y2307">
        <v>1</v>
      </c>
      <c r="Z2307">
        <v>1</v>
      </c>
      <c r="AA2307">
        <v>0</v>
      </c>
      <c r="AB2307">
        <v>0</v>
      </c>
      <c r="AC2307">
        <v>0</v>
      </c>
      <c r="AD2307">
        <v>1</v>
      </c>
      <c r="AE2307">
        <v>0</v>
      </c>
      <c r="AF2307">
        <v>0</v>
      </c>
      <c r="AG2307">
        <v>0</v>
      </c>
      <c r="AH2307">
        <v>1</v>
      </c>
      <c r="AI2307">
        <v>0</v>
      </c>
      <c r="AJ2307">
        <v>1</v>
      </c>
      <c r="AK2307">
        <v>0</v>
      </c>
      <c r="AL2307">
        <v>0</v>
      </c>
      <c r="AM2307">
        <v>0</v>
      </c>
      <c r="AN2307">
        <v>0</v>
      </c>
      <c r="AO2307">
        <v>0</v>
      </c>
      <c r="AP2307">
        <v>0</v>
      </c>
      <c r="AQ2307">
        <v>0</v>
      </c>
      <c r="AR2307">
        <v>0</v>
      </c>
    </row>
    <row r="2308" spans="1:44" x14ac:dyDescent="0.3">
      <c r="A2308">
        <v>2304</v>
      </c>
      <c r="B2308">
        <v>2</v>
      </c>
      <c r="C2308">
        <v>95</v>
      </c>
      <c r="D2308">
        <v>23</v>
      </c>
      <c r="E2308" t="str">
        <f>"2-95-23"</f>
        <v>2-95-23</v>
      </c>
      <c r="F2308" t="s">
        <v>71</v>
      </c>
      <c r="G2308" t="s">
        <v>72</v>
      </c>
      <c r="T2308">
        <v>0</v>
      </c>
      <c r="U2308">
        <v>1</v>
      </c>
      <c r="V2308">
        <v>0</v>
      </c>
      <c r="W2308">
        <v>0</v>
      </c>
      <c r="X2308">
        <v>0</v>
      </c>
      <c r="Y2308">
        <v>1</v>
      </c>
      <c r="Z2308">
        <v>1</v>
      </c>
      <c r="AA2308">
        <v>0</v>
      </c>
      <c r="AB2308">
        <v>0</v>
      </c>
      <c r="AC2308">
        <v>0</v>
      </c>
      <c r="AD2308">
        <v>1</v>
      </c>
      <c r="AE2308">
        <v>0</v>
      </c>
      <c r="AF2308">
        <v>0</v>
      </c>
      <c r="AG2308">
        <v>0</v>
      </c>
      <c r="AH2308">
        <v>0</v>
      </c>
      <c r="AI2308">
        <v>0</v>
      </c>
      <c r="AJ2308">
        <v>0</v>
      </c>
      <c r="AK2308">
        <v>0</v>
      </c>
      <c r="AL2308">
        <v>0</v>
      </c>
      <c r="AM2308">
        <v>0</v>
      </c>
      <c r="AN2308">
        <v>0</v>
      </c>
      <c r="AO2308">
        <v>0</v>
      </c>
      <c r="AP2308">
        <v>0</v>
      </c>
      <c r="AQ2308">
        <v>0</v>
      </c>
      <c r="AR2308">
        <v>0</v>
      </c>
    </row>
    <row r="2309" spans="1:44" x14ac:dyDescent="0.3">
      <c r="A2309">
        <v>2305</v>
      </c>
      <c r="B2309">
        <v>2</v>
      </c>
      <c r="C2309">
        <v>95</v>
      </c>
      <c r="D2309">
        <v>14</v>
      </c>
      <c r="E2309" t="str">
        <f>"2-95-14"</f>
        <v>2-95-14</v>
      </c>
      <c r="F2309" t="s">
        <v>71</v>
      </c>
      <c r="G2309" t="s">
        <v>72</v>
      </c>
      <c r="T2309">
        <v>1</v>
      </c>
      <c r="U2309">
        <v>0</v>
      </c>
      <c r="V2309">
        <v>0</v>
      </c>
      <c r="W2309">
        <v>0</v>
      </c>
      <c r="X2309">
        <v>1</v>
      </c>
      <c r="Y2309">
        <v>0</v>
      </c>
      <c r="Z2309">
        <v>0</v>
      </c>
      <c r="AA2309">
        <v>1</v>
      </c>
      <c r="AB2309">
        <v>0</v>
      </c>
      <c r="AC2309">
        <v>0</v>
      </c>
      <c r="AD2309">
        <v>0</v>
      </c>
      <c r="AE2309">
        <v>1</v>
      </c>
      <c r="AF2309">
        <v>1</v>
      </c>
      <c r="AG2309">
        <v>1</v>
      </c>
      <c r="AH2309">
        <v>0</v>
      </c>
      <c r="AI2309">
        <v>1</v>
      </c>
      <c r="AJ2309">
        <v>1</v>
      </c>
      <c r="AK2309">
        <v>0</v>
      </c>
      <c r="AL2309">
        <v>1</v>
      </c>
      <c r="AM2309">
        <v>1</v>
      </c>
      <c r="AN2309">
        <v>1</v>
      </c>
      <c r="AO2309">
        <v>1</v>
      </c>
      <c r="AP2309">
        <v>0</v>
      </c>
      <c r="AQ2309">
        <v>0</v>
      </c>
      <c r="AR2309">
        <v>0</v>
      </c>
    </row>
    <row r="2310" spans="1:44" x14ac:dyDescent="0.3">
      <c r="A2310">
        <v>2306</v>
      </c>
      <c r="B2310">
        <v>2</v>
      </c>
      <c r="C2310">
        <v>95</v>
      </c>
      <c r="D2310">
        <v>13</v>
      </c>
      <c r="E2310" t="str">
        <f>"2-95-13"</f>
        <v>2-95-13</v>
      </c>
      <c r="F2310" t="s">
        <v>71</v>
      </c>
      <c r="G2310" t="s">
        <v>72</v>
      </c>
      <c r="T2310">
        <v>1</v>
      </c>
      <c r="U2310">
        <v>0</v>
      </c>
      <c r="V2310">
        <v>0</v>
      </c>
      <c r="W2310">
        <v>0</v>
      </c>
      <c r="X2310">
        <v>1</v>
      </c>
      <c r="Y2310">
        <v>0</v>
      </c>
      <c r="Z2310">
        <v>0</v>
      </c>
      <c r="AA2310">
        <v>1</v>
      </c>
      <c r="AB2310">
        <v>0</v>
      </c>
      <c r="AC2310">
        <v>0</v>
      </c>
      <c r="AD2310">
        <v>0</v>
      </c>
      <c r="AE2310">
        <v>0</v>
      </c>
      <c r="AF2310">
        <v>1</v>
      </c>
      <c r="AG2310">
        <v>1</v>
      </c>
      <c r="AH2310">
        <v>0</v>
      </c>
      <c r="AI2310">
        <v>1</v>
      </c>
      <c r="AJ2310">
        <v>1</v>
      </c>
      <c r="AK2310">
        <v>0</v>
      </c>
      <c r="AL2310">
        <v>1</v>
      </c>
      <c r="AM2310">
        <v>1</v>
      </c>
      <c r="AN2310">
        <v>1</v>
      </c>
      <c r="AO2310">
        <v>1</v>
      </c>
      <c r="AP2310">
        <v>0</v>
      </c>
      <c r="AQ2310">
        <v>0</v>
      </c>
      <c r="AR2310">
        <v>0</v>
      </c>
    </row>
    <row r="2311" spans="1:44" x14ac:dyDescent="0.3">
      <c r="A2311">
        <v>2307</v>
      </c>
      <c r="B2311">
        <v>2</v>
      </c>
      <c r="C2311">
        <v>95</v>
      </c>
      <c r="D2311">
        <v>9</v>
      </c>
      <c r="E2311" t="str">
        <f>"2-95-9"</f>
        <v>2-95-9</v>
      </c>
      <c r="F2311" t="s">
        <v>71</v>
      </c>
      <c r="G2311" t="s">
        <v>73</v>
      </c>
      <c r="H2311">
        <v>1</v>
      </c>
      <c r="I2311">
        <v>0</v>
      </c>
      <c r="J2311">
        <v>0</v>
      </c>
      <c r="K2311">
        <v>1</v>
      </c>
      <c r="L2311">
        <v>1</v>
      </c>
      <c r="M2311">
        <v>1</v>
      </c>
      <c r="N2311">
        <v>1</v>
      </c>
      <c r="O2311">
        <v>1</v>
      </c>
      <c r="P2311">
        <v>1</v>
      </c>
      <c r="Q2311">
        <v>1</v>
      </c>
      <c r="R2311">
        <v>1</v>
      </c>
      <c r="S2311">
        <v>1</v>
      </c>
    </row>
    <row r="2312" spans="1:44" x14ac:dyDescent="0.3">
      <c r="A2312">
        <v>2308</v>
      </c>
      <c r="B2312">
        <v>2</v>
      </c>
      <c r="C2312">
        <v>95</v>
      </c>
      <c r="D2312">
        <v>5</v>
      </c>
      <c r="E2312" t="str">
        <f>"2-95-5"</f>
        <v>2-95-5</v>
      </c>
      <c r="F2312" t="s">
        <v>71</v>
      </c>
      <c r="G2312" t="s">
        <v>73</v>
      </c>
      <c r="H2312">
        <v>1</v>
      </c>
      <c r="I2312">
        <v>0</v>
      </c>
      <c r="J2312">
        <v>0</v>
      </c>
      <c r="K2312">
        <v>1</v>
      </c>
      <c r="L2312">
        <v>1</v>
      </c>
      <c r="M2312">
        <v>1</v>
      </c>
      <c r="N2312">
        <v>1</v>
      </c>
      <c r="O2312">
        <v>1</v>
      </c>
      <c r="P2312">
        <v>1</v>
      </c>
      <c r="Q2312">
        <v>1</v>
      </c>
      <c r="R2312">
        <v>1</v>
      </c>
      <c r="S2312">
        <v>1</v>
      </c>
    </row>
    <row r="2313" spans="1:44" x14ac:dyDescent="0.3">
      <c r="A2313">
        <v>2309</v>
      </c>
      <c r="B2313">
        <v>2</v>
      </c>
      <c r="C2313">
        <v>95</v>
      </c>
      <c r="D2313">
        <v>3</v>
      </c>
      <c r="E2313" t="str">
        <f>"2-95-3"</f>
        <v>2-95-3</v>
      </c>
      <c r="F2313" t="s">
        <v>71</v>
      </c>
      <c r="G2313" t="s">
        <v>73</v>
      </c>
      <c r="H2313">
        <v>1</v>
      </c>
      <c r="I2313">
        <v>1</v>
      </c>
      <c r="J2313">
        <v>0</v>
      </c>
      <c r="K2313">
        <v>0</v>
      </c>
      <c r="L2313">
        <v>1</v>
      </c>
      <c r="M2313">
        <v>1</v>
      </c>
      <c r="N2313">
        <v>1</v>
      </c>
      <c r="O2313">
        <v>1</v>
      </c>
      <c r="P2313">
        <v>1</v>
      </c>
      <c r="Q2313">
        <v>1</v>
      </c>
      <c r="R2313">
        <v>1</v>
      </c>
      <c r="S2313">
        <v>1</v>
      </c>
    </row>
    <row r="2314" spans="1:44" x14ac:dyDescent="0.3">
      <c r="A2314">
        <v>2310</v>
      </c>
      <c r="B2314">
        <v>2</v>
      </c>
      <c r="C2314">
        <v>95</v>
      </c>
      <c r="D2314">
        <v>21</v>
      </c>
      <c r="E2314" t="str">
        <f>"2-95-21"</f>
        <v>2-95-21</v>
      </c>
      <c r="F2314" t="s">
        <v>71</v>
      </c>
      <c r="G2314" t="s">
        <v>73</v>
      </c>
      <c r="H2314">
        <v>1</v>
      </c>
      <c r="I2314">
        <v>0</v>
      </c>
      <c r="J2314">
        <v>1</v>
      </c>
      <c r="K2314">
        <v>0</v>
      </c>
      <c r="L2314">
        <v>1</v>
      </c>
      <c r="M2314">
        <v>1</v>
      </c>
      <c r="N2314">
        <v>1</v>
      </c>
      <c r="O2314">
        <v>1</v>
      </c>
      <c r="P2314">
        <v>1</v>
      </c>
      <c r="Q2314">
        <v>1</v>
      </c>
      <c r="R2314">
        <v>1</v>
      </c>
      <c r="S2314">
        <v>1</v>
      </c>
    </row>
    <row r="2315" spans="1:44" x14ac:dyDescent="0.3">
      <c r="A2315">
        <v>2311</v>
      </c>
      <c r="B2315">
        <v>2</v>
      </c>
      <c r="C2315">
        <v>95</v>
      </c>
      <c r="D2315">
        <v>16</v>
      </c>
      <c r="E2315" t="str">
        <f>"2-95-16"</f>
        <v>2-95-16</v>
      </c>
      <c r="F2315" t="s">
        <v>71</v>
      </c>
      <c r="G2315" t="s">
        <v>72</v>
      </c>
      <c r="T2315">
        <v>0</v>
      </c>
      <c r="U2315">
        <v>1</v>
      </c>
      <c r="V2315">
        <v>0</v>
      </c>
      <c r="W2315">
        <v>0</v>
      </c>
      <c r="X2315">
        <v>0</v>
      </c>
      <c r="Y2315">
        <v>1</v>
      </c>
      <c r="Z2315">
        <v>0</v>
      </c>
      <c r="AA2315">
        <v>0</v>
      </c>
      <c r="AB2315">
        <v>0</v>
      </c>
      <c r="AC2315">
        <v>0</v>
      </c>
      <c r="AD2315">
        <v>1</v>
      </c>
      <c r="AE2315">
        <v>0</v>
      </c>
      <c r="AF2315">
        <v>0</v>
      </c>
      <c r="AG2315">
        <v>0</v>
      </c>
      <c r="AH2315">
        <v>0</v>
      </c>
      <c r="AI2315">
        <v>0</v>
      </c>
      <c r="AJ2315">
        <v>0</v>
      </c>
      <c r="AK2315">
        <v>0</v>
      </c>
      <c r="AL2315">
        <v>0</v>
      </c>
      <c r="AM2315">
        <v>0</v>
      </c>
      <c r="AN2315">
        <v>0</v>
      </c>
      <c r="AO2315">
        <v>0</v>
      </c>
      <c r="AP2315">
        <v>0</v>
      </c>
      <c r="AQ2315">
        <v>0</v>
      </c>
      <c r="AR2315">
        <v>0</v>
      </c>
    </row>
    <row r="2316" spans="1:44" x14ac:dyDescent="0.3">
      <c r="A2316">
        <v>2312</v>
      </c>
      <c r="B2316">
        <v>2</v>
      </c>
      <c r="C2316">
        <v>95</v>
      </c>
      <c r="D2316">
        <v>15</v>
      </c>
      <c r="E2316" t="str">
        <f>"2-95-15"</f>
        <v>2-95-15</v>
      </c>
      <c r="F2316" t="s">
        <v>71</v>
      </c>
      <c r="G2316" t="s">
        <v>73</v>
      </c>
      <c r="H2316">
        <v>1</v>
      </c>
      <c r="I2316">
        <v>0</v>
      </c>
      <c r="J2316">
        <v>0</v>
      </c>
      <c r="K2316">
        <v>1</v>
      </c>
      <c r="L2316">
        <v>1</v>
      </c>
      <c r="M2316">
        <v>0</v>
      </c>
      <c r="N2316">
        <v>0</v>
      </c>
      <c r="O2316">
        <v>0</v>
      </c>
      <c r="P2316">
        <v>0</v>
      </c>
      <c r="Q2316">
        <v>0</v>
      </c>
      <c r="R2316">
        <v>1</v>
      </c>
      <c r="S2316">
        <v>1</v>
      </c>
    </row>
    <row r="2317" spans="1:44" x14ac:dyDescent="0.3">
      <c r="A2317">
        <v>2313</v>
      </c>
      <c r="B2317">
        <v>2</v>
      </c>
      <c r="C2317">
        <v>95</v>
      </c>
      <c r="D2317">
        <v>10</v>
      </c>
      <c r="E2317" t="str">
        <f>"2-95-10"</f>
        <v>2-95-10</v>
      </c>
      <c r="F2317" t="s">
        <v>71</v>
      </c>
      <c r="G2317" t="s">
        <v>73</v>
      </c>
      <c r="H2317">
        <v>1</v>
      </c>
      <c r="I2317">
        <v>1</v>
      </c>
      <c r="J2317">
        <v>0</v>
      </c>
      <c r="K2317">
        <v>0</v>
      </c>
      <c r="L2317">
        <v>1</v>
      </c>
      <c r="M2317">
        <v>1</v>
      </c>
      <c r="N2317">
        <v>0</v>
      </c>
      <c r="O2317">
        <v>1</v>
      </c>
      <c r="P2317">
        <v>1</v>
      </c>
      <c r="Q2317">
        <v>1</v>
      </c>
      <c r="R2317">
        <v>1</v>
      </c>
      <c r="S2317">
        <v>1</v>
      </c>
    </row>
    <row r="2318" spans="1:44" x14ac:dyDescent="0.3">
      <c r="A2318">
        <v>2314</v>
      </c>
      <c r="B2318">
        <v>2</v>
      </c>
      <c r="C2318">
        <v>95</v>
      </c>
      <c r="D2318">
        <v>6</v>
      </c>
      <c r="E2318" t="str">
        <f>"2-95-6"</f>
        <v>2-95-6</v>
      </c>
      <c r="F2318" t="s">
        <v>71</v>
      </c>
      <c r="G2318" t="s">
        <v>73</v>
      </c>
      <c r="H2318">
        <v>1</v>
      </c>
      <c r="I2318">
        <v>0</v>
      </c>
      <c r="J2318">
        <v>0</v>
      </c>
      <c r="K2318">
        <v>1</v>
      </c>
      <c r="L2318">
        <v>1</v>
      </c>
      <c r="M2318">
        <v>1</v>
      </c>
      <c r="N2318">
        <v>1</v>
      </c>
      <c r="O2318">
        <v>1</v>
      </c>
      <c r="P2318">
        <v>1</v>
      </c>
      <c r="Q2318">
        <v>1</v>
      </c>
      <c r="R2318">
        <v>1</v>
      </c>
      <c r="S2318">
        <v>1</v>
      </c>
    </row>
    <row r="2319" spans="1:44" x14ac:dyDescent="0.3">
      <c r="A2319">
        <v>2315</v>
      </c>
      <c r="B2319">
        <v>2</v>
      </c>
      <c r="C2319">
        <v>95</v>
      </c>
      <c r="D2319">
        <v>2</v>
      </c>
      <c r="E2319" t="str">
        <f>"2-95-2"</f>
        <v>2-95-2</v>
      </c>
      <c r="F2319" t="s">
        <v>71</v>
      </c>
      <c r="G2319" t="s">
        <v>73</v>
      </c>
      <c r="H2319">
        <v>1</v>
      </c>
      <c r="I2319">
        <v>1</v>
      </c>
      <c r="J2319">
        <v>0</v>
      </c>
      <c r="K2319">
        <v>0</v>
      </c>
      <c r="L2319">
        <v>1</v>
      </c>
      <c r="M2319">
        <v>1</v>
      </c>
      <c r="N2319">
        <v>1</v>
      </c>
      <c r="O2319">
        <v>1</v>
      </c>
      <c r="P2319">
        <v>1</v>
      </c>
      <c r="Q2319">
        <v>1</v>
      </c>
      <c r="R2319">
        <v>1</v>
      </c>
      <c r="S2319">
        <v>1</v>
      </c>
    </row>
    <row r="2320" spans="1:44" x14ac:dyDescent="0.3">
      <c r="A2320">
        <v>2316</v>
      </c>
      <c r="B2320">
        <v>2</v>
      </c>
      <c r="C2320">
        <v>95</v>
      </c>
      <c r="D2320">
        <v>26</v>
      </c>
      <c r="E2320" t="str">
        <f>"2-95-26"</f>
        <v>2-95-26</v>
      </c>
      <c r="F2320" t="s">
        <v>71</v>
      </c>
      <c r="G2320" t="s">
        <v>72</v>
      </c>
      <c r="T2320">
        <v>1</v>
      </c>
      <c r="U2320">
        <v>0</v>
      </c>
      <c r="V2320">
        <v>0</v>
      </c>
      <c r="W2320">
        <v>0</v>
      </c>
      <c r="X2320">
        <v>1</v>
      </c>
      <c r="Y2320">
        <v>0</v>
      </c>
      <c r="Z2320">
        <v>0</v>
      </c>
      <c r="AA2320">
        <v>1</v>
      </c>
      <c r="AB2320">
        <v>1</v>
      </c>
      <c r="AC2320">
        <v>0</v>
      </c>
      <c r="AD2320">
        <v>0</v>
      </c>
      <c r="AE2320">
        <v>0</v>
      </c>
      <c r="AF2320">
        <v>0</v>
      </c>
      <c r="AG2320">
        <v>0</v>
      </c>
      <c r="AH2320">
        <v>1</v>
      </c>
      <c r="AI2320">
        <v>0</v>
      </c>
      <c r="AJ2320">
        <v>0</v>
      </c>
      <c r="AK2320">
        <v>1</v>
      </c>
      <c r="AL2320">
        <v>0</v>
      </c>
      <c r="AM2320">
        <v>0</v>
      </c>
      <c r="AN2320">
        <v>0</v>
      </c>
      <c r="AO2320">
        <v>0</v>
      </c>
      <c r="AP2320">
        <v>0</v>
      </c>
      <c r="AQ2320">
        <v>0</v>
      </c>
      <c r="AR2320">
        <v>0</v>
      </c>
    </row>
    <row r="2321" spans="1:44" x14ac:dyDescent="0.3">
      <c r="A2321">
        <v>2317</v>
      </c>
      <c r="B2321">
        <v>2</v>
      </c>
      <c r="C2321">
        <v>95</v>
      </c>
      <c r="D2321">
        <v>25</v>
      </c>
      <c r="E2321" t="str">
        <f>"2-95-25"</f>
        <v>2-95-25</v>
      </c>
      <c r="F2321" t="s">
        <v>71</v>
      </c>
      <c r="G2321" t="s">
        <v>73</v>
      </c>
      <c r="H2321">
        <v>1</v>
      </c>
      <c r="I2321">
        <v>0</v>
      </c>
      <c r="J2321">
        <v>1</v>
      </c>
      <c r="K2321">
        <v>0</v>
      </c>
      <c r="L2321">
        <v>1</v>
      </c>
      <c r="M2321">
        <v>1</v>
      </c>
      <c r="N2321">
        <v>1</v>
      </c>
      <c r="O2321">
        <v>1</v>
      </c>
      <c r="P2321">
        <v>1</v>
      </c>
      <c r="Q2321">
        <v>1</v>
      </c>
      <c r="R2321">
        <v>1</v>
      </c>
      <c r="S2321">
        <v>1</v>
      </c>
    </row>
    <row r="2322" spans="1:44" x14ac:dyDescent="0.3">
      <c r="A2322">
        <v>2318</v>
      </c>
      <c r="B2322">
        <v>2</v>
      </c>
      <c r="C2322">
        <v>95</v>
      </c>
      <c r="D2322">
        <v>18</v>
      </c>
      <c r="E2322" t="str">
        <f>"2-95-18"</f>
        <v>2-95-18</v>
      </c>
      <c r="F2322" t="s">
        <v>71</v>
      </c>
      <c r="G2322" t="s">
        <v>72</v>
      </c>
      <c r="T2322">
        <v>1</v>
      </c>
      <c r="U2322">
        <v>0</v>
      </c>
      <c r="V2322">
        <v>0</v>
      </c>
      <c r="W2322">
        <v>0</v>
      </c>
      <c r="X2322">
        <v>1</v>
      </c>
      <c r="Y2322">
        <v>0</v>
      </c>
      <c r="Z2322">
        <v>1</v>
      </c>
      <c r="AA2322">
        <v>0</v>
      </c>
      <c r="AB2322">
        <v>1</v>
      </c>
      <c r="AC2322">
        <v>0</v>
      </c>
      <c r="AD2322">
        <v>0</v>
      </c>
      <c r="AE2322">
        <v>1</v>
      </c>
      <c r="AF2322">
        <v>1</v>
      </c>
      <c r="AG2322">
        <v>1</v>
      </c>
      <c r="AH2322">
        <v>0</v>
      </c>
      <c r="AI2322">
        <v>1</v>
      </c>
      <c r="AJ2322">
        <v>1</v>
      </c>
      <c r="AK2322">
        <v>0</v>
      </c>
      <c r="AL2322">
        <v>1</v>
      </c>
      <c r="AM2322">
        <v>1</v>
      </c>
      <c r="AN2322">
        <v>1</v>
      </c>
      <c r="AO2322">
        <v>1</v>
      </c>
      <c r="AP2322">
        <v>0</v>
      </c>
      <c r="AQ2322">
        <v>0</v>
      </c>
      <c r="AR2322">
        <v>0</v>
      </c>
    </row>
    <row r="2323" spans="1:44" x14ac:dyDescent="0.3">
      <c r="A2323">
        <v>2319</v>
      </c>
      <c r="B2323">
        <v>2</v>
      </c>
      <c r="C2323">
        <v>95</v>
      </c>
      <c r="D2323">
        <v>17</v>
      </c>
      <c r="E2323" t="str">
        <f>"2-95-17"</f>
        <v>2-95-17</v>
      </c>
      <c r="F2323" t="s">
        <v>71</v>
      </c>
      <c r="G2323" t="s">
        <v>72</v>
      </c>
      <c r="T2323">
        <v>1</v>
      </c>
      <c r="U2323">
        <v>0</v>
      </c>
      <c r="V2323">
        <v>0</v>
      </c>
      <c r="W2323">
        <v>0</v>
      </c>
      <c r="X2323">
        <v>0</v>
      </c>
      <c r="Y2323">
        <v>1</v>
      </c>
      <c r="Z2323">
        <v>0</v>
      </c>
      <c r="AA2323">
        <v>1</v>
      </c>
      <c r="AB2323">
        <v>0</v>
      </c>
      <c r="AC2323">
        <v>0</v>
      </c>
      <c r="AD2323">
        <v>1</v>
      </c>
      <c r="AE2323">
        <v>1</v>
      </c>
      <c r="AF2323">
        <v>1</v>
      </c>
      <c r="AG2323">
        <v>1</v>
      </c>
      <c r="AH2323">
        <v>1</v>
      </c>
      <c r="AI2323">
        <v>0</v>
      </c>
      <c r="AJ2323">
        <v>0</v>
      </c>
      <c r="AK2323">
        <v>1</v>
      </c>
      <c r="AL2323">
        <v>1</v>
      </c>
      <c r="AM2323">
        <v>1</v>
      </c>
      <c r="AN2323">
        <v>1</v>
      </c>
      <c r="AO2323">
        <v>1</v>
      </c>
      <c r="AP2323">
        <v>0</v>
      </c>
      <c r="AQ2323">
        <v>0</v>
      </c>
      <c r="AR2323">
        <v>0</v>
      </c>
    </row>
    <row r="2324" spans="1:44" x14ac:dyDescent="0.3">
      <c r="A2324">
        <v>2320</v>
      </c>
      <c r="B2324">
        <v>2</v>
      </c>
      <c r="C2324">
        <v>95</v>
      </c>
      <c r="D2324">
        <v>11</v>
      </c>
      <c r="E2324" t="str">
        <f>"2-95-11"</f>
        <v>2-95-11</v>
      </c>
      <c r="F2324" t="s">
        <v>71</v>
      </c>
      <c r="G2324" t="s">
        <v>73</v>
      </c>
      <c r="H2324">
        <v>1</v>
      </c>
      <c r="I2324">
        <v>1</v>
      </c>
      <c r="J2324">
        <v>0</v>
      </c>
      <c r="K2324">
        <v>0</v>
      </c>
      <c r="L2324">
        <v>1</v>
      </c>
      <c r="M2324">
        <v>1</v>
      </c>
      <c r="N2324">
        <v>1</v>
      </c>
      <c r="O2324">
        <v>1</v>
      </c>
      <c r="P2324">
        <v>1</v>
      </c>
      <c r="Q2324">
        <v>1</v>
      </c>
      <c r="R2324">
        <v>0</v>
      </c>
      <c r="S2324">
        <v>1</v>
      </c>
    </row>
    <row r="2325" spans="1:44" x14ac:dyDescent="0.3">
      <c r="A2325">
        <v>2321</v>
      </c>
      <c r="B2325">
        <v>2</v>
      </c>
      <c r="C2325">
        <v>95</v>
      </c>
      <c r="D2325">
        <v>7</v>
      </c>
      <c r="E2325" t="str">
        <f>"2-95-7"</f>
        <v>2-95-7</v>
      </c>
      <c r="F2325" t="s">
        <v>71</v>
      </c>
      <c r="G2325" t="s">
        <v>73</v>
      </c>
      <c r="H2325">
        <v>1</v>
      </c>
      <c r="I2325">
        <v>0</v>
      </c>
      <c r="J2325">
        <v>0</v>
      </c>
      <c r="K2325">
        <v>1</v>
      </c>
      <c r="L2325">
        <v>1</v>
      </c>
      <c r="M2325">
        <v>1</v>
      </c>
      <c r="N2325">
        <v>1</v>
      </c>
      <c r="O2325">
        <v>1</v>
      </c>
      <c r="P2325">
        <v>1</v>
      </c>
      <c r="Q2325">
        <v>1</v>
      </c>
      <c r="R2325">
        <v>1</v>
      </c>
      <c r="S2325">
        <v>1</v>
      </c>
    </row>
    <row r="2326" spans="1:44" x14ac:dyDescent="0.3">
      <c r="A2326">
        <v>2322</v>
      </c>
      <c r="B2326">
        <v>2</v>
      </c>
      <c r="C2326">
        <v>95</v>
      </c>
      <c r="D2326">
        <v>1</v>
      </c>
      <c r="E2326" t="str">
        <f>"2-95-1"</f>
        <v>2-95-1</v>
      </c>
      <c r="F2326" t="s">
        <v>71</v>
      </c>
      <c r="G2326" t="s">
        <v>73</v>
      </c>
      <c r="H2326">
        <v>1</v>
      </c>
      <c r="I2326">
        <v>0</v>
      </c>
      <c r="J2326">
        <v>0</v>
      </c>
      <c r="K2326">
        <v>1</v>
      </c>
      <c r="L2326">
        <v>1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1</v>
      </c>
    </row>
    <row r="2327" spans="1:44" x14ac:dyDescent="0.3">
      <c r="A2327">
        <v>2323</v>
      </c>
      <c r="B2327">
        <v>2</v>
      </c>
      <c r="C2327">
        <v>95</v>
      </c>
      <c r="D2327">
        <v>27</v>
      </c>
      <c r="E2327" t="str">
        <f>"2-95-27"</f>
        <v>2-95-27</v>
      </c>
      <c r="F2327" t="s">
        <v>71</v>
      </c>
      <c r="G2327" t="s">
        <v>72</v>
      </c>
      <c r="T2327">
        <v>0</v>
      </c>
      <c r="U2327">
        <v>1</v>
      </c>
      <c r="V2327">
        <v>0</v>
      </c>
      <c r="W2327">
        <v>0</v>
      </c>
      <c r="X2327">
        <v>0</v>
      </c>
      <c r="Y2327">
        <v>1</v>
      </c>
      <c r="Z2327">
        <v>0</v>
      </c>
      <c r="AA2327">
        <v>1</v>
      </c>
      <c r="AB2327">
        <v>1</v>
      </c>
      <c r="AC2327">
        <v>0</v>
      </c>
      <c r="AD2327">
        <v>0</v>
      </c>
      <c r="AE2327">
        <v>0</v>
      </c>
      <c r="AF2327">
        <v>0</v>
      </c>
      <c r="AG2327">
        <v>0</v>
      </c>
      <c r="AH2327">
        <v>1</v>
      </c>
      <c r="AI2327">
        <v>0</v>
      </c>
      <c r="AJ2327">
        <v>0</v>
      </c>
      <c r="AK2327">
        <v>1</v>
      </c>
      <c r="AL2327">
        <v>0</v>
      </c>
      <c r="AM2327">
        <v>0</v>
      </c>
      <c r="AN2327">
        <v>0</v>
      </c>
      <c r="AO2327">
        <v>0</v>
      </c>
      <c r="AP2327">
        <v>0</v>
      </c>
      <c r="AQ2327">
        <v>0</v>
      </c>
      <c r="AR2327">
        <v>0</v>
      </c>
    </row>
    <row r="2328" spans="1:44" x14ac:dyDescent="0.3">
      <c r="A2328">
        <v>2324</v>
      </c>
      <c r="B2328">
        <v>2</v>
      </c>
      <c r="C2328">
        <v>95</v>
      </c>
      <c r="D2328">
        <v>20</v>
      </c>
      <c r="E2328" t="str">
        <f>"2-95-20"</f>
        <v>2-95-20</v>
      </c>
      <c r="F2328" t="s">
        <v>71</v>
      </c>
      <c r="G2328" t="s">
        <v>73</v>
      </c>
      <c r="H2328">
        <v>1</v>
      </c>
      <c r="I2328">
        <v>0</v>
      </c>
      <c r="J2328">
        <v>1</v>
      </c>
      <c r="K2328">
        <v>0</v>
      </c>
      <c r="L2328">
        <v>1</v>
      </c>
      <c r="M2328">
        <v>1</v>
      </c>
      <c r="N2328">
        <v>1</v>
      </c>
      <c r="O2328">
        <v>1</v>
      </c>
      <c r="P2328">
        <v>1</v>
      </c>
      <c r="Q2328">
        <v>1</v>
      </c>
      <c r="R2328">
        <v>1</v>
      </c>
      <c r="S2328">
        <v>1</v>
      </c>
    </row>
    <row r="2329" spans="1:44" x14ac:dyDescent="0.3">
      <c r="A2329">
        <v>2325</v>
      </c>
      <c r="B2329">
        <v>2</v>
      </c>
      <c r="C2329">
        <v>95</v>
      </c>
      <c r="D2329">
        <v>19</v>
      </c>
      <c r="E2329" t="str">
        <f>"2-95-19"</f>
        <v>2-95-19</v>
      </c>
      <c r="F2329" t="s">
        <v>71</v>
      </c>
      <c r="G2329" t="s">
        <v>72</v>
      </c>
      <c r="T2329">
        <v>0</v>
      </c>
      <c r="U2329">
        <v>1</v>
      </c>
      <c r="V2329">
        <v>0</v>
      </c>
      <c r="W2329">
        <v>0</v>
      </c>
      <c r="X2329">
        <v>1</v>
      </c>
      <c r="Y2329">
        <v>0</v>
      </c>
      <c r="Z2329">
        <v>1</v>
      </c>
      <c r="AA2329">
        <v>0</v>
      </c>
      <c r="AB2329">
        <v>0</v>
      </c>
      <c r="AC2329">
        <v>0</v>
      </c>
      <c r="AD2329">
        <v>1</v>
      </c>
      <c r="AE2329">
        <v>1</v>
      </c>
      <c r="AF2329">
        <v>1</v>
      </c>
      <c r="AG2329">
        <v>1</v>
      </c>
      <c r="AH2329">
        <v>1</v>
      </c>
      <c r="AI2329">
        <v>0</v>
      </c>
      <c r="AJ2329">
        <v>1</v>
      </c>
      <c r="AK2329">
        <v>0</v>
      </c>
      <c r="AL2329">
        <v>1</v>
      </c>
      <c r="AM2329">
        <v>1</v>
      </c>
      <c r="AN2329">
        <v>1</v>
      </c>
      <c r="AO2329">
        <v>1</v>
      </c>
      <c r="AP2329">
        <v>0</v>
      </c>
      <c r="AQ2329">
        <v>0</v>
      </c>
      <c r="AR2329">
        <v>0</v>
      </c>
    </row>
    <row r="2330" spans="1:44" x14ac:dyDescent="0.3">
      <c r="A2330">
        <v>2326</v>
      </c>
      <c r="B2330">
        <v>2</v>
      </c>
      <c r="C2330">
        <v>95</v>
      </c>
      <c r="D2330">
        <v>12</v>
      </c>
      <c r="E2330" t="str">
        <f>"2-95-12"</f>
        <v>2-95-12</v>
      </c>
      <c r="F2330" t="s">
        <v>71</v>
      </c>
      <c r="G2330" t="s">
        <v>73</v>
      </c>
      <c r="H2330">
        <v>1</v>
      </c>
      <c r="I2330">
        <v>1</v>
      </c>
      <c r="J2330">
        <v>0</v>
      </c>
      <c r="K2330">
        <v>0</v>
      </c>
      <c r="L2330">
        <v>1</v>
      </c>
      <c r="M2330">
        <v>1</v>
      </c>
      <c r="N2330">
        <v>1</v>
      </c>
      <c r="O2330">
        <v>1</v>
      </c>
      <c r="P2330">
        <v>1</v>
      </c>
      <c r="Q2330">
        <v>1</v>
      </c>
      <c r="R2330">
        <v>1</v>
      </c>
      <c r="S2330">
        <v>1</v>
      </c>
    </row>
    <row r="2331" spans="1:44" x14ac:dyDescent="0.3">
      <c r="A2331">
        <v>2327</v>
      </c>
      <c r="B2331">
        <v>2</v>
      </c>
      <c r="C2331">
        <v>95</v>
      </c>
      <c r="D2331">
        <v>8</v>
      </c>
      <c r="E2331" t="str">
        <f>"2-95-8"</f>
        <v>2-95-8</v>
      </c>
      <c r="F2331" t="s">
        <v>71</v>
      </c>
      <c r="G2331" t="s">
        <v>72</v>
      </c>
      <c r="T2331">
        <v>0</v>
      </c>
      <c r="U2331">
        <v>1</v>
      </c>
      <c r="V2331">
        <v>0</v>
      </c>
      <c r="W2331">
        <v>0</v>
      </c>
      <c r="X2331">
        <v>0</v>
      </c>
      <c r="Y2331">
        <v>1</v>
      </c>
      <c r="Z2331">
        <v>0</v>
      </c>
      <c r="AA2331">
        <v>1</v>
      </c>
      <c r="AB2331">
        <v>0</v>
      </c>
      <c r="AC2331">
        <v>0</v>
      </c>
      <c r="AD2331">
        <v>1</v>
      </c>
      <c r="AE2331">
        <v>0</v>
      </c>
      <c r="AF2331">
        <v>0</v>
      </c>
      <c r="AG2331">
        <v>0</v>
      </c>
      <c r="AH2331">
        <v>1</v>
      </c>
      <c r="AI2331">
        <v>0</v>
      </c>
      <c r="AJ2331">
        <v>0</v>
      </c>
      <c r="AK2331">
        <v>1</v>
      </c>
      <c r="AL2331">
        <v>0</v>
      </c>
      <c r="AM2331">
        <v>0</v>
      </c>
      <c r="AN2331">
        <v>1</v>
      </c>
      <c r="AO2331">
        <v>0</v>
      </c>
      <c r="AP2331">
        <v>0</v>
      </c>
      <c r="AQ2331">
        <v>0</v>
      </c>
      <c r="AR2331">
        <v>0</v>
      </c>
    </row>
    <row r="2332" spans="1:44" x14ac:dyDescent="0.3">
      <c r="A2332">
        <v>2328</v>
      </c>
      <c r="B2332">
        <v>2</v>
      </c>
      <c r="C2332">
        <v>95</v>
      </c>
      <c r="D2332">
        <v>4</v>
      </c>
      <c r="E2332" t="str">
        <f>"2-95-4"</f>
        <v>2-95-4</v>
      </c>
      <c r="F2332" t="s">
        <v>71</v>
      </c>
      <c r="G2332" t="s">
        <v>72</v>
      </c>
      <c r="T2332">
        <v>1</v>
      </c>
      <c r="U2332">
        <v>0</v>
      </c>
      <c r="V2332">
        <v>0</v>
      </c>
      <c r="W2332">
        <v>0</v>
      </c>
      <c r="X2332">
        <v>1</v>
      </c>
      <c r="Y2332">
        <v>0</v>
      </c>
      <c r="Z2332">
        <v>1</v>
      </c>
      <c r="AA2332">
        <v>0</v>
      </c>
      <c r="AB2332">
        <v>1</v>
      </c>
      <c r="AC2332">
        <v>0</v>
      </c>
      <c r="AD2332">
        <v>0</v>
      </c>
      <c r="AE2332">
        <v>1</v>
      </c>
      <c r="AF2332">
        <v>1</v>
      </c>
      <c r="AG2332">
        <v>1</v>
      </c>
      <c r="AH2332">
        <v>1</v>
      </c>
      <c r="AI2332">
        <v>0</v>
      </c>
      <c r="AJ2332">
        <v>0</v>
      </c>
      <c r="AK2332">
        <v>1</v>
      </c>
      <c r="AL2332">
        <v>1</v>
      </c>
      <c r="AM2332">
        <v>1</v>
      </c>
      <c r="AN2332">
        <v>1</v>
      </c>
      <c r="AO2332">
        <v>1</v>
      </c>
      <c r="AP2332">
        <v>0</v>
      </c>
      <c r="AQ2332">
        <v>0</v>
      </c>
      <c r="AR2332">
        <v>0</v>
      </c>
    </row>
    <row r="2333" spans="1:44" x14ac:dyDescent="0.3">
      <c r="A2333">
        <v>2329</v>
      </c>
      <c r="B2333">
        <v>2</v>
      </c>
      <c r="C2333">
        <v>95</v>
      </c>
      <c r="D2333">
        <v>22</v>
      </c>
      <c r="E2333" t="str">
        <f>"2-95-22"</f>
        <v>2-95-22</v>
      </c>
      <c r="F2333" t="s">
        <v>71</v>
      </c>
      <c r="G2333" t="s">
        <v>72</v>
      </c>
      <c r="T2333">
        <v>1</v>
      </c>
      <c r="U2333">
        <v>0</v>
      </c>
      <c r="V2333">
        <v>0</v>
      </c>
      <c r="W2333">
        <v>0</v>
      </c>
      <c r="X2333">
        <v>1</v>
      </c>
      <c r="Y2333">
        <v>0</v>
      </c>
      <c r="Z2333">
        <v>1</v>
      </c>
      <c r="AA2333">
        <v>0</v>
      </c>
      <c r="AB2333">
        <v>0</v>
      </c>
      <c r="AC2333">
        <v>0</v>
      </c>
      <c r="AD2333">
        <v>1</v>
      </c>
      <c r="AE2333">
        <v>1</v>
      </c>
      <c r="AF2333">
        <v>1</v>
      </c>
      <c r="AG2333">
        <v>1</v>
      </c>
      <c r="AH2333">
        <v>0</v>
      </c>
      <c r="AI2333">
        <v>1</v>
      </c>
      <c r="AJ2333">
        <v>1</v>
      </c>
      <c r="AK2333">
        <v>0</v>
      </c>
      <c r="AL2333">
        <v>1</v>
      </c>
      <c r="AM2333">
        <v>1</v>
      </c>
      <c r="AN2333">
        <v>1</v>
      </c>
      <c r="AO2333">
        <v>1</v>
      </c>
      <c r="AP2333">
        <v>0</v>
      </c>
      <c r="AQ2333">
        <v>0</v>
      </c>
      <c r="AR2333">
        <v>0</v>
      </c>
    </row>
    <row r="2334" spans="1:44" x14ac:dyDescent="0.3">
      <c r="A2334">
        <v>2330</v>
      </c>
      <c r="B2334">
        <v>2</v>
      </c>
      <c r="C2334">
        <v>96</v>
      </c>
      <c r="D2334">
        <v>20</v>
      </c>
      <c r="E2334" t="str">
        <f>"2-96-20"</f>
        <v>2-96-20</v>
      </c>
      <c r="F2334" t="s">
        <v>71</v>
      </c>
      <c r="G2334" t="s">
        <v>72</v>
      </c>
      <c r="T2334">
        <v>0</v>
      </c>
      <c r="U2334">
        <v>1</v>
      </c>
      <c r="V2334">
        <v>0</v>
      </c>
      <c r="W2334">
        <v>0</v>
      </c>
      <c r="X2334">
        <v>1</v>
      </c>
      <c r="Y2334">
        <v>0</v>
      </c>
      <c r="Z2334">
        <v>1</v>
      </c>
      <c r="AA2334">
        <v>0</v>
      </c>
      <c r="AB2334">
        <v>0</v>
      </c>
      <c r="AC2334">
        <v>0</v>
      </c>
      <c r="AD2334">
        <v>1</v>
      </c>
      <c r="AE2334">
        <v>1</v>
      </c>
      <c r="AF2334">
        <v>1</v>
      </c>
      <c r="AG2334">
        <v>1</v>
      </c>
      <c r="AH2334">
        <v>0</v>
      </c>
      <c r="AI2334">
        <v>1</v>
      </c>
      <c r="AJ2334">
        <v>1</v>
      </c>
      <c r="AK2334">
        <v>0</v>
      </c>
      <c r="AL2334">
        <v>1</v>
      </c>
      <c r="AM2334">
        <v>1</v>
      </c>
      <c r="AN2334">
        <v>1</v>
      </c>
      <c r="AO2334">
        <v>1</v>
      </c>
      <c r="AP2334">
        <v>0</v>
      </c>
      <c r="AQ2334">
        <v>0</v>
      </c>
      <c r="AR2334">
        <v>0</v>
      </c>
    </row>
    <row r="2335" spans="1:44" x14ac:dyDescent="0.3">
      <c r="A2335">
        <v>2331</v>
      </c>
      <c r="B2335">
        <v>2</v>
      </c>
      <c r="C2335">
        <v>96</v>
      </c>
      <c r="D2335">
        <v>19</v>
      </c>
      <c r="E2335" t="str">
        <f>"2-96-19"</f>
        <v>2-96-19</v>
      </c>
      <c r="F2335" t="s">
        <v>71</v>
      </c>
      <c r="G2335" t="s">
        <v>73</v>
      </c>
      <c r="H2335">
        <v>1</v>
      </c>
      <c r="I2335">
        <v>1</v>
      </c>
      <c r="J2335">
        <v>0</v>
      </c>
      <c r="K2335">
        <v>0</v>
      </c>
      <c r="L2335">
        <v>1</v>
      </c>
      <c r="M2335">
        <v>1</v>
      </c>
      <c r="N2335">
        <v>1</v>
      </c>
      <c r="O2335">
        <v>1</v>
      </c>
      <c r="P2335">
        <v>1</v>
      </c>
      <c r="Q2335">
        <v>1</v>
      </c>
      <c r="R2335">
        <v>1</v>
      </c>
      <c r="S2335">
        <v>1</v>
      </c>
    </row>
    <row r="2336" spans="1:44" x14ac:dyDescent="0.3">
      <c r="A2336">
        <v>2332</v>
      </c>
      <c r="B2336">
        <v>2</v>
      </c>
      <c r="C2336">
        <v>96</v>
      </c>
      <c r="D2336">
        <v>5</v>
      </c>
      <c r="E2336" t="str">
        <f>"2-96-5"</f>
        <v>2-96-5</v>
      </c>
      <c r="F2336" t="s">
        <v>71</v>
      </c>
      <c r="G2336" t="s">
        <v>73</v>
      </c>
      <c r="H2336">
        <v>1</v>
      </c>
      <c r="I2336">
        <v>0</v>
      </c>
      <c r="J2336">
        <v>0</v>
      </c>
      <c r="K2336">
        <v>1</v>
      </c>
      <c r="L2336">
        <v>1</v>
      </c>
      <c r="M2336">
        <v>1</v>
      </c>
      <c r="N2336">
        <v>1</v>
      </c>
      <c r="O2336">
        <v>1</v>
      </c>
      <c r="P2336">
        <v>1</v>
      </c>
      <c r="Q2336">
        <v>1</v>
      </c>
      <c r="R2336">
        <v>1</v>
      </c>
      <c r="S2336">
        <v>1</v>
      </c>
    </row>
    <row r="2337" spans="1:44" x14ac:dyDescent="0.3">
      <c r="A2337">
        <v>2333</v>
      </c>
      <c r="B2337">
        <v>2</v>
      </c>
      <c r="C2337">
        <v>96</v>
      </c>
      <c r="D2337">
        <v>3</v>
      </c>
      <c r="E2337" t="str">
        <f>"2-96-3"</f>
        <v>2-96-3</v>
      </c>
      <c r="F2337" t="s">
        <v>71</v>
      </c>
      <c r="G2337" t="s">
        <v>73</v>
      </c>
      <c r="H2337">
        <v>1</v>
      </c>
      <c r="I2337">
        <v>0</v>
      </c>
      <c r="J2337">
        <v>1</v>
      </c>
      <c r="K2337">
        <v>0</v>
      </c>
      <c r="L2337">
        <v>1</v>
      </c>
      <c r="M2337">
        <v>1</v>
      </c>
      <c r="N2337">
        <v>0</v>
      </c>
      <c r="O2337">
        <v>1</v>
      </c>
      <c r="P2337">
        <v>1</v>
      </c>
      <c r="Q2337">
        <v>1</v>
      </c>
      <c r="R2337">
        <v>1</v>
      </c>
      <c r="S2337">
        <v>1</v>
      </c>
    </row>
    <row r="2338" spans="1:44" x14ac:dyDescent="0.3">
      <c r="A2338">
        <v>2334</v>
      </c>
      <c r="B2338">
        <v>2</v>
      </c>
      <c r="C2338">
        <v>96</v>
      </c>
      <c r="D2338">
        <v>22</v>
      </c>
      <c r="E2338" t="str">
        <f>"2-96-22"</f>
        <v>2-96-22</v>
      </c>
      <c r="F2338" t="s">
        <v>71</v>
      </c>
      <c r="G2338" t="s">
        <v>73</v>
      </c>
      <c r="H2338">
        <v>1</v>
      </c>
      <c r="I2338">
        <v>0</v>
      </c>
      <c r="J2338">
        <v>0</v>
      </c>
      <c r="K2338">
        <v>1</v>
      </c>
      <c r="L2338">
        <v>1</v>
      </c>
      <c r="M2338">
        <v>1</v>
      </c>
      <c r="N2338">
        <v>1</v>
      </c>
      <c r="O2338">
        <v>1</v>
      </c>
      <c r="P2338">
        <v>1</v>
      </c>
      <c r="Q2338">
        <v>1</v>
      </c>
      <c r="R2338">
        <v>1</v>
      </c>
      <c r="S2338">
        <v>1</v>
      </c>
    </row>
    <row r="2339" spans="1:44" x14ac:dyDescent="0.3">
      <c r="A2339">
        <v>2335</v>
      </c>
      <c r="B2339">
        <v>2</v>
      </c>
      <c r="C2339">
        <v>96</v>
      </c>
      <c r="D2339">
        <v>21</v>
      </c>
      <c r="E2339" t="str">
        <f>"2-96-21"</f>
        <v>2-96-21</v>
      </c>
      <c r="F2339" t="s">
        <v>71</v>
      </c>
      <c r="G2339" t="s">
        <v>72</v>
      </c>
      <c r="T2339">
        <v>0</v>
      </c>
      <c r="U2339">
        <v>1</v>
      </c>
      <c r="V2339">
        <v>0</v>
      </c>
      <c r="W2339">
        <v>0</v>
      </c>
      <c r="X2339">
        <v>1</v>
      </c>
      <c r="Y2339">
        <v>0</v>
      </c>
      <c r="Z2339">
        <v>1</v>
      </c>
      <c r="AA2339">
        <v>0</v>
      </c>
      <c r="AB2339">
        <v>0</v>
      </c>
      <c r="AC2339">
        <v>0</v>
      </c>
      <c r="AD2339">
        <v>1</v>
      </c>
      <c r="AE2339">
        <v>1</v>
      </c>
      <c r="AF2339">
        <v>1</v>
      </c>
      <c r="AG2339">
        <v>1</v>
      </c>
      <c r="AH2339">
        <v>0</v>
      </c>
      <c r="AI2339">
        <v>1</v>
      </c>
      <c r="AJ2339">
        <v>1</v>
      </c>
      <c r="AK2339">
        <v>0</v>
      </c>
      <c r="AL2339">
        <v>1</v>
      </c>
      <c r="AM2339">
        <v>1</v>
      </c>
      <c r="AN2339">
        <v>1</v>
      </c>
      <c r="AO2339">
        <v>1</v>
      </c>
      <c r="AP2339">
        <v>0</v>
      </c>
      <c r="AQ2339">
        <v>0</v>
      </c>
      <c r="AR2339">
        <v>0</v>
      </c>
    </row>
    <row r="2340" spans="1:44" x14ac:dyDescent="0.3">
      <c r="A2340">
        <v>2336</v>
      </c>
      <c r="B2340">
        <v>2</v>
      </c>
      <c r="C2340">
        <v>96</v>
      </c>
      <c r="D2340">
        <v>9</v>
      </c>
      <c r="E2340" t="str">
        <f>"2-96-9"</f>
        <v>2-96-9</v>
      </c>
      <c r="F2340" t="s">
        <v>71</v>
      </c>
      <c r="G2340" t="s">
        <v>72</v>
      </c>
      <c r="T2340">
        <v>1</v>
      </c>
      <c r="U2340">
        <v>0</v>
      </c>
      <c r="V2340">
        <v>0</v>
      </c>
      <c r="W2340">
        <v>0</v>
      </c>
      <c r="X2340">
        <v>1</v>
      </c>
      <c r="Y2340">
        <v>0</v>
      </c>
      <c r="Z2340">
        <v>0</v>
      </c>
      <c r="AA2340">
        <v>1</v>
      </c>
      <c r="AB2340">
        <v>1</v>
      </c>
      <c r="AC2340">
        <v>0</v>
      </c>
      <c r="AD2340">
        <v>0</v>
      </c>
      <c r="AE2340">
        <v>1</v>
      </c>
      <c r="AF2340">
        <v>1</v>
      </c>
      <c r="AG2340">
        <v>1</v>
      </c>
      <c r="AH2340">
        <v>0</v>
      </c>
      <c r="AI2340">
        <v>1</v>
      </c>
      <c r="AJ2340">
        <v>1</v>
      </c>
      <c r="AK2340">
        <v>0</v>
      </c>
      <c r="AL2340">
        <v>1</v>
      </c>
      <c r="AM2340">
        <v>1</v>
      </c>
      <c r="AN2340">
        <v>1</v>
      </c>
      <c r="AO2340">
        <v>1</v>
      </c>
      <c r="AP2340">
        <v>0</v>
      </c>
      <c r="AQ2340">
        <v>0</v>
      </c>
      <c r="AR2340">
        <v>0</v>
      </c>
    </row>
    <row r="2341" spans="1:44" x14ac:dyDescent="0.3">
      <c r="A2341">
        <v>2337</v>
      </c>
      <c r="B2341">
        <v>2</v>
      </c>
      <c r="C2341">
        <v>96</v>
      </c>
      <c r="D2341">
        <v>6</v>
      </c>
      <c r="E2341" t="str">
        <f>"2-96-6"</f>
        <v>2-96-6</v>
      </c>
      <c r="F2341" t="s">
        <v>71</v>
      </c>
      <c r="G2341" t="s">
        <v>73</v>
      </c>
      <c r="H2341">
        <v>1</v>
      </c>
      <c r="I2341">
        <v>0</v>
      </c>
      <c r="J2341">
        <v>0</v>
      </c>
      <c r="K2341">
        <v>0</v>
      </c>
      <c r="L2341">
        <v>1</v>
      </c>
      <c r="M2341">
        <v>1</v>
      </c>
      <c r="N2341">
        <v>1</v>
      </c>
      <c r="O2341">
        <v>1</v>
      </c>
      <c r="P2341">
        <v>1</v>
      </c>
      <c r="Q2341">
        <v>1</v>
      </c>
      <c r="R2341">
        <v>1</v>
      </c>
      <c r="S2341">
        <v>1</v>
      </c>
    </row>
    <row r="2342" spans="1:44" x14ac:dyDescent="0.3">
      <c r="A2342">
        <v>2338</v>
      </c>
      <c r="B2342">
        <v>2</v>
      </c>
      <c r="C2342">
        <v>96</v>
      </c>
      <c r="D2342">
        <v>4</v>
      </c>
      <c r="E2342" t="str">
        <f>"2-96-4"</f>
        <v>2-96-4</v>
      </c>
      <c r="F2342" t="s">
        <v>71</v>
      </c>
      <c r="G2342" t="s">
        <v>73</v>
      </c>
      <c r="H2342">
        <v>1</v>
      </c>
      <c r="I2342">
        <v>0</v>
      </c>
      <c r="J2342">
        <v>0</v>
      </c>
      <c r="K2342">
        <v>1</v>
      </c>
      <c r="L2342">
        <v>1</v>
      </c>
      <c r="M2342">
        <v>1</v>
      </c>
      <c r="N2342">
        <v>1</v>
      </c>
      <c r="O2342">
        <v>1</v>
      </c>
      <c r="P2342">
        <v>1</v>
      </c>
      <c r="Q2342">
        <v>1</v>
      </c>
      <c r="R2342">
        <v>1</v>
      </c>
      <c r="S2342">
        <v>1</v>
      </c>
    </row>
    <row r="2343" spans="1:44" x14ac:dyDescent="0.3">
      <c r="A2343">
        <v>2339</v>
      </c>
      <c r="B2343">
        <v>2</v>
      </c>
      <c r="C2343">
        <v>96</v>
      </c>
      <c r="D2343">
        <v>24</v>
      </c>
      <c r="E2343" t="str">
        <f>"2-96-24"</f>
        <v>2-96-24</v>
      </c>
      <c r="F2343" t="s">
        <v>71</v>
      </c>
      <c r="G2343" t="s">
        <v>73</v>
      </c>
      <c r="H2343">
        <v>1</v>
      </c>
      <c r="I2343">
        <v>0</v>
      </c>
      <c r="J2343">
        <v>1</v>
      </c>
      <c r="K2343">
        <v>0</v>
      </c>
      <c r="L2343">
        <v>1</v>
      </c>
      <c r="M2343">
        <v>1</v>
      </c>
      <c r="N2343">
        <v>1</v>
      </c>
      <c r="O2343">
        <v>1</v>
      </c>
      <c r="P2343">
        <v>1</v>
      </c>
      <c r="Q2343">
        <v>1</v>
      </c>
      <c r="R2343">
        <v>1</v>
      </c>
      <c r="S2343">
        <v>1</v>
      </c>
    </row>
    <row r="2344" spans="1:44" x14ac:dyDescent="0.3">
      <c r="A2344">
        <v>2340</v>
      </c>
      <c r="B2344">
        <v>2</v>
      </c>
      <c r="C2344">
        <v>96</v>
      </c>
      <c r="D2344">
        <v>23</v>
      </c>
      <c r="E2344" t="str">
        <f>"2-96-23"</f>
        <v>2-96-23</v>
      </c>
      <c r="F2344" t="s">
        <v>71</v>
      </c>
      <c r="G2344" t="s">
        <v>72</v>
      </c>
      <c r="T2344">
        <v>1</v>
      </c>
      <c r="U2344">
        <v>0</v>
      </c>
      <c r="V2344">
        <v>0</v>
      </c>
      <c r="W2344">
        <v>0</v>
      </c>
      <c r="X2344">
        <v>0</v>
      </c>
      <c r="Y2344">
        <v>1</v>
      </c>
      <c r="Z2344">
        <v>0</v>
      </c>
      <c r="AA2344">
        <v>1</v>
      </c>
      <c r="AB2344">
        <v>0</v>
      </c>
      <c r="AC2344">
        <v>0</v>
      </c>
      <c r="AD2344">
        <v>1</v>
      </c>
      <c r="AE2344">
        <v>1</v>
      </c>
      <c r="AF2344">
        <v>1</v>
      </c>
      <c r="AG2344">
        <v>1</v>
      </c>
      <c r="AH2344">
        <v>0</v>
      </c>
      <c r="AI2344">
        <v>1</v>
      </c>
      <c r="AJ2344">
        <v>0</v>
      </c>
      <c r="AK2344">
        <v>1</v>
      </c>
      <c r="AL2344">
        <v>1</v>
      </c>
      <c r="AM2344">
        <v>1</v>
      </c>
      <c r="AN2344">
        <v>1</v>
      </c>
      <c r="AO2344">
        <v>1</v>
      </c>
      <c r="AP2344">
        <v>0</v>
      </c>
      <c r="AQ2344">
        <v>0</v>
      </c>
      <c r="AR2344">
        <v>0</v>
      </c>
    </row>
    <row r="2345" spans="1:44" x14ac:dyDescent="0.3">
      <c r="A2345">
        <v>2341</v>
      </c>
      <c r="B2345">
        <v>2</v>
      </c>
      <c r="C2345">
        <v>96</v>
      </c>
      <c r="D2345">
        <v>16</v>
      </c>
      <c r="E2345" t="str">
        <f>"2-96-16"</f>
        <v>2-96-16</v>
      </c>
      <c r="F2345" t="s">
        <v>71</v>
      </c>
      <c r="G2345" t="s">
        <v>73</v>
      </c>
      <c r="H2345">
        <v>0</v>
      </c>
      <c r="I2345">
        <v>1</v>
      </c>
      <c r="J2345">
        <v>0</v>
      </c>
      <c r="K2345">
        <v>0</v>
      </c>
      <c r="L2345">
        <v>1</v>
      </c>
      <c r="M2345">
        <v>1</v>
      </c>
      <c r="N2345">
        <v>1</v>
      </c>
      <c r="O2345">
        <v>1</v>
      </c>
      <c r="P2345">
        <v>1</v>
      </c>
      <c r="Q2345">
        <v>1</v>
      </c>
      <c r="R2345">
        <v>1</v>
      </c>
      <c r="S2345">
        <v>1</v>
      </c>
    </row>
    <row r="2346" spans="1:44" x14ac:dyDescent="0.3">
      <c r="A2346">
        <v>2342</v>
      </c>
      <c r="B2346">
        <v>2</v>
      </c>
      <c r="C2346">
        <v>96</v>
      </c>
      <c r="D2346">
        <v>15</v>
      </c>
      <c r="E2346" t="str">
        <f>"2-96-15"</f>
        <v>2-96-15</v>
      </c>
      <c r="F2346" t="s">
        <v>71</v>
      </c>
      <c r="G2346" t="s">
        <v>73</v>
      </c>
      <c r="H2346">
        <v>1</v>
      </c>
      <c r="I2346">
        <v>1</v>
      </c>
      <c r="J2346">
        <v>0</v>
      </c>
      <c r="K2346">
        <v>0</v>
      </c>
      <c r="L2346">
        <v>1</v>
      </c>
      <c r="M2346">
        <v>1</v>
      </c>
      <c r="N2346">
        <v>1</v>
      </c>
      <c r="O2346">
        <v>1</v>
      </c>
      <c r="P2346">
        <v>1</v>
      </c>
      <c r="Q2346">
        <v>1</v>
      </c>
      <c r="R2346">
        <v>1</v>
      </c>
      <c r="S2346">
        <v>1</v>
      </c>
    </row>
    <row r="2347" spans="1:44" x14ac:dyDescent="0.3">
      <c r="A2347">
        <v>2343</v>
      </c>
      <c r="B2347">
        <v>2</v>
      </c>
      <c r="C2347">
        <v>96</v>
      </c>
      <c r="D2347">
        <v>11</v>
      </c>
      <c r="E2347" t="str">
        <f>"2-96-11"</f>
        <v>2-96-11</v>
      </c>
      <c r="F2347" t="s">
        <v>71</v>
      </c>
      <c r="G2347" t="s">
        <v>72</v>
      </c>
      <c r="T2347">
        <v>0</v>
      </c>
      <c r="U2347">
        <v>1</v>
      </c>
      <c r="V2347">
        <v>0</v>
      </c>
      <c r="W2347">
        <v>0</v>
      </c>
      <c r="X2347">
        <v>1</v>
      </c>
      <c r="Y2347">
        <v>0</v>
      </c>
      <c r="Z2347">
        <v>0</v>
      </c>
      <c r="AA2347">
        <v>1</v>
      </c>
      <c r="AB2347">
        <v>1</v>
      </c>
      <c r="AC2347">
        <v>0</v>
      </c>
      <c r="AD2347">
        <v>0</v>
      </c>
      <c r="AE2347">
        <v>1</v>
      </c>
      <c r="AF2347">
        <v>1</v>
      </c>
      <c r="AG2347">
        <v>1</v>
      </c>
      <c r="AH2347">
        <v>0</v>
      </c>
      <c r="AI2347">
        <v>1</v>
      </c>
      <c r="AJ2347">
        <v>1</v>
      </c>
      <c r="AK2347">
        <v>0</v>
      </c>
      <c r="AL2347">
        <v>1</v>
      </c>
      <c r="AM2347">
        <v>1</v>
      </c>
      <c r="AN2347">
        <v>1</v>
      </c>
      <c r="AO2347">
        <v>1</v>
      </c>
      <c r="AP2347">
        <v>0</v>
      </c>
      <c r="AQ2347">
        <v>0</v>
      </c>
      <c r="AR2347">
        <v>0</v>
      </c>
    </row>
    <row r="2348" spans="1:44" x14ac:dyDescent="0.3">
      <c r="A2348">
        <v>2344</v>
      </c>
      <c r="B2348">
        <v>2</v>
      </c>
      <c r="C2348">
        <v>96</v>
      </c>
      <c r="D2348">
        <v>1</v>
      </c>
      <c r="E2348" t="str">
        <f>"2-96-1"</f>
        <v>2-96-1</v>
      </c>
      <c r="F2348" t="s">
        <v>71</v>
      </c>
      <c r="G2348" t="s">
        <v>72</v>
      </c>
      <c r="T2348">
        <v>1</v>
      </c>
      <c r="U2348">
        <v>0</v>
      </c>
      <c r="V2348">
        <v>0</v>
      </c>
      <c r="W2348">
        <v>0</v>
      </c>
      <c r="X2348">
        <v>1</v>
      </c>
      <c r="Y2348">
        <v>0</v>
      </c>
      <c r="Z2348">
        <v>1</v>
      </c>
      <c r="AA2348">
        <v>0</v>
      </c>
      <c r="AB2348">
        <v>1</v>
      </c>
      <c r="AC2348">
        <v>0</v>
      </c>
      <c r="AD2348">
        <v>0</v>
      </c>
      <c r="AE2348">
        <v>1</v>
      </c>
      <c r="AF2348">
        <v>1</v>
      </c>
      <c r="AG2348">
        <v>1</v>
      </c>
      <c r="AH2348">
        <v>1</v>
      </c>
      <c r="AI2348">
        <v>0</v>
      </c>
      <c r="AJ2348">
        <v>1</v>
      </c>
      <c r="AK2348">
        <v>0</v>
      </c>
      <c r="AL2348">
        <v>1</v>
      </c>
      <c r="AM2348">
        <v>1</v>
      </c>
      <c r="AN2348">
        <v>1</v>
      </c>
      <c r="AO2348">
        <v>1</v>
      </c>
      <c r="AP2348">
        <v>0</v>
      </c>
      <c r="AQ2348">
        <v>0</v>
      </c>
      <c r="AR2348">
        <v>0</v>
      </c>
    </row>
    <row r="2349" spans="1:44" x14ac:dyDescent="0.3">
      <c r="A2349">
        <v>2345</v>
      </c>
      <c r="B2349">
        <v>2</v>
      </c>
      <c r="C2349">
        <v>96</v>
      </c>
      <c r="D2349">
        <v>25</v>
      </c>
      <c r="E2349" t="str">
        <f>"2-96-25"</f>
        <v>2-96-25</v>
      </c>
      <c r="F2349" t="s">
        <v>71</v>
      </c>
      <c r="G2349" t="s">
        <v>73</v>
      </c>
      <c r="H2349">
        <v>1</v>
      </c>
      <c r="I2349">
        <v>0</v>
      </c>
      <c r="J2349">
        <v>0</v>
      </c>
      <c r="K2349">
        <v>1</v>
      </c>
      <c r="L2349">
        <v>1</v>
      </c>
      <c r="M2349">
        <v>1</v>
      </c>
      <c r="N2349">
        <v>1</v>
      </c>
      <c r="O2349">
        <v>1</v>
      </c>
      <c r="P2349">
        <v>1</v>
      </c>
      <c r="Q2349">
        <v>0</v>
      </c>
      <c r="R2349">
        <v>1</v>
      </c>
      <c r="S2349">
        <v>1</v>
      </c>
    </row>
    <row r="2350" spans="1:44" x14ac:dyDescent="0.3">
      <c r="A2350">
        <v>2346</v>
      </c>
      <c r="B2350">
        <v>2</v>
      </c>
      <c r="C2350">
        <v>96</v>
      </c>
      <c r="D2350">
        <v>18</v>
      </c>
      <c r="E2350" t="str">
        <f>"2-96-18"</f>
        <v>2-96-18</v>
      </c>
      <c r="F2350" t="s">
        <v>71</v>
      </c>
      <c r="G2350" t="s">
        <v>73</v>
      </c>
      <c r="H2350">
        <v>1</v>
      </c>
      <c r="I2350">
        <v>1</v>
      </c>
      <c r="J2350">
        <v>0</v>
      </c>
      <c r="K2350">
        <v>0</v>
      </c>
      <c r="L2350">
        <v>1</v>
      </c>
      <c r="M2350">
        <v>0</v>
      </c>
      <c r="N2350">
        <v>0</v>
      </c>
      <c r="O2350">
        <v>1</v>
      </c>
      <c r="P2350">
        <v>0</v>
      </c>
      <c r="Q2350">
        <v>1</v>
      </c>
      <c r="R2350">
        <v>1</v>
      </c>
      <c r="S2350">
        <v>1</v>
      </c>
    </row>
    <row r="2351" spans="1:44" x14ac:dyDescent="0.3">
      <c r="A2351">
        <v>2347</v>
      </c>
      <c r="B2351">
        <v>2</v>
      </c>
      <c r="C2351">
        <v>96</v>
      </c>
      <c r="D2351">
        <v>17</v>
      </c>
      <c r="E2351" t="str">
        <f>"2-96-17"</f>
        <v>2-96-17</v>
      </c>
      <c r="F2351" t="s">
        <v>71</v>
      </c>
      <c r="G2351" t="s">
        <v>73</v>
      </c>
      <c r="H2351">
        <v>1</v>
      </c>
      <c r="I2351">
        <v>0</v>
      </c>
      <c r="J2351">
        <v>0</v>
      </c>
      <c r="K2351">
        <v>1</v>
      </c>
      <c r="L2351">
        <v>1</v>
      </c>
      <c r="M2351">
        <v>1</v>
      </c>
      <c r="N2351">
        <v>1</v>
      </c>
      <c r="O2351">
        <v>1</v>
      </c>
      <c r="P2351">
        <v>1</v>
      </c>
      <c r="Q2351">
        <v>1</v>
      </c>
      <c r="R2351">
        <v>1</v>
      </c>
      <c r="S2351">
        <v>1</v>
      </c>
    </row>
    <row r="2352" spans="1:44" x14ac:dyDescent="0.3">
      <c r="A2352">
        <v>2348</v>
      </c>
      <c r="B2352">
        <v>2</v>
      </c>
      <c r="C2352">
        <v>96</v>
      </c>
      <c r="D2352">
        <v>8</v>
      </c>
      <c r="E2352" t="str">
        <f>"2-96-8"</f>
        <v>2-96-8</v>
      </c>
      <c r="F2352" t="s">
        <v>71</v>
      </c>
      <c r="G2352" t="s">
        <v>72</v>
      </c>
      <c r="T2352">
        <v>1</v>
      </c>
      <c r="U2352">
        <v>0</v>
      </c>
      <c r="V2352">
        <v>0</v>
      </c>
      <c r="W2352">
        <v>0</v>
      </c>
      <c r="X2352">
        <v>1</v>
      </c>
      <c r="Y2352">
        <v>0</v>
      </c>
      <c r="Z2352">
        <v>1</v>
      </c>
      <c r="AA2352">
        <v>0</v>
      </c>
      <c r="AB2352">
        <v>1</v>
      </c>
      <c r="AC2352">
        <v>0</v>
      </c>
      <c r="AD2352">
        <v>0</v>
      </c>
      <c r="AE2352">
        <v>1</v>
      </c>
      <c r="AF2352">
        <v>1</v>
      </c>
      <c r="AG2352">
        <v>1</v>
      </c>
      <c r="AH2352">
        <v>0</v>
      </c>
      <c r="AI2352">
        <v>1</v>
      </c>
      <c r="AJ2352">
        <v>1</v>
      </c>
      <c r="AK2352">
        <v>0</v>
      </c>
      <c r="AL2352">
        <v>1</v>
      </c>
      <c r="AM2352">
        <v>1</v>
      </c>
      <c r="AN2352">
        <v>1</v>
      </c>
      <c r="AO2352">
        <v>1</v>
      </c>
      <c r="AP2352">
        <v>0</v>
      </c>
      <c r="AQ2352">
        <v>0</v>
      </c>
      <c r="AR2352">
        <v>0</v>
      </c>
    </row>
    <row r="2353" spans="1:44" x14ac:dyDescent="0.3">
      <c r="A2353">
        <v>2349</v>
      </c>
      <c r="B2353">
        <v>2</v>
      </c>
      <c r="C2353">
        <v>96</v>
      </c>
      <c r="D2353">
        <v>2</v>
      </c>
      <c r="E2353" t="str">
        <f>"2-96-2"</f>
        <v>2-96-2</v>
      </c>
      <c r="F2353" t="s">
        <v>71</v>
      </c>
      <c r="G2353" t="s">
        <v>72</v>
      </c>
      <c r="T2353">
        <v>1</v>
      </c>
      <c r="U2353">
        <v>0</v>
      </c>
      <c r="V2353">
        <v>0</v>
      </c>
      <c r="W2353">
        <v>0</v>
      </c>
      <c r="X2353">
        <v>1</v>
      </c>
      <c r="Y2353">
        <v>0</v>
      </c>
      <c r="Z2353">
        <v>1</v>
      </c>
      <c r="AA2353">
        <v>0</v>
      </c>
      <c r="AB2353">
        <v>1</v>
      </c>
      <c r="AC2353">
        <v>0</v>
      </c>
      <c r="AD2353">
        <v>0</v>
      </c>
      <c r="AE2353">
        <v>1</v>
      </c>
      <c r="AF2353">
        <v>1</v>
      </c>
      <c r="AG2353">
        <v>1</v>
      </c>
      <c r="AH2353">
        <v>1</v>
      </c>
      <c r="AI2353">
        <v>0</v>
      </c>
      <c r="AJ2353">
        <v>1</v>
      </c>
      <c r="AK2353">
        <v>0</v>
      </c>
      <c r="AL2353">
        <v>1</v>
      </c>
      <c r="AM2353">
        <v>1</v>
      </c>
      <c r="AN2353">
        <v>1</v>
      </c>
      <c r="AO2353">
        <v>1</v>
      </c>
      <c r="AP2353">
        <v>0</v>
      </c>
      <c r="AQ2353">
        <v>0</v>
      </c>
      <c r="AR2353">
        <v>0</v>
      </c>
    </row>
    <row r="2354" spans="1:44" x14ac:dyDescent="0.3">
      <c r="A2354">
        <v>2350</v>
      </c>
      <c r="B2354">
        <v>2</v>
      </c>
      <c r="C2354">
        <v>96</v>
      </c>
      <c r="D2354">
        <v>14</v>
      </c>
      <c r="E2354" t="str">
        <f>"2-96-14"</f>
        <v>2-96-14</v>
      </c>
      <c r="F2354" t="s">
        <v>71</v>
      </c>
      <c r="G2354" t="s">
        <v>72</v>
      </c>
      <c r="T2354">
        <v>1</v>
      </c>
      <c r="U2354">
        <v>0</v>
      </c>
      <c r="V2354">
        <v>0</v>
      </c>
      <c r="W2354">
        <v>0</v>
      </c>
      <c r="X2354">
        <v>1</v>
      </c>
      <c r="Y2354">
        <v>0</v>
      </c>
      <c r="Z2354">
        <v>1</v>
      </c>
      <c r="AA2354">
        <v>0</v>
      </c>
      <c r="AB2354">
        <v>0</v>
      </c>
      <c r="AC2354">
        <v>0</v>
      </c>
      <c r="AD2354">
        <v>1</v>
      </c>
      <c r="AE2354">
        <v>1</v>
      </c>
      <c r="AF2354">
        <v>1</v>
      </c>
      <c r="AG2354">
        <v>1</v>
      </c>
      <c r="AH2354">
        <v>0</v>
      </c>
      <c r="AI2354">
        <v>1</v>
      </c>
      <c r="AJ2354">
        <v>1</v>
      </c>
      <c r="AK2354">
        <v>0</v>
      </c>
      <c r="AL2354">
        <v>1</v>
      </c>
      <c r="AM2354">
        <v>1</v>
      </c>
      <c r="AN2354">
        <v>1</v>
      </c>
      <c r="AO2354">
        <v>1</v>
      </c>
      <c r="AP2354">
        <v>0</v>
      </c>
      <c r="AQ2354">
        <v>0</v>
      </c>
      <c r="AR2354">
        <v>1</v>
      </c>
    </row>
    <row r="2355" spans="1:44" x14ac:dyDescent="0.3">
      <c r="A2355">
        <v>2351</v>
      </c>
      <c r="B2355">
        <v>2</v>
      </c>
      <c r="C2355">
        <v>96</v>
      </c>
      <c r="D2355">
        <v>7</v>
      </c>
      <c r="E2355" t="str">
        <f>"2-96-7"</f>
        <v>2-96-7</v>
      </c>
      <c r="F2355" t="s">
        <v>71</v>
      </c>
      <c r="G2355" t="s">
        <v>72</v>
      </c>
      <c r="T2355">
        <v>1</v>
      </c>
      <c r="U2355">
        <v>0</v>
      </c>
      <c r="V2355">
        <v>0</v>
      </c>
      <c r="W2355">
        <v>0</v>
      </c>
      <c r="X2355">
        <v>1</v>
      </c>
      <c r="Y2355">
        <v>0</v>
      </c>
      <c r="Z2355">
        <v>0</v>
      </c>
      <c r="AA2355">
        <v>1</v>
      </c>
      <c r="AB2355">
        <v>0</v>
      </c>
      <c r="AC2355">
        <v>1</v>
      </c>
      <c r="AD2355">
        <v>0</v>
      </c>
      <c r="AE2355">
        <v>1</v>
      </c>
      <c r="AF2355">
        <v>1</v>
      </c>
      <c r="AG2355">
        <v>1</v>
      </c>
      <c r="AH2355">
        <v>0</v>
      </c>
      <c r="AI2355">
        <v>1</v>
      </c>
      <c r="AJ2355">
        <v>0</v>
      </c>
      <c r="AK2355">
        <v>1</v>
      </c>
      <c r="AL2355">
        <v>1</v>
      </c>
      <c r="AM2355">
        <v>1</v>
      </c>
      <c r="AN2355">
        <v>1</v>
      </c>
      <c r="AO2355">
        <v>1</v>
      </c>
      <c r="AP2355">
        <v>0</v>
      </c>
      <c r="AQ2355">
        <v>0</v>
      </c>
      <c r="AR2355">
        <v>0</v>
      </c>
    </row>
    <row r="2356" spans="1:44" x14ac:dyDescent="0.3">
      <c r="A2356">
        <v>2352</v>
      </c>
      <c r="B2356">
        <v>2</v>
      </c>
      <c r="C2356">
        <v>96</v>
      </c>
      <c r="D2356">
        <v>10</v>
      </c>
      <c r="E2356" t="str">
        <f>"2-96-10"</f>
        <v>2-96-10</v>
      </c>
      <c r="F2356" t="s">
        <v>71</v>
      </c>
      <c r="G2356" t="s">
        <v>72</v>
      </c>
      <c r="T2356">
        <v>1</v>
      </c>
      <c r="U2356">
        <v>0</v>
      </c>
      <c r="V2356">
        <v>0</v>
      </c>
      <c r="W2356">
        <v>0</v>
      </c>
      <c r="X2356">
        <v>1</v>
      </c>
      <c r="Y2356">
        <v>0</v>
      </c>
      <c r="Z2356">
        <v>0</v>
      </c>
      <c r="AA2356">
        <v>1</v>
      </c>
      <c r="AB2356">
        <v>0</v>
      </c>
      <c r="AC2356">
        <v>1</v>
      </c>
      <c r="AD2356">
        <v>0</v>
      </c>
      <c r="AE2356">
        <v>1</v>
      </c>
      <c r="AF2356">
        <v>1</v>
      </c>
      <c r="AG2356">
        <v>1</v>
      </c>
      <c r="AH2356">
        <v>0</v>
      </c>
      <c r="AI2356">
        <v>1</v>
      </c>
      <c r="AJ2356">
        <v>1</v>
      </c>
      <c r="AK2356">
        <v>0</v>
      </c>
      <c r="AL2356">
        <v>1</v>
      </c>
      <c r="AM2356">
        <v>1</v>
      </c>
      <c r="AN2356">
        <v>1</v>
      </c>
      <c r="AO2356">
        <v>1</v>
      </c>
      <c r="AP2356">
        <v>0</v>
      </c>
      <c r="AQ2356">
        <v>0</v>
      </c>
      <c r="AR2356">
        <v>0</v>
      </c>
    </row>
    <row r="2357" spans="1:44" x14ac:dyDescent="0.3">
      <c r="A2357">
        <v>2353</v>
      </c>
      <c r="B2357">
        <v>2</v>
      </c>
      <c r="C2357">
        <v>96</v>
      </c>
      <c r="D2357">
        <v>12</v>
      </c>
      <c r="E2357" t="str">
        <f>"2-96-12"</f>
        <v>2-96-12</v>
      </c>
      <c r="F2357" t="s">
        <v>71</v>
      </c>
      <c r="G2357" t="s">
        <v>72</v>
      </c>
      <c r="T2357">
        <v>1</v>
      </c>
      <c r="U2357">
        <v>0</v>
      </c>
      <c r="V2357">
        <v>0</v>
      </c>
      <c r="W2357">
        <v>0</v>
      </c>
      <c r="X2357">
        <v>1</v>
      </c>
      <c r="Y2357">
        <v>0</v>
      </c>
      <c r="Z2357">
        <v>1</v>
      </c>
      <c r="AA2357">
        <v>0</v>
      </c>
      <c r="AB2357">
        <v>0</v>
      </c>
      <c r="AC2357">
        <v>0</v>
      </c>
      <c r="AD2357">
        <v>1</v>
      </c>
      <c r="AE2357">
        <v>1</v>
      </c>
      <c r="AF2357">
        <v>1</v>
      </c>
      <c r="AG2357">
        <v>1</v>
      </c>
      <c r="AH2357">
        <v>0</v>
      </c>
      <c r="AI2357">
        <v>1</v>
      </c>
      <c r="AJ2357">
        <v>1</v>
      </c>
      <c r="AK2357">
        <v>0</v>
      </c>
      <c r="AL2357">
        <v>1</v>
      </c>
      <c r="AM2357">
        <v>1</v>
      </c>
      <c r="AN2357">
        <v>1</v>
      </c>
      <c r="AO2357">
        <v>1</v>
      </c>
      <c r="AP2357">
        <v>0</v>
      </c>
      <c r="AQ2357">
        <v>0</v>
      </c>
      <c r="AR2357">
        <v>1</v>
      </c>
    </row>
    <row r="2358" spans="1:44" x14ac:dyDescent="0.3">
      <c r="A2358">
        <v>2354</v>
      </c>
      <c r="B2358">
        <v>2</v>
      </c>
      <c r="C2358">
        <v>96</v>
      </c>
      <c r="D2358">
        <v>13</v>
      </c>
      <c r="E2358" t="str">
        <f>"2-96-13"</f>
        <v>2-96-13</v>
      </c>
      <c r="F2358" t="s">
        <v>71</v>
      </c>
      <c r="G2358" t="s">
        <v>72</v>
      </c>
      <c r="T2358">
        <v>1</v>
      </c>
      <c r="U2358">
        <v>0</v>
      </c>
      <c r="V2358">
        <v>0</v>
      </c>
      <c r="W2358">
        <v>0</v>
      </c>
      <c r="X2358">
        <v>1</v>
      </c>
      <c r="Y2358">
        <v>0</v>
      </c>
      <c r="Z2358">
        <v>1</v>
      </c>
      <c r="AA2358">
        <v>0</v>
      </c>
      <c r="AB2358">
        <v>0</v>
      </c>
      <c r="AC2358">
        <v>0</v>
      </c>
      <c r="AD2358">
        <v>1</v>
      </c>
      <c r="AE2358">
        <v>1</v>
      </c>
      <c r="AF2358">
        <v>1</v>
      </c>
      <c r="AG2358">
        <v>1</v>
      </c>
      <c r="AH2358">
        <v>0</v>
      </c>
      <c r="AI2358">
        <v>1</v>
      </c>
      <c r="AJ2358">
        <v>1</v>
      </c>
      <c r="AK2358">
        <v>0</v>
      </c>
      <c r="AL2358">
        <v>1</v>
      </c>
      <c r="AM2358">
        <v>1</v>
      </c>
      <c r="AN2358">
        <v>1</v>
      </c>
      <c r="AO2358">
        <v>1</v>
      </c>
      <c r="AP2358">
        <v>0</v>
      </c>
      <c r="AQ2358">
        <v>0</v>
      </c>
      <c r="AR2358">
        <v>1</v>
      </c>
    </row>
    <row r="2359" spans="1:44" x14ac:dyDescent="0.3">
      <c r="A2359">
        <v>2355</v>
      </c>
      <c r="B2359">
        <v>2</v>
      </c>
      <c r="C2359">
        <v>97</v>
      </c>
      <c r="D2359">
        <v>22</v>
      </c>
      <c r="E2359" t="str">
        <f>"2-97-22"</f>
        <v>2-97-22</v>
      </c>
      <c r="F2359" t="s">
        <v>71</v>
      </c>
      <c r="G2359" t="s">
        <v>73</v>
      </c>
      <c r="H2359">
        <v>1</v>
      </c>
      <c r="I2359">
        <v>1</v>
      </c>
      <c r="J2359">
        <v>0</v>
      </c>
      <c r="K2359">
        <v>0</v>
      </c>
      <c r="L2359">
        <v>1</v>
      </c>
      <c r="M2359">
        <v>1</v>
      </c>
      <c r="N2359">
        <v>1</v>
      </c>
      <c r="O2359">
        <v>1</v>
      </c>
      <c r="P2359">
        <v>1</v>
      </c>
      <c r="Q2359">
        <v>1</v>
      </c>
      <c r="R2359">
        <v>1</v>
      </c>
      <c r="S2359">
        <v>1</v>
      </c>
    </row>
    <row r="2360" spans="1:44" x14ac:dyDescent="0.3">
      <c r="A2360">
        <v>2356</v>
      </c>
      <c r="B2360">
        <v>2</v>
      </c>
      <c r="C2360">
        <v>97</v>
      </c>
      <c r="D2360">
        <v>21</v>
      </c>
      <c r="E2360" t="str">
        <f>"2-97-21"</f>
        <v>2-97-21</v>
      </c>
      <c r="F2360" t="s">
        <v>71</v>
      </c>
      <c r="G2360" t="s">
        <v>72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1</v>
      </c>
      <c r="Z2360">
        <v>0</v>
      </c>
      <c r="AA2360">
        <v>0</v>
      </c>
      <c r="AB2360">
        <v>0</v>
      </c>
      <c r="AC2360">
        <v>0</v>
      </c>
      <c r="AD2360">
        <v>0</v>
      </c>
      <c r="AE2360">
        <v>0</v>
      </c>
      <c r="AF2360">
        <v>0</v>
      </c>
      <c r="AG2360">
        <v>0</v>
      </c>
      <c r="AH2360">
        <v>0</v>
      </c>
      <c r="AI2360">
        <v>1</v>
      </c>
      <c r="AJ2360">
        <v>1</v>
      </c>
      <c r="AK2360">
        <v>0</v>
      </c>
      <c r="AL2360">
        <v>1</v>
      </c>
      <c r="AM2360">
        <v>1</v>
      </c>
      <c r="AN2360">
        <v>1</v>
      </c>
      <c r="AO2360">
        <v>1</v>
      </c>
      <c r="AP2360">
        <v>0</v>
      </c>
      <c r="AQ2360">
        <v>0</v>
      </c>
      <c r="AR2360">
        <v>0</v>
      </c>
    </row>
    <row r="2361" spans="1:44" x14ac:dyDescent="0.3">
      <c r="A2361">
        <v>2357</v>
      </c>
      <c r="B2361">
        <v>2</v>
      </c>
      <c r="C2361">
        <v>97</v>
      </c>
      <c r="D2361">
        <v>14</v>
      </c>
      <c r="E2361" t="str">
        <f>"2-97-14"</f>
        <v>2-97-14</v>
      </c>
      <c r="F2361" t="s">
        <v>71</v>
      </c>
      <c r="G2361" t="s">
        <v>73</v>
      </c>
      <c r="H2361">
        <v>1</v>
      </c>
      <c r="I2361">
        <v>0</v>
      </c>
      <c r="J2361">
        <v>0</v>
      </c>
      <c r="K2361">
        <v>1</v>
      </c>
      <c r="L2361">
        <v>1</v>
      </c>
      <c r="M2361">
        <v>1</v>
      </c>
      <c r="N2361">
        <v>1</v>
      </c>
      <c r="O2361">
        <v>1</v>
      </c>
      <c r="P2361">
        <v>1</v>
      </c>
      <c r="Q2361">
        <v>1</v>
      </c>
      <c r="R2361">
        <v>1</v>
      </c>
      <c r="S2361">
        <v>1</v>
      </c>
    </row>
    <row r="2362" spans="1:44" x14ac:dyDescent="0.3">
      <c r="A2362">
        <v>2358</v>
      </c>
      <c r="B2362">
        <v>2</v>
      </c>
      <c r="C2362">
        <v>97</v>
      </c>
      <c r="D2362">
        <v>13</v>
      </c>
      <c r="E2362" t="str">
        <f>"2-97-13"</f>
        <v>2-97-13</v>
      </c>
      <c r="F2362" t="s">
        <v>71</v>
      </c>
      <c r="G2362" t="s">
        <v>72</v>
      </c>
      <c r="T2362">
        <v>0</v>
      </c>
      <c r="U2362">
        <v>1</v>
      </c>
      <c r="V2362">
        <v>0</v>
      </c>
      <c r="W2362">
        <v>0</v>
      </c>
      <c r="X2362">
        <v>1</v>
      </c>
      <c r="Y2362">
        <v>0</v>
      </c>
      <c r="Z2362">
        <v>1</v>
      </c>
      <c r="AA2362">
        <v>0</v>
      </c>
      <c r="AB2362">
        <v>0</v>
      </c>
      <c r="AC2362">
        <v>1</v>
      </c>
      <c r="AD2362">
        <v>0</v>
      </c>
      <c r="AE2362">
        <v>1</v>
      </c>
      <c r="AF2362">
        <v>1</v>
      </c>
      <c r="AG2362">
        <v>1</v>
      </c>
      <c r="AH2362">
        <v>1</v>
      </c>
      <c r="AI2362">
        <v>0</v>
      </c>
      <c r="AJ2362">
        <v>0</v>
      </c>
      <c r="AK2362">
        <v>1</v>
      </c>
      <c r="AL2362">
        <v>1</v>
      </c>
      <c r="AM2362">
        <v>1</v>
      </c>
      <c r="AN2362">
        <v>1</v>
      </c>
      <c r="AO2362">
        <v>1</v>
      </c>
      <c r="AP2362">
        <v>0</v>
      </c>
      <c r="AQ2362">
        <v>0</v>
      </c>
      <c r="AR2362">
        <v>0</v>
      </c>
    </row>
    <row r="2363" spans="1:44" x14ac:dyDescent="0.3">
      <c r="A2363">
        <v>2359</v>
      </c>
      <c r="B2363">
        <v>2</v>
      </c>
      <c r="C2363">
        <v>97</v>
      </c>
      <c r="D2363">
        <v>9</v>
      </c>
      <c r="E2363" t="str">
        <f>"2-97-9"</f>
        <v>2-97-9</v>
      </c>
      <c r="F2363" t="s">
        <v>71</v>
      </c>
      <c r="G2363" t="s">
        <v>72</v>
      </c>
      <c r="T2363">
        <v>1</v>
      </c>
      <c r="U2363">
        <v>0</v>
      </c>
      <c r="V2363">
        <v>0</v>
      </c>
      <c r="W2363">
        <v>0</v>
      </c>
      <c r="X2363">
        <v>1</v>
      </c>
      <c r="Y2363">
        <v>0</v>
      </c>
      <c r="Z2363">
        <v>1</v>
      </c>
      <c r="AA2363">
        <v>0</v>
      </c>
      <c r="AB2363">
        <v>1</v>
      </c>
      <c r="AC2363">
        <v>0</v>
      </c>
      <c r="AD2363">
        <v>0</v>
      </c>
      <c r="AE2363">
        <v>1</v>
      </c>
      <c r="AF2363">
        <v>1</v>
      </c>
      <c r="AG2363">
        <v>1</v>
      </c>
      <c r="AH2363">
        <v>1</v>
      </c>
      <c r="AI2363">
        <v>0</v>
      </c>
      <c r="AJ2363">
        <v>0</v>
      </c>
      <c r="AK2363">
        <v>1</v>
      </c>
      <c r="AL2363">
        <v>1</v>
      </c>
      <c r="AM2363">
        <v>1</v>
      </c>
      <c r="AN2363">
        <v>1</v>
      </c>
      <c r="AO2363">
        <v>1</v>
      </c>
      <c r="AP2363">
        <v>0</v>
      </c>
      <c r="AQ2363">
        <v>0</v>
      </c>
      <c r="AR2363">
        <v>0</v>
      </c>
    </row>
    <row r="2364" spans="1:44" x14ac:dyDescent="0.3">
      <c r="A2364">
        <v>2360</v>
      </c>
      <c r="B2364">
        <v>2</v>
      </c>
      <c r="C2364">
        <v>97</v>
      </c>
      <c r="D2364">
        <v>5</v>
      </c>
      <c r="E2364" t="str">
        <f>"2-97-5"</f>
        <v>2-97-5</v>
      </c>
      <c r="F2364" t="s">
        <v>71</v>
      </c>
      <c r="G2364" t="s">
        <v>73</v>
      </c>
      <c r="H2364">
        <v>1</v>
      </c>
      <c r="I2364">
        <v>1</v>
      </c>
      <c r="J2364">
        <v>0</v>
      </c>
      <c r="K2364">
        <v>0</v>
      </c>
      <c r="L2364">
        <v>1</v>
      </c>
      <c r="M2364">
        <v>1</v>
      </c>
      <c r="N2364">
        <v>1</v>
      </c>
      <c r="O2364">
        <v>1</v>
      </c>
      <c r="P2364">
        <v>1</v>
      </c>
      <c r="Q2364">
        <v>1</v>
      </c>
      <c r="R2364">
        <v>1</v>
      </c>
      <c r="S2364">
        <v>0</v>
      </c>
    </row>
    <row r="2365" spans="1:44" x14ac:dyDescent="0.3">
      <c r="A2365">
        <v>2361</v>
      </c>
      <c r="B2365">
        <v>2</v>
      </c>
      <c r="C2365">
        <v>97</v>
      </c>
      <c r="D2365">
        <v>3</v>
      </c>
      <c r="E2365" t="str">
        <f>"2-97-3"</f>
        <v>2-97-3</v>
      </c>
      <c r="F2365" t="s">
        <v>71</v>
      </c>
      <c r="G2365" t="s">
        <v>73</v>
      </c>
      <c r="H2365">
        <v>1</v>
      </c>
      <c r="I2365">
        <v>1</v>
      </c>
      <c r="J2365">
        <v>0</v>
      </c>
      <c r="K2365">
        <v>0</v>
      </c>
      <c r="L2365">
        <v>1</v>
      </c>
      <c r="M2365">
        <v>1</v>
      </c>
      <c r="N2365">
        <v>1</v>
      </c>
      <c r="O2365">
        <v>1</v>
      </c>
      <c r="P2365">
        <v>1</v>
      </c>
      <c r="Q2365">
        <v>1</v>
      </c>
      <c r="R2365">
        <v>1</v>
      </c>
      <c r="S2365">
        <v>1</v>
      </c>
    </row>
    <row r="2366" spans="1:44" x14ac:dyDescent="0.3">
      <c r="A2366">
        <v>2362</v>
      </c>
      <c r="B2366">
        <v>2</v>
      </c>
      <c r="C2366">
        <v>97</v>
      </c>
      <c r="D2366">
        <v>25</v>
      </c>
      <c r="E2366" t="str">
        <f>"2-97-25"</f>
        <v>2-97-25</v>
      </c>
      <c r="F2366" t="s">
        <v>71</v>
      </c>
      <c r="G2366" t="s">
        <v>73</v>
      </c>
      <c r="H2366">
        <v>1</v>
      </c>
      <c r="I2366">
        <v>0</v>
      </c>
      <c r="J2366">
        <v>0</v>
      </c>
      <c r="K2366">
        <v>1</v>
      </c>
      <c r="L2366">
        <v>1</v>
      </c>
      <c r="M2366">
        <v>1</v>
      </c>
      <c r="N2366">
        <v>1</v>
      </c>
      <c r="O2366">
        <v>1</v>
      </c>
      <c r="P2366">
        <v>1</v>
      </c>
      <c r="Q2366">
        <v>1</v>
      </c>
      <c r="R2366">
        <v>1</v>
      </c>
      <c r="S2366">
        <v>1</v>
      </c>
    </row>
    <row r="2367" spans="1:44" x14ac:dyDescent="0.3">
      <c r="A2367">
        <v>2363</v>
      </c>
      <c r="B2367">
        <v>2</v>
      </c>
      <c r="C2367">
        <v>97</v>
      </c>
      <c r="D2367">
        <v>15</v>
      </c>
      <c r="E2367" t="str">
        <f>"2-97-15"</f>
        <v>2-97-15</v>
      </c>
      <c r="F2367" t="s">
        <v>71</v>
      </c>
      <c r="G2367" t="s">
        <v>72</v>
      </c>
      <c r="T2367">
        <v>1</v>
      </c>
      <c r="U2367">
        <v>0</v>
      </c>
      <c r="V2367">
        <v>0</v>
      </c>
      <c r="W2367">
        <v>0</v>
      </c>
      <c r="X2367">
        <v>1</v>
      </c>
      <c r="Y2367">
        <v>0</v>
      </c>
      <c r="Z2367">
        <v>0</v>
      </c>
      <c r="AA2367">
        <v>0</v>
      </c>
      <c r="AB2367">
        <v>0</v>
      </c>
      <c r="AC2367">
        <v>1</v>
      </c>
      <c r="AD2367">
        <v>0</v>
      </c>
      <c r="AE2367">
        <v>0</v>
      </c>
      <c r="AF2367">
        <v>0</v>
      </c>
      <c r="AG2367">
        <v>1</v>
      </c>
      <c r="AH2367">
        <v>1</v>
      </c>
      <c r="AI2367">
        <v>0</v>
      </c>
      <c r="AJ2367">
        <v>0</v>
      </c>
      <c r="AK2367">
        <v>0</v>
      </c>
      <c r="AL2367">
        <v>1</v>
      </c>
      <c r="AM2367">
        <v>1</v>
      </c>
      <c r="AN2367">
        <v>1</v>
      </c>
      <c r="AO2367">
        <v>1</v>
      </c>
      <c r="AP2367">
        <v>0</v>
      </c>
      <c r="AQ2367">
        <v>0</v>
      </c>
      <c r="AR2367">
        <v>0</v>
      </c>
    </row>
    <row r="2368" spans="1:44" x14ac:dyDescent="0.3">
      <c r="A2368">
        <v>2364</v>
      </c>
      <c r="B2368">
        <v>2</v>
      </c>
      <c r="C2368">
        <v>97</v>
      </c>
      <c r="D2368">
        <v>10</v>
      </c>
      <c r="E2368" t="str">
        <f>"2-97-10"</f>
        <v>2-97-10</v>
      </c>
      <c r="F2368" t="s">
        <v>71</v>
      </c>
      <c r="G2368" t="s">
        <v>72</v>
      </c>
      <c r="T2368">
        <v>0</v>
      </c>
      <c r="U2368">
        <v>1</v>
      </c>
      <c r="V2368">
        <v>0</v>
      </c>
      <c r="W2368">
        <v>0</v>
      </c>
      <c r="X2368">
        <v>1</v>
      </c>
      <c r="Y2368">
        <v>0</v>
      </c>
      <c r="Z2368">
        <v>0</v>
      </c>
      <c r="AA2368">
        <v>1</v>
      </c>
      <c r="AB2368">
        <v>1</v>
      </c>
      <c r="AC2368">
        <v>0</v>
      </c>
      <c r="AD2368">
        <v>0</v>
      </c>
      <c r="AE2368">
        <v>1</v>
      </c>
      <c r="AF2368">
        <v>1</v>
      </c>
      <c r="AG2368">
        <v>1</v>
      </c>
      <c r="AH2368">
        <v>0</v>
      </c>
      <c r="AI2368">
        <v>1</v>
      </c>
      <c r="AJ2368">
        <v>1</v>
      </c>
      <c r="AK2368">
        <v>0</v>
      </c>
      <c r="AL2368">
        <v>0</v>
      </c>
      <c r="AM2368">
        <v>1</v>
      </c>
      <c r="AN2368">
        <v>1</v>
      </c>
      <c r="AO2368">
        <v>1</v>
      </c>
      <c r="AP2368">
        <v>0</v>
      </c>
      <c r="AQ2368">
        <v>0</v>
      </c>
      <c r="AR2368">
        <v>0</v>
      </c>
    </row>
    <row r="2369" spans="1:44" x14ac:dyDescent="0.3">
      <c r="A2369">
        <v>2365</v>
      </c>
      <c r="B2369">
        <v>2</v>
      </c>
      <c r="C2369">
        <v>97</v>
      </c>
      <c r="D2369">
        <v>6</v>
      </c>
      <c r="E2369" t="str">
        <f>"2-97-6"</f>
        <v>2-97-6</v>
      </c>
      <c r="F2369" t="s">
        <v>71</v>
      </c>
      <c r="G2369" t="s">
        <v>72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1</v>
      </c>
      <c r="Z2369">
        <v>0</v>
      </c>
      <c r="AA2369">
        <v>1</v>
      </c>
      <c r="AB2369">
        <v>0</v>
      </c>
      <c r="AC2369">
        <v>0</v>
      </c>
      <c r="AD2369">
        <v>0</v>
      </c>
      <c r="AE2369">
        <v>0</v>
      </c>
      <c r="AF2369">
        <v>0</v>
      </c>
      <c r="AG2369">
        <v>0</v>
      </c>
      <c r="AH2369">
        <v>0</v>
      </c>
      <c r="AI2369">
        <v>1</v>
      </c>
      <c r="AJ2369">
        <v>1</v>
      </c>
      <c r="AK2369">
        <v>0</v>
      </c>
      <c r="AL2369">
        <v>0</v>
      </c>
      <c r="AM2369">
        <v>1</v>
      </c>
      <c r="AN2369">
        <v>1</v>
      </c>
      <c r="AO2369">
        <v>1</v>
      </c>
      <c r="AP2369">
        <v>0</v>
      </c>
      <c r="AQ2369">
        <v>0</v>
      </c>
      <c r="AR2369">
        <v>0</v>
      </c>
    </row>
    <row r="2370" spans="1:44" x14ac:dyDescent="0.3">
      <c r="A2370">
        <v>2366</v>
      </c>
      <c r="B2370">
        <v>2</v>
      </c>
      <c r="C2370">
        <v>97</v>
      </c>
      <c r="D2370">
        <v>1</v>
      </c>
      <c r="E2370" t="str">
        <f>"2-97-1"</f>
        <v>2-97-1</v>
      </c>
      <c r="F2370" t="s">
        <v>71</v>
      </c>
      <c r="G2370" t="s">
        <v>72</v>
      </c>
      <c r="T2370">
        <v>1</v>
      </c>
      <c r="U2370">
        <v>0</v>
      </c>
      <c r="V2370">
        <v>0</v>
      </c>
      <c r="W2370">
        <v>0</v>
      </c>
      <c r="X2370">
        <v>1</v>
      </c>
      <c r="Y2370">
        <v>0</v>
      </c>
      <c r="Z2370">
        <v>1</v>
      </c>
      <c r="AA2370">
        <v>0</v>
      </c>
      <c r="AB2370">
        <v>0</v>
      </c>
      <c r="AC2370">
        <v>1</v>
      </c>
      <c r="AD2370">
        <v>0</v>
      </c>
      <c r="AE2370">
        <v>1</v>
      </c>
      <c r="AF2370">
        <v>1</v>
      </c>
      <c r="AG2370">
        <v>1</v>
      </c>
      <c r="AH2370">
        <v>0</v>
      </c>
      <c r="AI2370">
        <v>1</v>
      </c>
      <c r="AJ2370">
        <v>1</v>
      </c>
      <c r="AK2370">
        <v>0</v>
      </c>
      <c r="AL2370">
        <v>0</v>
      </c>
      <c r="AM2370">
        <v>1</v>
      </c>
      <c r="AN2370">
        <v>1</v>
      </c>
      <c r="AO2370">
        <v>1</v>
      </c>
      <c r="AP2370">
        <v>0</v>
      </c>
      <c r="AQ2370">
        <v>0</v>
      </c>
      <c r="AR2370">
        <v>0</v>
      </c>
    </row>
    <row r="2371" spans="1:44" x14ac:dyDescent="0.3">
      <c r="A2371">
        <v>2367</v>
      </c>
      <c r="B2371">
        <v>2</v>
      </c>
      <c r="C2371">
        <v>97</v>
      </c>
      <c r="D2371">
        <v>20</v>
      </c>
      <c r="E2371" t="str">
        <f>"2-97-20"</f>
        <v>2-97-20</v>
      </c>
      <c r="F2371" t="s">
        <v>71</v>
      </c>
      <c r="G2371" t="s">
        <v>72</v>
      </c>
      <c r="T2371">
        <v>1</v>
      </c>
      <c r="U2371">
        <v>0</v>
      </c>
      <c r="V2371">
        <v>0</v>
      </c>
      <c r="W2371">
        <v>0</v>
      </c>
      <c r="X2371">
        <v>0</v>
      </c>
      <c r="Y2371">
        <v>1</v>
      </c>
      <c r="Z2371">
        <v>1</v>
      </c>
      <c r="AA2371">
        <v>0</v>
      </c>
      <c r="AB2371">
        <v>0</v>
      </c>
      <c r="AC2371">
        <v>0</v>
      </c>
      <c r="AD2371">
        <v>1</v>
      </c>
      <c r="AE2371">
        <v>1</v>
      </c>
      <c r="AF2371">
        <v>1</v>
      </c>
      <c r="AG2371">
        <v>1</v>
      </c>
      <c r="AH2371">
        <v>0</v>
      </c>
      <c r="AI2371">
        <v>1</v>
      </c>
      <c r="AJ2371">
        <v>1</v>
      </c>
      <c r="AK2371">
        <v>0</v>
      </c>
      <c r="AL2371">
        <v>1</v>
      </c>
      <c r="AM2371">
        <v>1</v>
      </c>
      <c r="AN2371">
        <v>1</v>
      </c>
      <c r="AO2371">
        <v>1</v>
      </c>
      <c r="AP2371">
        <v>0</v>
      </c>
      <c r="AQ2371">
        <v>0</v>
      </c>
      <c r="AR2371">
        <v>0</v>
      </c>
    </row>
    <row r="2372" spans="1:44" x14ac:dyDescent="0.3">
      <c r="A2372">
        <v>2368</v>
      </c>
      <c r="B2372">
        <v>2</v>
      </c>
      <c r="C2372">
        <v>97</v>
      </c>
      <c r="D2372">
        <v>12</v>
      </c>
      <c r="E2372" t="str">
        <f>"2-97-12"</f>
        <v>2-97-12</v>
      </c>
      <c r="F2372" t="s">
        <v>71</v>
      </c>
      <c r="G2372" t="s">
        <v>72</v>
      </c>
      <c r="T2372">
        <v>0</v>
      </c>
      <c r="U2372">
        <v>1</v>
      </c>
      <c r="V2372">
        <v>0</v>
      </c>
      <c r="W2372">
        <v>0</v>
      </c>
      <c r="X2372">
        <v>1</v>
      </c>
      <c r="Y2372">
        <v>0</v>
      </c>
      <c r="Z2372">
        <v>1</v>
      </c>
      <c r="AA2372">
        <v>0</v>
      </c>
      <c r="AB2372">
        <v>0</v>
      </c>
      <c r="AC2372">
        <v>1</v>
      </c>
      <c r="AD2372">
        <v>0</v>
      </c>
      <c r="AE2372">
        <v>1</v>
      </c>
      <c r="AF2372">
        <v>1</v>
      </c>
      <c r="AG2372">
        <v>1</v>
      </c>
      <c r="AH2372">
        <v>1</v>
      </c>
      <c r="AI2372">
        <v>0</v>
      </c>
      <c r="AJ2372">
        <v>0</v>
      </c>
      <c r="AK2372">
        <v>1</v>
      </c>
      <c r="AL2372">
        <v>1</v>
      </c>
      <c r="AM2372">
        <v>1</v>
      </c>
      <c r="AN2372">
        <v>1</v>
      </c>
      <c r="AO2372">
        <v>1</v>
      </c>
      <c r="AP2372">
        <v>0</v>
      </c>
      <c r="AQ2372">
        <v>0</v>
      </c>
      <c r="AR2372">
        <v>0</v>
      </c>
    </row>
    <row r="2373" spans="1:44" x14ac:dyDescent="0.3">
      <c r="A2373">
        <v>2369</v>
      </c>
      <c r="B2373">
        <v>2</v>
      </c>
      <c r="C2373">
        <v>97</v>
      </c>
      <c r="D2373">
        <v>7</v>
      </c>
      <c r="E2373" t="str">
        <f>"2-97-7"</f>
        <v>2-97-7</v>
      </c>
      <c r="F2373" t="s">
        <v>71</v>
      </c>
      <c r="G2373" t="s">
        <v>72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1</v>
      </c>
      <c r="Z2373">
        <v>0</v>
      </c>
      <c r="AA2373">
        <v>0</v>
      </c>
      <c r="AB2373">
        <v>0</v>
      </c>
      <c r="AC2373">
        <v>0</v>
      </c>
      <c r="AD2373">
        <v>0</v>
      </c>
      <c r="AE2373">
        <v>0</v>
      </c>
      <c r="AF2373">
        <v>0</v>
      </c>
      <c r="AG2373">
        <v>0</v>
      </c>
      <c r="AH2373">
        <v>0</v>
      </c>
      <c r="AI2373">
        <v>0</v>
      </c>
      <c r="AJ2373">
        <v>0</v>
      </c>
      <c r="AK2373">
        <v>0</v>
      </c>
      <c r="AL2373">
        <v>0</v>
      </c>
      <c r="AM2373">
        <v>0</v>
      </c>
      <c r="AN2373">
        <v>0</v>
      </c>
      <c r="AO2373">
        <v>1</v>
      </c>
      <c r="AP2373">
        <v>0</v>
      </c>
      <c r="AQ2373">
        <v>0</v>
      </c>
      <c r="AR2373">
        <v>0</v>
      </c>
    </row>
    <row r="2374" spans="1:44" x14ac:dyDescent="0.3">
      <c r="A2374">
        <v>2370</v>
      </c>
      <c r="B2374">
        <v>2</v>
      </c>
      <c r="C2374">
        <v>97</v>
      </c>
      <c r="D2374">
        <v>4</v>
      </c>
      <c r="E2374" t="str">
        <f>"2-97-4"</f>
        <v>2-97-4</v>
      </c>
      <c r="F2374" t="s">
        <v>71</v>
      </c>
      <c r="G2374" t="s">
        <v>72</v>
      </c>
      <c r="T2374">
        <v>1</v>
      </c>
      <c r="U2374">
        <v>0</v>
      </c>
      <c r="V2374">
        <v>0</v>
      </c>
      <c r="W2374">
        <v>0</v>
      </c>
      <c r="X2374">
        <v>1</v>
      </c>
      <c r="Y2374">
        <v>0</v>
      </c>
      <c r="Z2374">
        <v>1</v>
      </c>
      <c r="AA2374">
        <v>0</v>
      </c>
      <c r="AB2374">
        <v>1</v>
      </c>
      <c r="AC2374">
        <v>0</v>
      </c>
      <c r="AD2374">
        <v>0</v>
      </c>
      <c r="AE2374">
        <v>1</v>
      </c>
      <c r="AF2374">
        <v>1</v>
      </c>
      <c r="AG2374">
        <v>1</v>
      </c>
      <c r="AH2374">
        <v>0</v>
      </c>
      <c r="AI2374">
        <v>1</v>
      </c>
      <c r="AJ2374">
        <v>1</v>
      </c>
      <c r="AK2374">
        <v>0</v>
      </c>
      <c r="AL2374">
        <v>1</v>
      </c>
      <c r="AM2374">
        <v>1</v>
      </c>
      <c r="AN2374">
        <v>1</v>
      </c>
      <c r="AO2374">
        <v>1</v>
      </c>
      <c r="AP2374">
        <v>0</v>
      </c>
      <c r="AQ2374">
        <v>0</v>
      </c>
      <c r="AR2374">
        <v>0</v>
      </c>
    </row>
    <row r="2375" spans="1:44" x14ac:dyDescent="0.3">
      <c r="A2375">
        <v>2371</v>
      </c>
      <c r="B2375">
        <v>2</v>
      </c>
      <c r="C2375">
        <v>97</v>
      </c>
      <c r="D2375">
        <v>24</v>
      </c>
      <c r="E2375" t="str">
        <f>"2-97-24"</f>
        <v>2-97-24</v>
      </c>
      <c r="F2375" t="s">
        <v>71</v>
      </c>
      <c r="G2375" t="s">
        <v>72</v>
      </c>
      <c r="T2375">
        <v>1</v>
      </c>
      <c r="U2375">
        <v>0</v>
      </c>
      <c r="V2375">
        <v>0</v>
      </c>
      <c r="W2375">
        <v>0</v>
      </c>
      <c r="X2375">
        <v>1</v>
      </c>
      <c r="Y2375">
        <v>0</v>
      </c>
      <c r="Z2375">
        <v>1</v>
      </c>
      <c r="AA2375">
        <v>0</v>
      </c>
      <c r="AB2375">
        <v>1</v>
      </c>
      <c r="AC2375">
        <v>0</v>
      </c>
      <c r="AD2375">
        <v>0</v>
      </c>
      <c r="AE2375">
        <v>1</v>
      </c>
      <c r="AF2375">
        <v>0</v>
      </c>
      <c r="AG2375">
        <v>1</v>
      </c>
      <c r="AH2375">
        <v>1</v>
      </c>
      <c r="AI2375">
        <v>0</v>
      </c>
      <c r="AJ2375">
        <v>1</v>
      </c>
      <c r="AK2375">
        <v>0</v>
      </c>
      <c r="AL2375">
        <v>1</v>
      </c>
      <c r="AM2375">
        <v>1</v>
      </c>
      <c r="AN2375">
        <v>1</v>
      </c>
      <c r="AO2375">
        <v>1</v>
      </c>
      <c r="AP2375">
        <v>0</v>
      </c>
      <c r="AQ2375">
        <v>0</v>
      </c>
      <c r="AR2375">
        <v>0</v>
      </c>
    </row>
    <row r="2376" spans="1:44" x14ac:dyDescent="0.3">
      <c r="A2376">
        <v>2372</v>
      </c>
      <c r="B2376">
        <v>2</v>
      </c>
      <c r="C2376">
        <v>97</v>
      </c>
      <c r="D2376">
        <v>18</v>
      </c>
      <c r="E2376" t="str">
        <f>"2-97-18"</f>
        <v>2-97-18</v>
      </c>
      <c r="F2376" t="s">
        <v>71</v>
      </c>
      <c r="G2376" t="s">
        <v>73</v>
      </c>
      <c r="H2376">
        <v>1</v>
      </c>
      <c r="I2376">
        <v>0</v>
      </c>
      <c r="J2376">
        <v>0</v>
      </c>
      <c r="K2376">
        <v>1</v>
      </c>
      <c r="L2376">
        <v>1</v>
      </c>
      <c r="M2376">
        <v>1</v>
      </c>
      <c r="N2376">
        <v>1</v>
      </c>
      <c r="O2376">
        <v>1</v>
      </c>
      <c r="P2376">
        <v>1</v>
      </c>
      <c r="Q2376">
        <v>1</v>
      </c>
      <c r="R2376">
        <v>1</v>
      </c>
      <c r="S2376">
        <v>1</v>
      </c>
    </row>
    <row r="2377" spans="1:44" x14ac:dyDescent="0.3">
      <c r="A2377">
        <v>2373</v>
      </c>
      <c r="B2377">
        <v>2</v>
      </c>
      <c r="C2377">
        <v>97</v>
      </c>
      <c r="D2377">
        <v>17</v>
      </c>
      <c r="E2377" t="str">
        <f>"2-97-17"</f>
        <v>2-97-17</v>
      </c>
      <c r="F2377" t="s">
        <v>71</v>
      </c>
      <c r="G2377" t="s">
        <v>73</v>
      </c>
      <c r="H2377">
        <v>1</v>
      </c>
      <c r="I2377">
        <v>1</v>
      </c>
      <c r="J2377">
        <v>0</v>
      </c>
      <c r="K2377">
        <v>0</v>
      </c>
      <c r="L2377">
        <v>1</v>
      </c>
      <c r="M2377">
        <v>1</v>
      </c>
      <c r="N2377">
        <v>1</v>
      </c>
      <c r="O2377">
        <v>1</v>
      </c>
      <c r="P2377">
        <v>1</v>
      </c>
      <c r="Q2377">
        <v>1</v>
      </c>
      <c r="R2377">
        <v>1</v>
      </c>
      <c r="S2377">
        <v>1</v>
      </c>
    </row>
    <row r="2378" spans="1:44" x14ac:dyDescent="0.3">
      <c r="A2378">
        <v>2374</v>
      </c>
      <c r="B2378">
        <v>2</v>
      </c>
      <c r="C2378">
        <v>97</v>
      </c>
      <c r="D2378">
        <v>11</v>
      </c>
      <c r="E2378" t="str">
        <f>"2-97-11"</f>
        <v>2-97-11</v>
      </c>
      <c r="F2378" t="s">
        <v>71</v>
      </c>
      <c r="G2378" t="s">
        <v>72</v>
      </c>
      <c r="T2378">
        <v>0</v>
      </c>
      <c r="U2378">
        <v>1</v>
      </c>
      <c r="V2378">
        <v>0</v>
      </c>
      <c r="W2378">
        <v>0</v>
      </c>
      <c r="X2378">
        <v>1</v>
      </c>
      <c r="Y2378">
        <v>0</v>
      </c>
      <c r="Z2378">
        <v>0</v>
      </c>
      <c r="AA2378">
        <v>1</v>
      </c>
      <c r="AB2378">
        <v>1</v>
      </c>
      <c r="AC2378">
        <v>0</v>
      </c>
      <c r="AD2378">
        <v>0</v>
      </c>
      <c r="AE2378">
        <v>1</v>
      </c>
      <c r="AF2378">
        <v>1</v>
      </c>
      <c r="AG2378">
        <v>1</v>
      </c>
      <c r="AH2378">
        <v>0</v>
      </c>
      <c r="AI2378">
        <v>1</v>
      </c>
      <c r="AJ2378">
        <v>1</v>
      </c>
      <c r="AK2378">
        <v>0</v>
      </c>
      <c r="AL2378">
        <v>1</v>
      </c>
      <c r="AM2378">
        <v>1</v>
      </c>
      <c r="AN2378">
        <v>1</v>
      </c>
      <c r="AO2378">
        <v>1</v>
      </c>
      <c r="AP2378">
        <v>0</v>
      </c>
      <c r="AQ2378">
        <v>0</v>
      </c>
      <c r="AR2378">
        <v>0</v>
      </c>
    </row>
    <row r="2379" spans="1:44" x14ac:dyDescent="0.3">
      <c r="A2379">
        <v>2375</v>
      </c>
      <c r="B2379">
        <v>2</v>
      </c>
      <c r="C2379">
        <v>97</v>
      </c>
      <c r="D2379">
        <v>8</v>
      </c>
      <c r="E2379" t="str">
        <f>"2-97-8"</f>
        <v>2-97-8</v>
      </c>
      <c r="F2379" t="s">
        <v>71</v>
      </c>
      <c r="G2379" t="s">
        <v>72</v>
      </c>
      <c r="T2379">
        <v>1</v>
      </c>
      <c r="U2379">
        <v>0</v>
      </c>
      <c r="V2379">
        <v>0</v>
      </c>
      <c r="W2379">
        <v>0</v>
      </c>
      <c r="X2379">
        <v>1</v>
      </c>
      <c r="Y2379">
        <v>0</v>
      </c>
      <c r="Z2379">
        <v>1</v>
      </c>
      <c r="AA2379">
        <v>0</v>
      </c>
      <c r="AB2379">
        <v>1</v>
      </c>
      <c r="AC2379">
        <v>0</v>
      </c>
      <c r="AD2379">
        <v>0</v>
      </c>
      <c r="AE2379">
        <v>1</v>
      </c>
      <c r="AF2379">
        <v>1</v>
      </c>
      <c r="AG2379">
        <v>1</v>
      </c>
      <c r="AH2379">
        <v>1</v>
      </c>
      <c r="AI2379">
        <v>0</v>
      </c>
      <c r="AJ2379">
        <v>1</v>
      </c>
      <c r="AK2379">
        <v>0</v>
      </c>
      <c r="AL2379">
        <v>1</v>
      </c>
      <c r="AM2379">
        <v>1</v>
      </c>
      <c r="AN2379">
        <v>1</v>
      </c>
      <c r="AO2379">
        <v>1</v>
      </c>
      <c r="AP2379">
        <v>0</v>
      </c>
      <c r="AQ2379">
        <v>0</v>
      </c>
      <c r="AR2379">
        <v>0</v>
      </c>
    </row>
    <row r="2380" spans="1:44" x14ac:dyDescent="0.3">
      <c r="A2380">
        <v>2376</v>
      </c>
      <c r="B2380">
        <v>2</v>
      </c>
      <c r="C2380">
        <v>97</v>
      </c>
      <c r="D2380">
        <v>2</v>
      </c>
      <c r="E2380" t="str">
        <f>"2-97-2"</f>
        <v>2-97-2</v>
      </c>
      <c r="F2380" t="s">
        <v>71</v>
      </c>
      <c r="G2380" t="s">
        <v>72</v>
      </c>
      <c r="T2380">
        <v>0</v>
      </c>
      <c r="U2380">
        <v>1</v>
      </c>
      <c r="V2380">
        <v>0</v>
      </c>
      <c r="W2380">
        <v>0</v>
      </c>
      <c r="X2380">
        <v>0</v>
      </c>
      <c r="Y2380">
        <v>1</v>
      </c>
      <c r="Z2380">
        <v>1</v>
      </c>
      <c r="AA2380">
        <v>0</v>
      </c>
      <c r="AB2380">
        <v>0</v>
      </c>
      <c r="AC2380">
        <v>0</v>
      </c>
      <c r="AD2380">
        <v>1</v>
      </c>
      <c r="AE2380">
        <v>1</v>
      </c>
      <c r="AF2380">
        <v>1</v>
      </c>
      <c r="AG2380">
        <v>1</v>
      </c>
      <c r="AH2380">
        <v>0</v>
      </c>
      <c r="AI2380">
        <v>1</v>
      </c>
      <c r="AJ2380">
        <v>0</v>
      </c>
      <c r="AK2380">
        <v>1</v>
      </c>
      <c r="AL2380">
        <v>1</v>
      </c>
      <c r="AM2380">
        <v>1</v>
      </c>
      <c r="AN2380">
        <v>1</v>
      </c>
      <c r="AO2380">
        <v>1</v>
      </c>
      <c r="AP2380">
        <v>0</v>
      </c>
      <c r="AQ2380">
        <v>0</v>
      </c>
      <c r="AR2380">
        <v>0</v>
      </c>
    </row>
    <row r="2381" spans="1:44" x14ac:dyDescent="0.3">
      <c r="A2381">
        <v>2377</v>
      </c>
      <c r="B2381">
        <v>2</v>
      </c>
      <c r="C2381">
        <v>97</v>
      </c>
      <c r="D2381">
        <v>19</v>
      </c>
      <c r="E2381" t="str">
        <f>"2-97-19"</f>
        <v>2-97-19</v>
      </c>
      <c r="F2381" t="s">
        <v>71</v>
      </c>
      <c r="G2381" t="s">
        <v>73</v>
      </c>
      <c r="H2381">
        <v>1</v>
      </c>
      <c r="I2381">
        <v>1</v>
      </c>
      <c r="J2381">
        <v>0</v>
      </c>
      <c r="K2381">
        <v>0</v>
      </c>
      <c r="L2381">
        <v>1</v>
      </c>
      <c r="M2381">
        <v>1</v>
      </c>
      <c r="N2381">
        <v>1</v>
      </c>
      <c r="O2381">
        <v>1</v>
      </c>
      <c r="P2381">
        <v>1</v>
      </c>
      <c r="Q2381">
        <v>1</v>
      </c>
      <c r="R2381">
        <v>1</v>
      </c>
      <c r="S2381">
        <v>1</v>
      </c>
    </row>
    <row r="2382" spans="1:44" x14ac:dyDescent="0.3">
      <c r="A2382">
        <v>2378</v>
      </c>
      <c r="B2382">
        <v>2</v>
      </c>
      <c r="C2382">
        <v>97</v>
      </c>
      <c r="D2382">
        <v>23</v>
      </c>
      <c r="E2382" t="str">
        <f>"2-97-23"</f>
        <v>2-97-23</v>
      </c>
      <c r="F2382" t="s">
        <v>71</v>
      </c>
      <c r="G2382" t="s">
        <v>72</v>
      </c>
      <c r="T2382">
        <v>1</v>
      </c>
      <c r="U2382">
        <v>0</v>
      </c>
      <c r="V2382">
        <v>0</v>
      </c>
      <c r="W2382">
        <v>0</v>
      </c>
      <c r="X2382">
        <v>1</v>
      </c>
      <c r="Y2382">
        <v>0</v>
      </c>
      <c r="Z2382">
        <v>0</v>
      </c>
      <c r="AA2382">
        <v>1</v>
      </c>
      <c r="AB2382">
        <v>1</v>
      </c>
      <c r="AC2382">
        <v>0</v>
      </c>
      <c r="AD2382">
        <v>0</v>
      </c>
      <c r="AE2382">
        <v>0</v>
      </c>
      <c r="AF2382">
        <v>0</v>
      </c>
      <c r="AG2382">
        <v>0</v>
      </c>
      <c r="AH2382">
        <v>0</v>
      </c>
      <c r="AI2382">
        <v>1</v>
      </c>
      <c r="AJ2382">
        <v>1</v>
      </c>
      <c r="AK2382">
        <v>0</v>
      </c>
      <c r="AL2382">
        <v>1</v>
      </c>
      <c r="AM2382">
        <v>1</v>
      </c>
      <c r="AN2382">
        <v>1</v>
      </c>
      <c r="AO2382">
        <v>1</v>
      </c>
      <c r="AP2382">
        <v>0</v>
      </c>
      <c r="AQ2382">
        <v>0</v>
      </c>
      <c r="AR2382">
        <v>1</v>
      </c>
    </row>
    <row r="2383" spans="1:44" x14ac:dyDescent="0.3">
      <c r="A2383">
        <v>2379</v>
      </c>
      <c r="B2383">
        <v>2</v>
      </c>
      <c r="C2383">
        <v>97</v>
      </c>
      <c r="D2383">
        <v>16</v>
      </c>
      <c r="E2383" t="str">
        <f>"2-97-16"</f>
        <v>2-97-16</v>
      </c>
      <c r="F2383" t="s">
        <v>71</v>
      </c>
      <c r="G2383" t="s">
        <v>72</v>
      </c>
      <c r="T2383">
        <v>1</v>
      </c>
      <c r="U2383">
        <v>0</v>
      </c>
      <c r="V2383">
        <v>0</v>
      </c>
      <c r="W2383">
        <v>0</v>
      </c>
      <c r="X2383">
        <v>1</v>
      </c>
      <c r="Y2383">
        <v>0</v>
      </c>
      <c r="Z2383">
        <v>0</v>
      </c>
      <c r="AA2383">
        <v>1</v>
      </c>
      <c r="AB2383">
        <v>0</v>
      </c>
      <c r="AC2383">
        <v>1</v>
      </c>
      <c r="AD2383">
        <v>0</v>
      </c>
      <c r="AE2383">
        <v>0</v>
      </c>
      <c r="AF2383">
        <v>0</v>
      </c>
      <c r="AG2383">
        <v>0</v>
      </c>
      <c r="AH2383">
        <v>0</v>
      </c>
      <c r="AI2383">
        <v>1</v>
      </c>
      <c r="AJ2383">
        <v>1</v>
      </c>
      <c r="AK2383">
        <v>0</v>
      </c>
      <c r="AL2383">
        <v>1</v>
      </c>
      <c r="AM2383">
        <v>1</v>
      </c>
      <c r="AN2383">
        <v>1</v>
      </c>
      <c r="AO2383">
        <v>1</v>
      </c>
      <c r="AP2383">
        <v>0</v>
      </c>
      <c r="AQ2383">
        <v>0</v>
      </c>
      <c r="AR2383">
        <v>0</v>
      </c>
    </row>
    <row r="2384" spans="1:44" x14ac:dyDescent="0.3">
      <c r="A2384">
        <v>2380</v>
      </c>
      <c r="B2384">
        <v>2</v>
      </c>
      <c r="C2384">
        <v>98</v>
      </c>
      <c r="D2384">
        <v>22</v>
      </c>
      <c r="E2384" t="str">
        <f>"2-98-22"</f>
        <v>2-98-22</v>
      </c>
      <c r="F2384" t="s">
        <v>71</v>
      </c>
      <c r="G2384" t="s">
        <v>72</v>
      </c>
      <c r="T2384">
        <v>1</v>
      </c>
      <c r="U2384">
        <v>0</v>
      </c>
      <c r="V2384">
        <v>0</v>
      </c>
      <c r="W2384">
        <v>0</v>
      </c>
      <c r="X2384">
        <v>1</v>
      </c>
      <c r="Y2384">
        <v>0</v>
      </c>
      <c r="Z2384">
        <v>1</v>
      </c>
      <c r="AA2384">
        <v>0</v>
      </c>
      <c r="AB2384">
        <v>0</v>
      </c>
      <c r="AC2384">
        <v>0</v>
      </c>
      <c r="AD2384">
        <v>1</v>
      </c>
      <c r="AE2384">
        <v>1</v>
      </c>
      <c r="AF2384">
        <v>1</v>
      </c>
      <c r="AG2384">
        <v>1</v>
      </c>
      <c r="AH2384">
        <v>1</v>
      </c>
      <c r="AI2384">
        <v>0</v>
      </c>
      <c r="AJ2384">
        <v>1</v>
      </c>
      <c r="AK2384">
        <v>0</v>
      </c>
      <c r="AL2384">
        <v>1</v>
      </c>
      <c r="AM2384">
        <v>1</v>
      </c>
      <c r="AN2384">
        <v>1</v>
      </c>
      <c r="AO2384">
        <v>1</v>
      </c>
      <c r="AP2384">
        <v>0</v>
      </c>
      <c r="AQ2384">
        <v>0</v>
      </c>
      <c r="AR2384">
        <v>0</v>
      </c>
    </row>
    <row r="2385" spans="1:44" x14ac:dyDescent="0.3">
      <c r="A2385">
        <v>2381</v>
      </c>
      <c r="B2385">
        <v>2</v>
      </c>
      <c r="C2385">
        <v>98</v>
      </c>
      <c r="D2385">
        <v>21</v>
      </c>
      <c r="E2385" t="str">
        <f>"2-98-21"</f>
        <v>2-98-21</v>
      </c>
      <c r="F2385" t="s">
        <v>71</v>
      </c>
      <c r="G2385" t="s">
        <v>73</v>
      </c>
      <c r="H2385">
        <v>0</v>
      </c>
      <c r="I2385">
        <v>1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1</v>
      </c>
    </row>
    <row r="2386" spans="1:44" x14ac:dyDescent="0.3">
      <c r="A2386">
        <v>2382</v>
      </c>
      <c r="B2386">
        <v>2</v>
      </c>
      <c r="C2386">
        <v>98</v>
      </c>
      <c r="D2386">
        <v>16</v>
      </c>
      <c r="E2386" t="str">
        <f>"2-98-16"</f>
        <v>2-98-16</v>
      </c>
      <c r="F2386" t="s">
        <v>71</v>
      </c>
      <c r="G2386" t="s">
        <v>73</v>
      </c>
      <c r="H2386">
        <v>1</v>
      </c>
      <c r="I2386">
        <v>1</v>
      </c>
      <c r="J2386">
        <v>0</v>
      </c>
      <c r="K2386">
        <v>0</v>
      </c>
      <c r="L2386">
        <v>1</v>
      </c>
      <c r="M2386">
        <v>0</v>
      </c>
      <c r="N2386">
        <v>0</v>
      </c>
      <c r="O2386">
        <v>0</v>
      </c>
      <c r="P2386">
        <v>0</v>
      </c>
      <c r="Q2386">
        <v>1</v>
      </c>
      <c r="R2386">
        <v>1</v>
      </c>
      <c r="S2386">
        <v>0</v>
      </c>
    </row>
    <row r="2387" spans="1:44" x14ac:dyDescent="0.3">
      <c r="A2387">
        <v>2383</v>
      </c>
      <c r="B2387">
        <v>2</v>
      </c>
      <c r="C2387">
        <v>98</v>
      </c>
      <c r="D2387">
        <v>15</v>
      </c>
      <c r="E2387" t="str">
        <f>"2-98-15"</f>
        <v>2-98-15</v>
      </c>
      <c r="F2387" t="s">
        <v>71</v>
      </c>
      <c r="G2387" t="s">
        <v>73</v>
      </c>
      <c r="H2387">
        <v>1</v>
      </c>
      <c r="I2387">
        <v>1</v>
      </c>
      <c r="J2387">
        <v>0</v>
      </c>
      <c r="K2387">
        <v>0</v>
      </c>
      <c r="L2387">
        <v>1</v>
      </c>
      <c r="M2387">
        <v>1</v>
      </c>
      <c r="N2387">
        <v>1</v>
      </c>
      <c r="O2387">
        <v>1</v>
      </c>
      <c r="P2387">
        <v>1</v>
      </c>
      <c r="Q2387">
        <v>1</v>
      </c>
      <c r="R2387">
        <v>1</v>
      </c>
      <c r="S2387">
        <v>1</v>
      </c>
    </row>
    <row r="2388" spans="1:44" x14ac:dyDescent="0.3">
      <c r="A2388">
        <v>2384</v>
      </c>
      <c r="B2388">
        <v>2</v>
      </c>
      <c r="C2388">
        <v>98</v>
      </c>
      <c r="D2388">
        <v>9</v>
      </c>
      <c r="E2388" t="str">
        <f>"2-98-9"</f>
        <v>2-98-9</v>
      </c>
      <c r="F2388" t="s">
        <v>71</v>
      </c>
      <c r="G2388" t="s">
        <v>72</v>
      </c>
      <c r="T2388">
        <v>1</v>
      </c>
      <c r="U2388">
        <v>0</v>
      </c>
      <c r="V2388">
        <v>0</v>
      </c>
      <c r="W2388">
        <v>0</v>
      </c>
      <c r="X2388">
        <v>1</v>
      </c>
      <c r="Y2388">
        <v>0</v>
      </c>
      <c r="Z2388">
        <v>0</v>
      </c>
      <c r="AA2388">
        <v>1</v>
      </c>
      <c r="AB2388">
        <v>0</v>
      </c>
      <c r="AC2388">
        <v>1</v>
      </c>
      <c r="AD2388">
        <v>0</v>
      </c>
      <c r="AE2388">
        <v>1</v>
      </c>
      <c r="AF2388">
        <v>1</v>
      </c>
      <c r="AG2388">
        <v>1</v>
      </c>
      <c r="AH2388">
        <v>0</v>
      </c>
      <c r="AI2388">
        <v>1</v>
      </c>
      <c r="AJ2388">
        <v>0</v>
      </c>
      <c r="AK2388">
        <v>1</v>
      </c>
      <c r="AL2388">
        <v>1</v>
      </c>
      <c r="AM2388">
        <v>1</v>
      </c>
      <c r="AN2388">
        <v>1</v>
      </c>
      <c r="AO2388">
        <v>1</v>
      </c>
      <c r="AP2388">
        <v>0</v>
      </c>
      <c r="AQ2388">
        <v>0</v>
      </c>
      <c r="AR2388">
        <v>0</v>
      </c>
    </row>
    <row r="2389" spans="1:44" x14ac:dyDescent="0.3">
      <c r="A2389">
        <v>2385</v>
      </c>
      <c r="B2389">
        <v>2</v>
      </c>
      <c r="C2389">
        <v>98</v>
      </c>
      <c r="D2389">
        <v>5</v>
      </c>
      <c r="E2389" t="str">
        <f>"2-98-5"</f>
        <v>2-98-5</v>
      </c>
      <c r="F2389" t="s">
        <v>71</v>
      </c>
      <c r="G2389" t="s">
        <v>72</v>
      </c>
      <c r="T2389">
        <v>1</v>
      </c>
      <c r="U2389">
        <v>0</v>
      </c>
      <c r="V2389">
        <v>0</v>
      </c>
      <c r="W2389">
        <v>0</v>
      </c>
      <c r="X2389">
        <v>1</v>
      </c>
      <c r="Y2389">
        <v>0</v>
      </c>
      <c r="Z2389">
        <v>1</v>
      </c>
      <c r="AA2389">
        <v>0</v>
      </c>
      <c r="AB2389">
        <v>1</v>
      </c>
      <c r="AC2389">
        <v>0</v>
      </c>
      <c r="AD2389">
        <v>0</v>
      </c>
      <c r="AE2389">
        <v>1</v>
      </c>
      <c r="AF2389">
        <v>1</v>
      </c>
      <c r="AG2389">
        <v>1</v>
      </c>
      <c r="AH2389">
        <v>0</v>
      </c>
      <c r="AI2389">
        <v>1</v>
      </c>
      <c r="AJ2389">
        <v>0</v>
      </c>
      <c r="AK2389">
        <v>1</v>
      </c>
      <c r="AL2389">
        <v>1</v>
      </c>
      <c r="AM2389">
        <v>1</v>
      </c>
      <c r="AN2389">
        <v>1</v>
      </c>
      <c r="AO2389">
        <v>1</v>
      </c>
      <c r="AP2389">
        <v>0</v>
      </c>
      <c r="AQ2389">
        <v>0</v>
      </c>
      <c r="AR2389">
        <v>0</v>
      </c>
    </row>
    <row r="2390" spans="1:44" x14ac:dyDescent="0.3">
      <c r="A2390">
        <v>2386</v>
      </c>
      <c r="B2390">
        <v>2</v>
      </c>
      <c r="C2390">
        <v>98</v>
      </c>
      <c r="D2390">
        <v>2</v>
      </c>
      <c r="E2390" t="str">
        <f>"2-98-2"</f>
        <v>2-98-2</v>
      </c>
      <c r="F2390" t="s">
        <v>71</v>
      </c>
      <c r="G2390" t="s">
        <v>73</v>
      </c>
      <c r="H2390">
        <v>1</v>
      </c>
      <c r="I2390">
        <v>0</v>
      </c>
      <c r="J2390">
        <v>1</v>
      </c>
      <c r="K2390">
        <v>0</v>
      </c>
      <c r="L2390">
        <v>1</v>
      </c>
      <c r="M2390">
        <v>1</v>
      </c>
      <c r="N2390">
        <v>1</v>
      </c>
      <c r="O2390">
        <v>1</v>
      </c>
      <c r="P2390">
        <v>1</v>
      </c>
      <c r="Q2390">
        <v>1</v>
      </c>
      <c r="R2390">
        <v>1</v>
      </c>
      <c r="S2390">
        <v>1</v>
      </c>
    </row>
    <row r="2391" spans="1:44" x14ac:dyDescent="0.3">
      <c r="A2391">
        <v>2387</v>
      </c>
      <c r="B2391">
        <v>2</v>
      </c>
      <c r="C2391">
        <v>98</v>
      </c>
      <c r="D2391">
        <v>25</v>
      </c>
      <c r="E2391" t="str">
        <f>"2-98-25"</f>
        <v>2-98-25</v>
      </c>
      <c r="F2391" t="s">
        <v>71</v>
      </c>
      <c r="G2391" t="s">
        <v>72</v>
      </c>
      <c r="T2391">
        <v>0</v>
      </c>
      <c r="U2391">
        <v>1</v>
      </c>
      <c r="V2391">
        <v>0</v>
      </c>
      <c r="W2391">
        <v>0</v>
      </c>
      <c r="X2391">
        <v>0</v>
      </c>
      <c r="Y2391">
        <v>1</v>
      </c>
      <c r="Z2391">
        <v>1</v>
      </c>
      <c r="AA2391">
        <v>0</v>
      </c>
      <c r="AB2391">
        <v>0</v>
      </c>
      <c r="AC2391">
        <v>1</v>
      </c>
      <c r="AD2391">
        <v>0</v>
      </c>
      <c r="AE2391">
        <v>1</v>
      </c>
      <c r="AF2391">
        <v>1</v>
      </c>
      <c r="AG2391">
        <v>1</v>
      </c>
      <c r="AH2391">
        <v>0</v>
      </c>
      <c r="AI2391">
        <v>1</v>
      </c>
      <c r="AJ2391">
        <v>1</v>
      </c>
      <c r="AK2391">
        <v>0</v>
      </c>
      <c r="AL2391">
        <v>1</v>
      </c>
      <c r="AM2391">
        <v>1</v>
      </c>
      <c r="AN2391">
        <v>1</v>
      </c>
      <c r="AO2391">
        <v>1</v>
      </c>
      <c r="AP2391">
        <v>0</v>
      </c>
      <c r="AQ2391">
        <v>0</v>
      </c>
      <c r="AR2391">
        <v>0</v>
      </c>
    </row>
    <row r="2392" spans="1:44" x14ac:dyDescent="0.3">
      <c r="A2392">
        <v>2388</v>
      </c>
      <c r="B2392">
        <v>2</v>
      </c>
      <c r="C2392">
        <v>98</v>
      </c>
      <c r="D2392">
        <v>18</v>
      </c>
      <c r="E2392" t="str">
        <f>"2-98-18"</f>
        <v>2-98-18</v>
      </c>
      <c r="F2392" t="s">
        <v>71</v>
      </c>
      <c r="G2392" t="s">
        <v>72</v>
      </c>
      <c r="T2392">
        <v>1</v>
      </c>
      <c r="U2392">
        <v>0</v>
      </c>
      <c r="V2392">
        <v>0</v>
      </c>
      <c r="W2392">
        <v>0</v>
      </c>
      <c r="X2392">
        <v>0</v>
      </c>
      <c r="Y2392">
        <v>1</v>
      </c>
      <c r="Z2392">
        <v>1</v>
      </c>
      <c r="AA2392">
        <v>0</v>
      </c>
      <c r="AB2392">
        <v>0</v>
      </c>
      <c r="AC2392">
        <v>1</v>
      </c>
      <c r="AD2392">
        <v>0</v>
      </c>
      <c r="AE2392">
        <v>1</v>
      </c>
      <c r="AF2392">
        <v>1</v>
      </c>
      <c r="AG2392">
        <v>1</v>
      </c>
      <c r="AH2392">
        <v>0</v>
      </c>
      <c r="AI2392">
        <v>1</v>
      </c>
      <c r="AJ2392">
        <v>0</v>
      </c>
      <c r="AK2392">
        <v>1</v>
      </c>
      <c r="AL2392">
        <v>1</v>
      </c>
      <c r="AM2392">
        <v>1</v>
      </c>
      <c r="AN2392">
        <v>1</v>
      </c>
      <c r="AO2392">
        <v>1</v>
      </c>
      <c r="AP2392">
        <v>0</v>
      </c>
      <c r="AQ2392">
        <v>0</v>
      </c>
      <c r="AR2392">
        <v>0</v>
      </c>
    </row>
    <row r="2393" spans="1:44" x14ac:dyDescent="0.3">
      <c r="A2393">
        <v>2389</v>
      </c>
      <c r="B2393">
        <v>2</v>
      </c>
      <c r="C2393">
        <v>98</v>
      </c>
      <c r="D2393">
        <v>17</v>
      </c>
      <c r="E2393" t="str">
        <f>"2-98-17"</f>
        <v>2-98-17</v>
      </c>
      <c r="F2393" t="s">
        <v>71</v>
      </c>
      <c r="G2393" t="s">
        <v>72</v>
      </c>
      <c r="T2393">
        <v>1</v>
      </c>
      <c r="U2393">
        <v>0</v>
      </c>
      <c r="V2393">
        <v>0</v>
      </c>
      <c r="W2393">
        <v>0</v>
      </c>
      <c r="X2393">
        <v>1</v>
      </c>
      <c r="Y2393">
        <v>0</v>
      </c>
      <c r="Z2393">
        <v>1</v>
      </c>
      <c r="AA2393">
        <v>0</v>
      </c>
      <c r="AB2393">
        <v>1</v>
      </c>
      <c r="AC2393">
        <v>0</v>
      </c>
      <c r="AD2393">
        <v>0</v>
      </c>
      <c r="AE2393">
        <v>1</v>
      </c>
      <c r="AF2393">
        <v>1</v>
      </c>
      <c r="AG2393">
        <v>1</v>
      </c>
      <c r="AH2393">
        <v>1</v>
      </c>
      <c r="AI2393">
        <v>0</v>
      </c>
      <c r="AJ2393">
        <v>1</v>
      </c>
      <c r="AK2393">
        <v>0</v>
      </c>
      <c r="AL2393">
        <v>1</v>
      </c>
      <c r="AM2393">
        <v>1</v>
      </c>
      <c r="AN2393">
        <v>1</v>
      </c>
      <c r="AO2393">
        <v>1</v>
      </c>
      <c r="AP2393">
        <v>0</v>
      </c>
      <c r="AQ2393">
        <v>0</v>
      </c>
      <c r="AR2393">
        <v>0</v>
      </c>
    </row>
    <row r="2394" spans="1:44" x14ac:dyDescent="0.3">
      <c r="A2394">
        <v>2390</v>
      </c>
      <c r="B2394">
        <v>2</v>
      </c>
      <c r="C2394">
        <v>98</v>
      </c>
      <c r="D2394">
        <v>10</v>
      </c>
      <c r="E2394" t="str">
        <f>"2-98-10"</f>
        <v>2-98-10</v>
      </c>
      <c r="F2394" t="s">
        <v>71</v>
      </c>
      <c r="G2394" t="s">
        <v>72</v>
      </c>
      <c r="T2394">
        <v>1</v>
      </c>
      <c r="U2394">
        <v>0</v>
      </c>
      <c r="V2394">
        <v>0</v>
      </c>
      <c r="W2394">
        <v>0</v>
      </c>
      <c r="X2394">
        <v>1</v>
      </c>
      <c r="Y2394">
        <v>0</v>
      </c>
      <c r="Z2394">
        <v>0</v>
      </c>
      <c r="AA2394">
        <v>1</v>
      </c>
      <c r="AB2394">
        <v>0</v>
      </c>
      <c r="AC2394">
        <v>1</v>
      </c>
      <c r="AD2394">
        <v>0</v>
      </c>
      <c r="AE2394">
        <v>1</v>
      </c>
      <c r="AF2394">
        <v>1</v>
      </c>
      <c r="AG2394">
        <v>1</v>
      </c>
      <c r="AH2394">
        <v>0</v>
      </c>
      <c r="AI2394">
        <v>1</v>
      </c>
      <c r="AJ2394">
        <v>0</v>
      </c>
      <c r="AK2394">
        <v>1</v>
      </c>
      <c r="AL2394">
        <v>1</v>
      </c>
      <c r="AM2394">
        <v>1</v>
      </c>
      <c r="AN2394">
        <v>1</v>
      </c>
      <c r="AO2394">
        <v>1</v>
      </c>
      <c r="AP2394">
        <v>0</v>
      </c>
      <c r="AQ2394">
        <v>0</v>
      </c>
      <c r="AR2394">
        <v>0</v>
      </c>
    </row>
    <row r="2395" spans="1:44" x14ac:dyDescent="0.3">
      <c r="A2395">
        <v>2391</v>
      </c>
      <c r="B2395">
        <v>2</v>
      </c>
      <c r="C2395">
        <v>98</v>
      </c>
      <c r="D2395">
        <v>4</v>
      </c>
      <c r="E2395" t="str">
        <f>"2-98-4"</f>
        <v>2-98-4</v>
      </c>
      <c r="F2395" t="s">
        <v>71</v>
      </c>
      <c r="G2395" t="s">
        <v>73</v>
      </c>
      <c r="H2395">
        <v>1</v>
      </c>
      <c r="I2395">
        <v>1</v>
      </c>
      <c r="J2395">
        <v>0</v>
      </c>
      <c r="K2395">
        <v>0</v>
      </c>
      <c r="L2395">
        <v>1</v>
      </c>
      <c r="M2395">
        <v>1</v>
      </c>
      <c r="N2395">
        <v>1</v>
      </c>
      <c r="O2395">
        <v>1</v>
      </c>
      <c r="P2395">
        <v>1</v>
      </c>
      <c r="Q2395">
        <v>1</v>
      </c>
      <c r="R2395">
        <v>0</v>
      </c>
      <c r="S2395">
        <v>0</v>
      </c>
    </row>
    <row r="2396" spans="1:44" x14ac:dyDescent="0.3">
      <c r="A2396">
        <v>2392</v>
      </c>
      <c r="B2396">
        <v>2</v>
      </c>
      <c r="C2396">
        <v>98</v>
      </c>
      <c r="D2396">
        <v>1</v>
      </c>
      <c r="E2396" t="str">
        <f>"2-98-1"</f>
        <v>2-98-1</v>
      </c>
      <c r="F2396" t="s">
        <v>71</v>
      </c>
      <c r="G2396" t="s">
        <v>73</v>
      </c>
      <c r="H2396">
        <v>1</v>
      </c>
      <c r="I2396">
        <v>1</v>
      </c>
      <c r="J2396">
        <v>0</v>
      </c>
      <c r="K2396">
        <v>0</v>
      </c>
      <c r="L2396">
        <v>1</v>
      </c>
      <c r="M2396">
        <v>1</v>
      </c>
      <c r="N2396">
        <v>1</v>
      </c>
      <c r="O2396">
        <v>1</v>
      </c>
      <c r="P2396">
        <v>1</v>
      </c>
      <c r="Q2396">
        <v>1</v>
      </c>
      <c r="R2396">
        <v>1</v>
      </c>
      <c r="S2396">
        <v>1</v>
      </c>
    </row>
    <row r="2397" spans="1:44" x14ac:dyDescent="0.3">
      <c r="A2397">
        <v>2393</v>
      </c>
      <c r="B2397">
        <v>2</v>
      </c>
      <c r="C2397">
        <v>98</v>
      </c>
      <c r="D2397">
        <v>24</v>
      </c>
      <c r="E2397" t="str">
        <f>"2-98-24"</f>
        <v>2-98-24</v>
      </c>
      <c r="F2397" t="s">
        <v>71</v>
      </c>
      <c r="G2397" t="s">
        <v>72</v>
      </c>
      <c r="T2397">
        <v>1</v>
      </c>
      <c r="U2397">
        <v>0</v>
      </c>
      <c r="V2397">
        <v>0</v>
      </c>
      <c r="W2397">
        <v>0</v>
      </c>
      <c r="X2397">
        <v>1</v>
      </c>
      <c r="Y2397">
        <v>0</v>
      </c>
      <c r="Z2397">
        <v>1</v>
      </c>
      <c r="AA2397">
        <v>0</v>
      </c>
      <c r="AB2397">
        <v>1</v>
      </c>
      <c r="AC2397">
        <v>0</v>
      </c>
      <c r="AD2397">
        <v>0</v>
      </c>
      <c r="AE2397">
        <v>0</v>
      </c>
      <c r="AF2397">
        <v>0</v>
      </c>
      <c r="AG2397">
        <v>0</v>
      </c>
      <c r="AH2397">
        <v>0</v>
      </c>
      <c r="AI2397">
        <v>1</v>
      </c>
      <c r="AJ2397">
        <v>1</v>
      </c>
      <c r="AK2397">
        <v>0</v>
      </c>
      <c r="AL2397">
        <v>1</v>
      </c>
      <c r="AM2397">
        <v>1</v>
      </c>
      <c r="AN2397">
        <v>1</v>
      </c>
      <c r="AO2397">
        <v>1</v>
      </c>
      <c r="AP2397">
        <v>0</v>
      </c>
      <c r="AQ2397">
        <v>0</v>
      </c>
      <c r="AR2397">
        <v>0</v>
      </c>
    </row>
    <row r="2398" spans="1:44" x14ac:dyDescent="0.3">
      <c r="A2398">
        <v>2394</v>
      </c>
      <c r="B2398">
        <v>2</v>
      </c>
      <c r="C2398">
        <v>98</v>
      </c>
      <c r="D2398">
        <v>23</v>
      </c>
      <c r="E2398" t="str">
        <f>"2-98-23"</f>
        <v>2-98-23</v>
      </c>
      <c r="F2398" t="s">
        <v>71</v>
      </c>
      <c r="G2398" t="s">
        <v>72</v>
      </c>
      <c r="T2398">
        <v>1</v>
      </c>
      <c r="U2398">
        <v>0</v>
      </c>
      <c r="V2398">
        <v>0</v>
      </c>
      <c r="W2398">
        <v>0</v>
      </c>
      <c r="X2398">
        <v>1</v>
      </c>
      <c r="Y2398">
        <v>0</v>
      </c>
      <c r="Z2398">
        <v>1</v>
      </c>
      <c r="AA2398">
        <v>0</v>
      </c>
      <c r="AB2398">
        <v>1</v>
      </c>
      <c r="AC2398">
        <v>0</v>
      </c>
      <c r="AD2398">
        <v>0</v>
      </c>
      <c r="AE2398">
        <v>0</v>
      </c>
      <c r="AF2398">
        <v>0</v>
      </c>
      <c r="AG2398">
        <v>0</v>
      </c>
      <c r="AH2398">
        <v>0</v>
      </c>
      <c r="AI2398">
        <v>1</v>
      </c>
      <c r="AJ2398">
        <v>1</v>
      </c>
      <c r="AK2398">
        <v>0</v>
      </c>
      <c r="AL2398">
        <v>1</v>
      </c>
      <c r="AM2398">
        <v>1</v>
      </c>
      <c r="AN2398">
        <v>1</v>
      </c>
      <c r="AO2398">
        <v>1</v>
      </c>
      <c r="AP2398">
        <v>0</v>
      </c>
      <c r="AQ2398">
        <v>0</v>
      </c>
      <c r="AR2398">
        <v>0</v>
      </c>
    </row>
    <row r="2399" spans="1:44" x14ac:dyDescent="0.3">
      <c r="A2399">
        <v>2395</v>
      </c>
      <c r="B2399">
        <v>2</v>
      </c>
      <c r="C2399">
        <v>98</v>
      </c>
      <c r="D2399">
        <v>14</v>
      </c>
      <c r="E2399" t="str">
        <f>"2-98-14"</f>
        <v>2-98-14</v>
      </c>
      <c r="F2399" t="s">
        <v>71</v>
      </c>
      <c r="G2399" t="s">
        <v>72</v>
      </c>
      <c r="T2399">
        <v>1</v>
      </c>
      <c r="U2399">
        <v>0</v>
      </c>
      <c r="V2399">
        <v>0</v>
      </c>
      <c r="W2399">
        <v>0</v>
      </c>
      <c r="X2399">
        <v>1</v>
      </c>
      <c r="Y2399">
        <v>0</v>
      </c>
      <c r="Z2399">
        <v>0</v>
      </c>
      <c r="AA2399">
        <v>1</v>
      </c>
      <c r="AB2399">
        <v>0</v>
      </c>
      <c r="AC2399">
        <v>0</v>
      </c>
      <c r="AD2399">
        <v>1</v>
      </c>
      <c r="AE2399">
        <v>1</v>
      </c>
      <c r="AF2399">
        <v>1</v>
      </c>
      <c r="AG2399">
        <v>1</v>
      </c>
      <c r="AH2399">
        <v>0</v>
      </c>
      <c r="AI2399">
        <v>1</v>
      </c>
      <c r="AJ2399">
        <v>1</v>
      </c>
      <c r="AK2399">
        <v>0</v>
      </c>
      <c r="AL2399">
        <v>1</v>
      </c>
      <c r="AM2399">
        <v>1</v>
      </c>
      <c r="AN2399">
        <v>1</v>
      </c>
      <c r="AO2399">
        <v>1</v>
      </c>
      <c r="AP2399">
        <v>0</v>
      </c>
      <c r="AQ2399">
        <v>0</v>
      </c>
      <c r="AR2399">
        <v>0</v>
      </c>
    </row>
    <row r="2400" spans="1:44" x14ac:dyDescent="0.3">
      <c r="A2400">
        <v>2396</v>
      </c>
      <c r="B2400">
        <v>2</v>
      </c>
      <c r="C2400">
        <v>98</v>
      </c>
      <c r="D2400">
        <v>13</v>
      </c>
      <c r="E2400" t="str">
        <f>"2-98-13"</f>
        <v>2-98-13</v>
      </c>
      <c r="F2400" t="s">
        <v>71</v>
      </c>
      <c r="G2400" t="s">
        <v>72</v>
      </c>
      <c r="T2400">
        <v>1</v>
      </c>
      <c r="U2400">
        <v>0</v>
      </c>
      <c r="V2400">
        <v>0</v>
      </c>
      <c r="W2400">
        <v>0</v>
      </c>
      <c r="X2400">
        <v>1</v>
      </c>
      <c r="Y2400">
        <v>0</v>
      </c>
      <c r="Z2400">
        <v>0</v>
      </c>
      <c r="AA2400">
        <v>1</v>
      </c>
      <c r="AB2400">
        <v>0</v>
      </c>
      <c r="AC2400">
        <v>0</v>
      </c>
      <c r="AD2400">
        <v>1</v>
      </c>
      <c r="AE2400">
        <v>1</v>
      </c>
      <c r="AF2400">
        <v>1</v>
      </c>
      <c r="AG2400">
        <v>1</v>
      </c>
      <c r="AH2400">
        <v>0</v>
      </c>
      <c r="AI2400">
        <v>1</v>
      </c>
      <c r="AJ2400">
        <v>1</v>
      </c>
      <c r="AK2400">
        <v>0</v>
      </c>
      <c r="AL2400">
        <v>1</v>
      </c>
      <c r="AM2400">
        <v>1</v>
      </c>
      <c r="AN2400">
        <v>1</v>
      </c>
      <c r="AO2400">
        <v>1</v>
      </c>
      <c r="AP2400">
        <v>0</v>
      </c>
      <c r="AQ2400">
        <v>0</v>
      </c>
      <c r="AR2400">
        <v>0</v>
      </c>
    </row>
    <row r="2401" spans="1:44" x14ac:dyDescent="0.3">
      <c r="A2401">
        <v>2397</v>
      </c>
      <c r="B2401">
        <v>2</v>
      </c>
      <c r="C2401">
        <v>98</v>
      </c>
      <c r="D2401">
        <v>12</v>
      </c>
      <c r="E2401" t="str">
        <f>"2-98-12"</f>
        <v>2-98-12</v>
      </c>
      <c r="F2401" t="s">
        <v>71</v>
      </c>
      <c r="G2401" t="s">
        <v>73</v>
      </c>
      <c r="H2401">
        <v>1</v>
      </c>
      <c r="I2401">
        <v>0</v>
      </c>
      <c r="J2401">
        <v>0</v>
      </c>
      <c r="K2401">
        <v>1</v>
      </c>
      <c r="L2401">
        <v>0</v>
      </c>
      <c r="M2401">
        <v>1</v>
      </c>
      <c r="N2401">
        <v>0</v>
      </c>
      <c r="O2401">
        <v>1</v>
      </c>
      <c r="P2401">
        <v>0</v>
      </c>
      <c r="Q2401">
        <v>1</v>
      </c>
      <c r="R2401">
        <v>0</v>
      </c>
      <c r="S2401">
        <v>0</v>
      </c>
    </row>
    <row r="2402" spans="1:44" x14ac:dyDescent="0.3">
      <c r="A2402">
        <v>2398</v>
      </c>
      <c r="B2402">
        <v>2</v>
      </c>
      <c r="C2402">
        <v>98</v>
      </c>
      <c r="D2402">
        <v>3</v>
      </c>
      <c r="E2402" t="str">
        <f>"2-98-3"</f>
        <v>2-98-3</v>
      </c>
      <c r="F2402" t="s">
        <v>71</v>
      </c>
      <c r="G2402" t="s">
        <v>72</v>
      </c>
      <c r="T2402">
        <v>1</v>
      </c>
      <c r="U2402">
        <v>0</v>
      </c>
      <c r="V2402">
        <v>0</v>
      </c>
      <c r="W2402">
        <v>0</v>
      </c>
      <c r="X2402">
        <v>1</v>
      </c>
      <c r="Y2402">
        <v>0</v>
      </c>
      <c r="Z2402">
        <v>0</v>
      </c>
      <c r="AA2402">
        <v>1</v>
      </c>
      <c r="AB2402">
        <v>1</v>
      </c>
      <c r="AC2402">
        <v>0</v>
      </c>
      <c r="AD2402">
        <v>0</v>
      </c>
      <c r="AE2402">
        <v>1</v>
      </c>
      <c r="AF2402">
        <v>1</v>
      </c>
      <c r="AG2402">
        <v>1</v>
      </c>
      <c r="AH2402">
        <v>0</v>
      </c>
      <c r="AI2402">
        <v>1</v>
      </c>
      <c r="AJ2402">
        <v>1</v>
      </c>
      <c r="AK2402">
        <v>0</v>
      </c>
      <c r="AL2402">
        <v>1</v>
      </c>
      <c r="AM2402">
        <v>1</v>
      </c>
      <c r="AN2402">
        <v>1</v>
      </c>
      <c r="AO2402">
        <v>1</v>
      </c>
      <c r="AP2402">
        <v>0</v>
      </c>
      <c r="AQ2402">
        <v>0</v>
      </c>
      <c r="AR2402">
        <v>0</v>
      </c>
    </row>
    <row r="2403" spans="1:44" x14ac:dyDescent="0.3">
      <c r="A2403">
        <v>2399</v>
      </c>
      <c r="B2403">
        <v>2</v>
      </c>
      <c r="C2403">
        <v>98</v>
      </c>
      <c r="D2403">
        <v>19</v>
      </c>
      <c r="E2403" t="str">
        <f>"2-98-19"</f>
        <v>2-98-19</v>
      </c>
      <c r="F2403" t="s">
        <v>71</v>
      </c>
      <c r="G2403" t="s">
        <v>72</v>
      </c>
      <c r="T2403">
        <v>0</v>
      </c>
      <c r="U2403">
        <v>1</v>
      </c>
      <c r="V2403">
        <v>0</v>
      </c>
      <c r="W2403">
        <v>0</v>
      </c>
      <c r="X2403">
        <v>1</v>
      </c>
      <c r="Y2403">
        <v>0</v>
      </c>
      <c r="Z2403">
        <v>0</v>
      </c>
      <c r="AA2403">
        <v>1</v>
      </c>
      <c r="AB2403">
        <v>0</v>
      </c>
      <c r="AC2403">
        <v>1</v>
      </c>
      <c r="AD2403">
        <v>0</v>
      </c>
      <c r="AE2403">
        <v>1</v>
      </c>
      <c r="AF2403">
        <v>1</v>
      </c>
      <c r="AG2403">
        <v>1</v>
      </c>
      <c r="AH2403">
        <v>0</v>
      </c>
      <c r="AI2403">
        <v>1</v>
      </c>
      <c r="AJ2403">
        <v>1</v>
      </c>
      <c r="AK2403">
        <v>0</v>
      </c>
      <c r="AL2403">
        <v>1</v>
      </c>
      <c r="AM2403">
        <v>1</v>
      </c>
      <c r="AN2403">
        <v>1</v>
      </c>
      <c r="AO2403">
        <v>1</v>
      </c>
      <c r="AP2403">
        <v>0</v>
      </c>
      <c r="AQ2403">
        <v>0</v>
      </c>
      <c r="AR2403">
        <v>1</v>
      </c>
    </row>
    <row r="2404" spans="1:44" x14ac:dyDescent="0.3">
      <c r="A2404">
        <v>2400</v>
      </c>
      <c r="B2404">
        <v>2</v>
      </c>
      <c r="C2404">
        <v>98</v>
      </c>
      <c r="D2404">
        <v>8</v>
      </c>
      <c r="E2404" t="str">
        <f>"2-98-8"</f>
        <v>2-98-8</v>
      </c>
      <c r="F2404" t="s">
        <v>71</v>
      </c>
      <c r="G2404" t="s">
        <v>72</v>
      </c>
      <c r="T2404">
        <v>1</v>
      </c>
      <c r="U2404">
        <v>0</v>
      </c>
      <c r="V2404">
        <v>0</v>
      </c>
      <c r="W2404">
        <v>0</v>
      </c>
      <c r="X2404">
        <v>1</v>
      </c>
      <c r="Y2404">
        <v>0</v>
      </c>
      <c r="Z2404">
        <v>0</v>
      </c>
      <c r="AA2404">
        <v>1</v>
      </c>
      <c r="AB2404">
        <v>1</v>
      </c>
      <c r="AC2404">
        <v>0</v>
      </c>
      <c r="AD2404">
        <v>0</v>
      </c>
      <c r="AE2404">
        <v>1</v>
      </c>
      <c r="AF2404">
        <v>1</v>
      </c>
      <c r="AG2404">
        <v>1</v>
      </c>
      <c r="AH2404">
        <v>0</v>
      </c>
      <c r="AI2404">
        <v>1</v>
      </c>
      <c r="AJ2404">
        <v>1</v>
      </c>
      <c r="AK2404">
        <v>0</v>
      </c>
      <c r="AL2404">
        <v>1</v>
      </c>
      <c r="AM2404">
        <v>1</v>
      </c>
      <c r="AN2404">
        <v>1</v>
      </c>
      <c r="AO2404">
        <v>1</v>
      </c>
      <c r="AP2404">
        <v>0</v>
      </c>
      <c r="AQ2404">
        <v>0</v>
      </c>
      <c r="AR2404">
        <v>0</v>
      </c>
    </row>
    <row r="2405" spans="1:44" x14ac:dyDescent="0.3">
      <c r="A2405">
        <v>2401</v>
      </c>
      <c r="B2405">
        <v>2</v>
      </c>
      <c r="C2405">
        <v>98</v>
      </c>
      <c r="D2405">
        <v>20</v>
      </c>
      <c r="E2405" t="str">
        <f>"2-98-20"</f>
        <v>2-98-20</v>
      </c>
      <c r="F2405" t="s">
        <v>71</v>
      </c>
      <c r="G2405" t="s">
        <v>72</v>
      </c>
      <c r="T2405">
        <v>1</v>
      </c>
      <c r="U2405">
        <v>0</v>
      </c>
      <c r="V2405">
        <v>0</v>
      </c>
      <c r="W2405">
        <v>0</v>
      </c>
      <c r="X2405">
        <v>1</v>
      </c>
      <c r="Y2405">
        <v>0</v>
      </c>
      <c r="Z2405">
        <v>1</v>
      </c>
      <c r="AA2405">
        <v>0</v>
      </c>
      <c r="AB2405">
        <v>1</v>
      </c>
      <c r="AC2405">
        <v>0</v>
      </c>
      <c r="AD2405">
        <v>0</v>
      </c>
      <c r="AE2405">
        <v>1</v>
      </c>
      <c r="AF2405">
        <v>1</v>
      </c>
      <c r="AG2405">
        <v>1</v>
      </c>
      <c r="AH2405">
        <v>0</v>
      </c>
      <c r="AI2405">
        <v>1</v>
      </c>
      <c r="AJ2405">
        <v>0</v>
      </c>
      <c r="AK2405">
        <v>1</v>
      </c>
      <c r="AL2405">
        <v>1</v>
      </c>
      <c r="AM2405">
        <v>1</v>
      </c>
      <c r="AN2405">
        <v>1</v>
      </c>
      <c r="AO2405">
        <v>1</v>
      </c>
      <c r="AP2405">
        <v>0</v>
      </c>
      <c r="AQ2405">
        <v>0</v>
      </c>
      <c r="AR2405">
        <v>1</v>
      </c>
    </row>
    <row r="2406" spans="1:44" x14ac:dyDescent="0.3">
      <c r="A2406">
        <v>2402</v>
      </c>
      <c r="B2406">
        <v>2</v>
      </c>
      <c r="C2406">
        <v>98</v>
      </c>
      <c r="D2406">
        <v>11</v>
      </c>
      <c r="E2406" t="str">
        <f>"2-98-11"</f>
        <v>2-98-11</v>
      </c>
      <c r="F2406" t="s">
        <v>71</v>
      </c>
      <c r="G2406" t="s">
        <v>72</v>
      </c>
      <c r="T2406">
        <v>1</v>
      </c>
      <c r="U2406">
        <v>0</v>
      </c>
      <c r="V2406">
        <v>0</v>
      </c>
      <c r="W2406">
        <v>0</v>
      </c>
      <c r="X2406">
        <v>1</v>
      </c>
      <c r="Y2406">
        <v>0</v>
      </c>
      <c r="Z2406">
        <v>1</v>
      </c>
      <c r="AA2406">
        <v>0</v>
      </c>
      <c r="AB2406">
        <v>1</v>
      </c>
      <c r="AC2406">
        <v>0</v>
      </c>
      <c r="AD2406">
        <v>0</v>
      </c>
      <c r="AE2406">
        <v>1</v>
      </c>
      <c r="AF2406">
        <v>1</v>
      </c>
      <c r="AG2406">
        <v>1</v>
      </c>
      <c r="AH2406">
        <v>0</v>
      </c>
      <c r="AI2406">
        <v>1</v>
      </c>
      <c r="AJ2406">
        <v>1</v>
      </c>
      <c r="AK2406">
        <v>0</v>
      </c>
      <c r="AL2406">
        <v>1</v>
      </c>
      <c r="AM2406">
        <v>1</v>
      </c>
      <c r="AN2406">
        <v>1</v>
      </c>
      <c r="AO2406">
        <v>1</v>
      </c>
      <c r="AP2406">
        <v>0</v>
      </c>
      <c r="AQ2406">
        <v>0</v>
      </c>
      <c r="AR2406">
        <v>1</v>
      </c>
    </row>
    <row r="2407" spans="1:44" x14ac:dyDescent="0.3">
      <c r="A2407">
        <v>2403</v>
      </c>
      <c r="B2407">
        <v>2</v>
      </c>
      <c r="C2407">
        <v>98</v>
      </c>
      <c r="D2407">
        <v>6</v>
      </c>
      <c r="E2407" t="str">
        <f>"2-98-6"</f>
        <v>2-98-6</v>
      </c>
      <c r="F2407" t="s">
        <v>71</v>
      </c>
      <c r="G2407" t="s">
        <v>72</v>
      </c>
      <c r="T2407">
        <v>1</v>
      </c>
      <c r="U2407">
        <v>0</v>
      </c>
      <c r="V2407">
        <v>0</v>
      </c>
      <c r="W2407">
        <v>0</v>
      </c>
      <c r="X2407">
        <v>1</v>
      </c>
      <c r="Y2407">
        <v>0</v>
      </c>
      <c r="Z2407">
        <v>0</v>
      </c>
      <c r="AA2407">
        <v>1</v>
      </c>
      <c r="AB2407">
        <v>1</v>
      </c>
      <c r="AC2407">
        <v>0</v>
      </c>
      <c r="AD2407">
        <v>0</v>
      </c>
      <c r="AE2407">
        <v>1</v>
      </c>
      <c r="AF2407">
        <v>1</v>
      </c>
      <c r="AG2407">
        <v>1</v>
      </c>
      <c r="AH2407">
        <v>0</v>
      </c>
      <c r="AI2407">
        <v>1</v>
      </c>
      <c r="AJ2407">
        <v>1</v>
      </c>
      <c r="AK2407">
        <v>0</v>
      </c>
      <c r="AL2407">
        <v>1</v>
      </c>
      <c r="AM2407">
        <v>1</v>
      </c>
      <c r="AN2407">
        <v>1</v>
      </c>
      <c r="AO2407">
        <v>1</v>
      </c>
      <c r="AP2407">
        <v>0</v>
      </c>
      <c r="AQ2407">
        <v>0</v>
      </c>
      <c r="AR2407">
        <v>0</v>
      </c>
    </row>
    <row r="2408" spans="1:44" x14ac:dyDescent="0.3">
      <c r="A2408">
        <v>2404</v>
      </c>
      <c r="B2408">
        <v>2</v>
      </c>
      <c r="C2408">
        <v>98</v>
      </c>
      <c r="D2408">
        <v>7</v>
      </c>
      <c r="E2408" t="str">
        <f>"2-98-7"</f>
        <v>2-98-7</v>
      </c>
      <c r="F2408" t="s">
        <v>71</v>
      </c>
      <c r="G2408" t="s">
        <v>72</v>
      </c>
      <c r="T2408">
        <v>1</v>
      </c>
      <c r="U2408">
        <v>0</v>
      </c>
      <c r="V2408">
        <v>0</v>
      </c>
      <c r="W2408">
        <v>0</v>
      </c>
      <c r="X2408">
        <v>1</v>
      </c>
      <c r="Y2408">
        <v>0</v>
      </c>
      <c r="Z2408">
        <v>0</v>
      </c>
      <c r="AA2408">
        <v>1</v>
      </c>
      <c r="AB2408">
        <v>1</v>
      </c>
      <c r="AC2408">
        <v>0</v>
      </c>
      <c r="AD2408">
        <v>0</v>
      </c>
      <c r="AE2408">
        <v>1</v>
      </c>
      <c r="AF2408">
        <v>1</v>
      </c>
      <c r="AG2408">
        <v>1</v>
      </c>
      <c r="AH2408">
        <v>0</v>
      </c>
      <c r="AI2408">
        <v>1</v>
      </c>
      <c r="AJ2408">
        <v>1</v>
      </c>
      <c r="AK2408">
        <v>0</v>
      </c>
      <c r="AL2408">
        <v>1</v>
      </c>
      <c r="AM2408">
        <v>1</v>
      </c>
      <c r="AN2408">
        <v>1</v>
      </c>
      <c r="AO2408">
        <v>1</v>
      </c>
      <c r="AP2408">
        <v>0</v>
      </c>
      <c r="AQ2408">
        <v>0</v>
      </c>
      <c r="AR2408">
        <v>0</v>
      </c>
    </row>
    <row r="2409" spans="1:44" x14ac:dyDescent="0.3">
      <c r="A2409">
        <v>2405</v>
      </c>
      <c r="B2409">
        <v>2</v>
      </c>
      <c r="C2409">
        <v>99</v>
      </c>
      <c r="D2409">
        <v>22</v>
      </c>
      <c r="E2409" t="str">
        <f>"2-99-22"</f>
        <v>2-99-22</v>
      </c>
      <c r="F2409" t="s">
        <v>71</v>
      </c>
      <c r="G2409" t="s">
        <v>72</v>
      </c>
      <c r="T2409">
        <v>0</v>
      </c>
      <c r="U2409">
        <v>1</v>
      </c>
      <c r="V2409">
        <v>0</v>
      </c>
      <c r="W2409">
        <v>0</v>
      </c>
      <c r="X2409">
        <v>0</v>
      </c>
      <c r="Y2409">
        <v>1</v>
      </c>
      <c r="Z2409">
        <v>0</v>
      </c>
      <c r="AA2409">
        <v>1</v>
      </c>
      <c r="AB2409">
        <v>0</v>
      </c>
      <c r="AC2409">
        <v>0</v>
      </c>
      <c r="AD2409">
        <v>1</v>
      </c>
      <c r="AE2409">
        <v>0</v>
      </c>
      <c r="AF2409">
        <v>0</v>
      </c>
      <c r="AG2409">
        <v>0</v>
      </c>
      <c r="AH2409">
        <v>1</v>
      </c>
      <c r="AI2409">
        <v>0</v>
      </c>
      <c r="AJ2409">
        <v>0</v>
      </c>
      <c r="AK2409">
        <v>1</v>
      </c>
      <c r="AL2409">
        <v>0</v>
      </c>
      <c r="AM2409">
        <v>0</v>
      </c>
      <c r="AN2409">
        <v>0</v>
      </c>
      <c r="AO2409">
        <v>0</v>
      </c>
      <c r="AP2409">
        <v>0</v>
      </c>
      <c r="AQ2409">
        <v>0</v>
      </c>
      <c r="AR2409">
        <v>0</v>
      </c>
    </row>
    <row r="2410" spans="1:44" x14ac:dyDescent="0.3">
      <c r="A2410">
        <v>2406</v>
      </c>
      <c r="B2410">
        <v>2</v>
      </c>
      <c r="C2410">
        <v>99</v>
      </c>
      <c r="D2410">
        <v>21</v>
      </c>
      <c r="E2410" t="str">
        <f>"2-99-21"</f>
        <v>2-99-21</v>
      </c>
      <c r="F2410" t="s">
        <v>71</v>
      </c>
      <c r="G2410" t="s">
        <v>72</v>
      </c>
      <c r="T2410">
        <v>1</v>
      </c>
      <c r="U2410">
        <v>0</v>
      </c>
      <c r="V2410">
        <v>0</v>
      </c>
      <c r="W2410">
        <v>0</v>
      </c>
      <c r="X2410">
        <v>1</v>
      </c>
      <c r="Y2410">
        <v>0</v>
      </c>
      <c r="Z2410">
        <v>0</v>
      </c>
      <c r="AA2410">
        <v>1</v>
      </c>
      <c r="AB2410">
        <v>1</v>
      </c>
      <c r="AC2410">
        <v>0</v>
      </c>
      <c r="AD2410">
        <v>0</v>
      </c>
      <c r="AE2410">
        <v>1</v>
      </c>
      <c r="AF2410">
        <v>1</v>
      </c>
      <c r="AG2410">
        <v>1</v>
      </c>
      <c r="AH2410">
        <v>1</v>
      </c>
      <c r="AI2410">
        <v>0</v>
      </c>
      <c r="AJ2410">
        <v>0</v>
      </c>
      <c r="AK2410">
        <v>1</v>
      </c>
      <c r="AL2410">
        <v>1</v>
      </c>
      <c r="AM2410">
        <v>1</v>
      </c>
      <c r="AN2410">
        <v>1</v>
      </c>
      <c r="AO2410">
        <v>1</v>
      </c>
      <c r="AP2410">
        <v>0</v>
      </c>
      <c r="AQ2410">
        <v>0</v>
      </c>
      <c r="AR2410">
        <v>0</v>
      </c>
    </row>
    <row r="2411" spans="1:44" x14ac:dyDescent="0.3">
      <c r="A2411">
        <v>2407</v>
      </c>
      <c r="B2411">
        <v>2</v>
      </c>
      <c r="C2411">
        <v>99</v>
      </c>
      <c r="D2411">
        <v>14</v>
      </c>
      <c r="E2411" t="str">
        <f>"2-99-14"</f>
        <v>2-99-14</v>
      </c>
      <c r="F2411" t="s">
        <v>71</v>
      </c>
      <c r="G2411" t="s">
        <v>72</v>
      </c>
      <c r="T2411">
        <v>1</v>
      </c>
      <c r="U2411">
        <v>0</v>
      </c>
      <c r="V2411">
        <v>0</v>
      </c>
      <c r="W2411">
        <v>0</v>
      </c>
      <c r="X2411">
        <v>1</v>
      </c>
      <c r="Y2411">
        <v>0</v>
      </c>
      <c r="Z2411">
        <v>1</v>
      </c>
      <c r="AA2411">
        <v>0</v>
      </c>
      <c r="AB2411">
        <v>0</v>
      </c>
      <c r="AC2411">
        <v>0</v>
      </c>
      <c r="AD2411">
        <v>1</v>
      </c>
      <c r="AE2411">
        <v>0</v>
      </c>
      <c r="AF2411">
        <v>0</v>
      </c>
      <c r="AG2411">
        <v>0</v>
      </c>
      <c r="AH2411">
        <v>1</v>
      </c>
      <c r="AI2411">
        <v>0</v>
      </c>
      <c r="AJ2411">
        <v>1</v>
      </c>
      <c r="AK2411">
        <v>0</v>
      </c>
      <c r="AL2411">
        <v>0</v>
      </c>
      <c r="AM2411">
        <v>0</v>
      </c>
      <c r="AN2411">
        <v>0</v>
      </c>
      <c r="AO2411">
        <v>1</v>
      </c>
      <c r="AP2411">
        <v>0</v>
      </c>
      <c r="AQ2411">
        <v>0</v>
      </c>
      <c r="AR2411">
        <v>0</v>
      </c>
    </row>
    <row r="2412" spans="1:44" x14ac:dyDescent="0.3">
      <c r="A2412">
        <v>2408</v>
      </c>
      <c r="B2412">
        <v>2</v>
      </c>
      <c r="C2412">
        <v>99</v>
      </c>
      <c r="D2412">
        <v>13</v>
      </c>
      <c r="E2412" t="str">
        <f>"2-99-13"</f>
        <v>2-99-13</v>
      </c>
      <c r="F2412" t="s">
        <v>71</v>
      </c>
      <c r="G2412" t="s">
        <v>72</v>
      </c>
      <c r="T2412">
        <v>1</v>
      </c>
      <c r="U2412">
        <v>0</v>
      </c>
      <c r="V2412">
        <v>0</v>
      </c>
      <c r="W2412">
        <v>0</v>
      </c>
      <c r="X2412">
        <v>1</v>
      </c>
      <c r="Y2412">
        <v>0</v>
      </c>
      <c r="Z2412">
        <v>0</v>
      </c>
      <c r="AA2412">
        <v>1</v>
      </c>
      <c r="AB2412">
        <v>1</v>
      </c>
      <c r="AC2412">
        <v>0</v>
      </c>
      <c r="AD2412">
        <v>0</v>
      </c>
      <c r="AE2412">
        <v>1</v>
      </c>
      <c r="AF2412">
        <v>1</v>
      </c>
      <c r="AG2412">
        <v>1</v>
      </c>
      <c r="AH2412">
        <v>0</v>
      </c>
      <c r="AI2412">
        <v>1</v>
      </c>
      <c r="AJ2412">
        <v>1</v>
      </c>
      <c r="AK2412">
        <v>0</v>
      </c>
      <c r="AL2412">
        <v>1</v>
      </c>
      <c r="AM2412">
        <v>1</v>
      </c>
      <c r="AN2412">
        <v>1</v>
      </c>
      <c r="AO2412">
        <v>1</v>
      </c>
      <c r="AP2412">
        <v>0</v>
      </c>
      <c r="AQ2412">
        <v>0</v>
      </c>
      <c r="AR2412">
        <v>0</v>
      </c>
    </row>
    <row r="2413" spans="1:44" x14ac:dyDescent="0.3">
      <c r="A2413">
        <v>2409</v>
      </c>
      <c r="B2413">
        <v>2</v>
      </c>
      <c r="C2413">
        <v>99</v>
      </c>
      <c r="D2413">
        <v>9</v>
      </c>
      <c r="E2413" t="str">
        <f>"2-99-9"</f>
        <v>2-99-9</v>
      </c>
      <c r="F2413" t="s">
        <v>71</v>
      </c>
      <c r="G2413" t="s">
        <v>73</v>
      </c>
      <c r="H2413">
        <v>1</v>
      </c>
      <c r="I2413">
        <v>0</v>
      </c>
      <c r="J2413">
        <v>0</v>
      </c>
      <c r="K2413">
        <v>1</v>
      </c>
      <c r="L2413">
        <v>1</v>
      </c>
      <c r="M2413">
        <v>1</v>
      </c>
      <c r="N2413">
        <v>1</v>
      </c>
      <c r="O2413">
        <v>1</v>
      </c>
      <c r="P2413">
        <v>1</v>
      </c>
      <c r="Q2413">
        <v>1</v>
      </c>
      <c r="R2413">
        <v>1</v>
      </c>
      <c r="S2413">
        <v>1</v>
      </c>
    </row>
    <row r="2414" spans="1:44" x14ac:dyDescent="0.3">
      <c r="A2414">
        <v>2410</v>
      </c>
      <c r="B2414">
        <v>2</v>
      </c>
      <c r="C2414">
        <v>99</v>
      </c>
      <c r="D2414">
        <v>5</v>
      </c>
      <c r="E2414" t="str">
        <f>"2-99-5"</f>
        <v>2-99-5</v>
      </c>
      <c r="F2414" t="s">
        <v>71</v>
      </c>
      <c r="G2414" t="s">
        <v>73</v>
      </c>
      <c r="H2414">
        <v>1</v>
      </c>
      <c r="I2414">
        <v>0</v>
      </c>
      <c r="J2414">
        <v>1</v>
      </c>
      <c r="K2414">
        <v>0</v>
      </c>
      <c r="L2414">
        <v>1</v>
      </c>
      <c r="M2414">
        <v>1</v>
      </c>
      <c r="N2414">
        <v>1</v>
      </c>
      <c r="O2414">
        <v>1</v>
      </c>
      <c r="P2414">
        <v>0</v>
      </c>
      <c r="Q2414">
        <v>1</v>
      </c>
      <c r="R2414">
        <v>1</v>
      </c>
      <c r="S2414">
        <v>0</v>
      </c>
    </row>
    <row r="2415" spans="1:44" x14ac:dyDescent="0.3">
      <c r="A2415">
        <v>2411</v>
      </c>
      <c r="B2415">
        <v>2</v>
      </c>
      <c r="C2415">
        <v>99</v>
      </c>
      <c r="D2415">
        <v>3</v>
      </c>
      <c r="E2415" t="str">
        <f>"2-99-3"</f>
        <v>2-99-3</v>
      </c>
      <c r="F2415" t="s">
        <v>71</v>
      </c>
      <c r="G2415" t="s">
        <v>73</v>
      </c>
      <c r="H2415">
        <v>1</v>
      </c>
      <c r="I2415">
        <v>0</v>
      </c>
      <c r="J2415">
        <v>0</v>
      </c>
      <c r="K2415">
        <v>1</v>
      </c>
      <c r="L2415">
        <v>1</v>
      </c>
      <c r="M2415">
        <v>1</v>
      </c>
      <c r="N2415">
        <v>1</v>
      </c>
      <c r="O2415">
        <v>1</v>
      </c>
      <c r="P2415">
        <v>1</v>
      </c>
      <c r="Q2415">
        <v>1</v>
      </c>
      <c r="R2415">
        <v>1</v>
      </c>
      <c r="S2415">
        <v>1</v>
      </c>
    </row>
    <row r="2416" spans="1:44" x14ac:dyDescent="0.3">
      <c r="A2416">
        <v>2412</v>
      </c>
      <c r="B2416">
        <v>2</v>
      </c>
      <c r="C2416">
        <v>99</v>
      </c>
      <c r="D2416">
        <v>24</v>
      </c>
      <c r="E2416" t="str">
        <f>"2-99-24"</f>
        <v>2-99-24</v>
      </c>
      <c r="F2416" t="s">
        <v>71</v>
      </c>
      <c r="G2416" t="s">
        <v>72</v>
      </c>
      <c r="T2416">
        <v>0</v>
      </c>
      <c r="U2416">
        <v>1</v>
      </c>
      <c r="V2416">
        <v>0</v>
      </c>
      <c r="W2416">
        <v>0</v>
      </c>
      <c r="X2416">
        <v>1</v>
      </c>
      <c r="Y2416">
        <v>0</v>
      </c>
      <c r="Z2416">
        <v>0</v>
      </c>
      <c r="AA2416">
        <v>1</v>
      </c>
      <c r="AB2416">
        <v>1</v>
      </c>
      <c r="AC2416">
        <v>0</v>
      </c>
      <c r="AD2416">
        <v>0</v>
      </c>
      <c r="AE2416">
        <v>0</v>
      </c>
      <c r="AF2416">
        <v>0</v>
      </c>
      <c r="AG2416">
        <v>0</v>
      </c>
      <c r="AH2416">
        <v>0</v>
      </c>
      <c r="AI2416">
        <v>1</v>
      </c>
      <c r="AJ2416">
        <v>1</v>
      </c>
      <c r="AK2416">
        <v>0</v>
      </c>
      <c r="AL2416">
        <v>0</v>
      </c>
      <c r="AM2416">
        <v>1</v>
      </c>
      <c r="AN2416">
        <v>1</v>
      </c>
      <c r="AO2416">
        <v>1</v>
      </c>
      <c r="AP2416">
        <v>0</v>
      </c>
      <c r="AQ2416">
        <v>0</v>
      </c>
      <c r="AR2416">
        <v>0</v>
      </c>
    </row>
    <row r="2417" spans="1:44" x14ac:dyDescent="0.3">
      <c r="A2417">
        <v>2413</v>
      </c>
      <c r="B2417">
        <v>2</v>
      </c>
      <c r="C2417">
        <v>99</v>
      </c>
      <c r="D2417">
        <v>16</v>
      </c>
      <c r="E2417" t="str">
        <f>"2-99-16"</f>
        <v>2-99-16</v>
      </c>
      <c r="F2417" t="s">
        <v>71</v>
      </c>
      <c r="G2417" t="s">
        <v>73</v>
      </c>
      <c r="H2417">
        <v>1</v>
      </c>
      <c r="I2417">
        <v>0</v>
      </c>
      <c r="J2417">
        <v>0</v>
      </c>
      <c r="K2417">
        <v>1</v>
      </c>
      <c r="L2417">
        <v>0</v>
      </c>
      <c r="M2417">
        <v>1</v>
      </c>
      <c r="N2417">
        <v>0</v>
      </c>
      <c r="O2417">
        <v>1</v>
      </c>
      <c r="P2417">
        <v>0</v>
      </c>
      <c r="Q2417">
        <v>1</v>
      </c>
      <c r="R2417">
        <v>0</v>
      </c>
      <c r="S2417">
        <v>1</v>
      </c>
    </row>
    <row r="2418" spans="1:44" x14ac:dyDescent="0.3">
      <c r="A2418">
        <v>2414</v>
      </c>
      <c r="B2418">
        <v>2</v>
      </c>
      <c r="C2418">
        <v>99</v>
      </c>
      <c r="D2418">
        <v>15</v>
      </c>
      <c r="E2418" t="str">
        <f>"2-99-15"</f>
        <v>2-99-15</v>
      </c>
      <c r="F2418" t="s">
        <v>71</v>
      </c>
      <c r="G2418" t="s">
        <v>72</v>
      </c>
      <c r="T2418">
        <v>0</v>
      </c>
      <c r="U2418">
        <v>0</v>
      </c>
      <c r="V2418">
        <v>0</v>
      </c>
      <c r="W2418">
        <v>0</v>
      </c>
      <c r="X2418">
        <v>0</v>
      </c>
      <c r="Y2418">
        <v>1</v>
      </c>
      <c r="Z2418">
        <v>0</v>
      </c>
      <c r="AA2418">
        <v>0</v>
      </c>
      <c r="AB2418">
        <v>0</v>
      </c>
      <c r="AC2418">
        <v>0</v>
      </c>
      <c r="AD2418">
        <v>0</v>
      </c>
      <c r="AE2418">
        <v>0</v>
      </c>
      <c r="AF2418">
        <v>0</v>
      </c>
      <c r="AG2418">
        <v>0</v>
      </c>
      <c r="AH2418">
        <v>0</v>
      </c>
      <c r="AI2418">
        <v>0</v>
      </c>
      <c r="AJ2418">
        <v>0</v>
      </c>
      <c r="AK2418">
        <v>0</v>
      </c>
      <c r="AL2418">
        <v>0</v>
      </c>
      <c r="AM2418">
        <v>0</v>
      </c>
      <c r="AN2418">
        <v>0</v>
      </c>
      <c r="AO2418">
        <v>0</v>
      </c>
      <c r="AP2418">
        <v>0</v>
      </c>
      <c r="AQ2418">
        <v>0</v>
      </c>
      <c r="AR2418">
        <v>0</v>
      </c>
    </row>
    <row r="2419" spans="1:44" x14ac:dyDescent="0.3">
      <c r="A2419">
        <v>2415</v>
      </c>
      <c r="B2419">
        <v>2</v>
      </c>
      <c r="C2419">
        <v>99</v>
      </c>
      <c r="D2419">
        <v>6</v>
      </c>
      <c r="E2419" t="str">
        <f>"2-99-6"</f>
        <v>2-99-6</v>
      </c>
      <c r="F2419" t="s">
        <v>71</v>
      </c>
      <c r="G2419" t="s">
        <v>72</v>
      </c>
      <c r="T2419">
        <v>1</v>
      </c>
      <c r="U2419">
        <v>0</v>
      </c>
      <c r="V2419">
        <v>0</v>
      </c>
      <c r="W2419">
        <v>0</v>
      </c>
      <c r="X2419">
        <v>1</v>
      </c>
      <c r="Y2419">
        <v>0</v>
      </c>
      <c r="Z2419">
        <v>1</v>
      </c>
      <c r="AA2419">
        <v>0</v>
      </c>
      <c r="AB2419">
        <v>1</v>
      </c>
      <c r="AC2419">
        <v>0</v>
      </c>
      <c r="AD2419">
        <v>0</v>
      </c>
      <c r="AE2419">
        <v>1</v>
      </c>
      <c r="AF2419">
        <v>1</v>
      </c>
      <c r="AG2419">
        <v>1</v>
      </c>
      <c r="AH2419">
        <v>0</v>
      </c>
      <c r="AI2419">
        <v>1</v>
      </c>
      <c r="AJ2419">
        <v>0</v>
      </c>
      <c r="AK2419">
        <v>1</v>
      </c>
      <c r="AL2419">
        <v>1</v>
      </c>
      <c r="AM2419">
        <v>1</v>
      </c>
      <c r="AN2419">
        <v>1</v>
      </c>
      <c r="AO2419">
        <v>1</v>
      </c>
      <c r="AP2419">
        <v>0</v>
      </c>
      <c r="AQ2419">
        <v>0</v>
      </c>
      <c r="AR2419">
        <v>0</v>
      </c>
    </row>
    <row r="2420" spans="1:44" x14ac:dyDescent="0.3">
      <c r="A2420">
        <v>2416</v>
      </c>
      <c r="B2420">
        <v>2</v>
      </c>
      <c r="C2420">
        <v>99</v>
      </c>
      <c r="D2420">
        <v>4</v>
      </c>
      <c r="E2420" t="str">
        <f>"2-99-4"</f>
        <v>2-99-4</v>
      </c>
      <c r="F2420" t="s">
        <v>71</v>
      </c>
      <c r="G2420" t="s">
        <v>73</v>
      </c>
      <c r="H2420">
        <v>1</v>
      </c>
      <c r="I2420">
        <v>0</v>
      </c>
      <c r="J2420">
        <v>0</v>
      </c>
      <c r="K2420">
        <v>1</v>
      </c>
      <c r="L2420">
        <v>1</v>
      </c>
      <c r="M2420">
        <v>1</v>
      </c>
      <c r="N2420">
        <v>1</v>
      </c>
      <c r="O2420">
        <v>1</v>
      </c>
      <c r="P2420">
        <v>1</v>
      </c>
      <c r="Q2420">
        <v>1</v>
      </c>
      <c r="R2420">
        <v>1</v>
      </c>
      <c r="S2420">
        <v>1</v>
      </c>
    </row>
    <row r="2421" spans="1:44" x14ac:dyDescent="0.3">
      <c r="A2421">
        <v>2417</v>
      </c>
      <c r="B2421">
        <v>2</v>
      </c>
      <c r="C2421">
        <v>99</v>
      </c>
      <c r="D2421">
        <v>20</v>
      </c>
      <c r="E2421" t="str">
        <f>"2-99-20"</f>
        <v>2-99-20</v>
      </c>
      <c r="F2421" t="s">
        <v>71</v>
      </c>
      <c r="G2421" t="s">
        <v>72</v>
      </c>
      <c r="T2421">
        <v>0</v>
      </c>
      <c r="U2421">
        <v>1</v>
      </c>
      <c r="V2421">
        <v>0</v>
      </c>
      <c r="W2421">
        <v>0</v>
      </c>
      <c r="X2421">
        <v>0</v>
      </c>
      <c r="Y2421">
        <v>1</v>
      </c>
      <c r="Z2421">
        <v>1</v>
      </c>
      <c r="AA2421">
        <v>0</v>
      </c>
      <c r="AB2421">
        <v>0</v>
      </c>
      <c r="AC2421">
        <v>1</v>
      </c>
      <c r="AD2421">
        <v>0</v>
      </c>
      <c r="AE2421">
        <v>1</v>
      </c>
      <c r="AF2421">
        <v>1</v>
      </c>
      <c r="AG2421">
        <v>1</v>
      </c>
      <c r="AH2421">
        <v>0</v>
      </c>
      <c r="AI2421">
        <v>1</v>
      </c>
      <c r="AJ2421">
        <v>0</v>
      </c>
      <c r="AK2421">
        <v>1</v>
      </c>
      <c r="AL2421">
        <v>1</v>
      </c>
      <c r="AM2421">
        <v>1</v>
      </c>
      <c r="AN2421">
        <v>1</v>
      </c>
      <c r="AO2421">
        <v>1</v>
      </c>
      <c r="AP2421">
        <v>0</v>
      </c>
      <c r="AQ2421">
        <v>0</v>
      </c>
      <c r="AR2421">
        <v>0</v>
      </c>
    </row>
    <row r="2422" spans="1:44" x14ac:dyDescent="0.3">
      <c r="A2422">
        <v>2418</v>
      </c>
      <c r="B2422">
        <v>2</v>
      </c>
      <c r="C2422">
        <v>99</v>
      </c>
      <c r="D2422">
        <v>19</v>
      </c>
      <c r="E2422" t="str">
        <f>"2-99-19"</f>
        <v>2-99-19</v>
      </c>
      <c r="F2422" t="s">
        <v>71</v>
      </c>
      <c r="G2422" t="s">
        <v>72</v>
      </c>
      <c r="T2422">
        <v>0</v>
      </c>
      <c r="U2422">
        <v>0</v>
      </c>
      <c r="V2422">
        <v>0</v>
      </c>
      <c r="W2422">
        <v>0</v>
      </c>
      <c r="X2422">
        <v>0</v>
      </c>
      <c r="Y2422">
        <v>1</v>
      </c>
      <c r="Z2422">
        <v>0</v>
      </c>
      <c r="AA2422">
        <v>1</v>
      </c>
      <c r="AB2422">
        <v>0</v>
      </c>
      <c r="AC2422">
        <v>0</v>
      </c>
      <c r="AD2422">
        <v>0</v>
      </c>
      <c r="AE2422">
        <v>0</v>
      </c>
      <c r="AF2422">
        <v>0</v>
      </c>
      <c r="AG2422">
        <v>0</v>
      </c>
      <c r="AH2422">
        <v>1</v>
      </c>
      <c r="AI2422">
        <v>0</v>
      </c>
      <c r="AJ2422">
        <v>0</v>
      </c>
      <c r="AK2422">
        <v>0</v>
      </c>
      <c r="AL2422">
        <v>0</v>
      </c>
      <c r="AM2422">
        <v>0</v>
      </c>
      <c r="AN2422">
        <v>0</v>
      </c>
      <c r="AO2422">
        <v>0</v>
      </c>
      <c r="AP2422">
        <v>0</v>
      </c>
      <c r="AQ2422">
        <v>0</v>
      </c>
      <c r="AR2422">
        <v>0</v>
      </c>
    </row>
    <row r="2423" spans="1:44" x14ac:dyDescent="0.3">
      <c r="A2423">
        <v>2419</v>
      </c>
      <c r="B2423">
        <v>2</v>
      </c>
      <c r="C2423">
        <v>99</v>
      </c>
      <c r="D2423">
        <v>7</v>
      </c>
      <c r="E2423" t="str">
        <f>"2-99-7"</f>
        <v>2-99-7</v>
      </c>
      <c r="F2423" t="s">
        <v>71</v>
      </c>
      <c r="G2423" t="s">
        <v>72</v>
      </c>
      <c r="T2423">
        <v>1</v>
      </c>
      <c r="U2423">
        <v>0</v>
      </c>
      <c r="V2423">
        <v>0</v>
      </c>
      <c r="W2423">
        <v>0</v>
      </c>
      <c r="X2423">
        <v>1</v>
      </c>
      <c r="Y2423">
        <v>0</v>
      </c>
      <c r="Z2423">
        <v>1</v>
      </c>
      <c r="AA2423">
        <v>0</v>
      </c>
      <c r="AB2423">
        <v>1</v>
      </c>
      <c r="AC2423">
        <v>0</v>
      </c>
      <c r="AD2423">
        <v>0</v>
      </c>
      <c r="AE2423">
        <v>1</v>
      </c>
      <c r="AF2423">
        <v>1</v>
      </c>
      <c r="AG2423">
        <v>1</v>
      </c>
      <c r="AH2423">
        <v>0</v>
      </c>
      <c r="AI2423">
        <v>1</v>
      </c>
      <c r="AJ2423">
        <v>0</v>
      </c>
      <c r="AK2423">
        <v>1</v>
      </c>
      <c r="AL2423">
        <v>1</v>
      </c>
      <c r="AM2423">
        <v>1</v>
      </c>
      <c r="AN2423">
        <v>1</v>
      </c>
      <c r="AO2423">
        <v>1</v>
      </c>
      <c r="AP2423">
        <v>0</v>
      </c>
      <c r="AQ2423">
        <v>0</v>
      </c>
      <c r="AR2423">
        <v>0</v>
      </c>
    </row>
    <row r="2424" spans="1:44" x14ac:dyDescent="0.3">
      <c r="A2424">
        <v>2420</v>
      </c>
      <c r="B2424">
        <v>2</v>
      </c>
      <c r="C2424">
        <v>99</v>
      </c>
      <c r="D2424">
        <v>18</v>
      </c>
      <c r="E2424" t="str">
        <f>"2-99-18"</f>
        <v>2-99-18</v>
      </c>
      <c r="F2424" t="s">
        <v>71</v>
      </c>
      <c r="G2424" t="s">
        <v>72</v>
      </c>
      <c r="T2424">
        <v>0</v>
      </c>
      <c r="U2424">
        <v>1</v>
      </c>
      <c r="V2424">
        <v>0</v>
      </c>
      <c r="W2424">
        <v>0</v>
      </c>
      <c r="X2424">
        <v>0</v>
      </c>
      <c r="Y2424">
        <v>1</v>
      </c>
      <c r="Z2424">
        <v>0</v>
      </c>
      <c r="AA2424">
        <v>1</v>
      </c>
      <c r="AB2424">
        <v>0</v>
      </c>
      <c r="AC2424">
        <v>0</v>
      </c>
      <c r="AD2424">
        <v>1</v>
      </c>
      <c r="AE2424">
        <v>0</v>
      </c>
      <c r="AF2424">
        <v>0</v>
      </c>
      <c r="AG2424">
        <v>0</v>
      </c>
      <c r="AH2424">
        <v>1</v>
      </c>
      <c r="AI2424">
        <v>0</v>
      </c>
      <c r="AJ2424">
        <v>0</v>
      </c>
      <c r="AK2424">
        <v>1</v>
      </c>
      <c r="AL2424">
        <v>0</v>
      </c>
      <c r="AM2424">
        <v>0</v>
      </c>
      <c r="AN2424">
        <v>0</v>
      </c>
      <c r="AO2424">
        <v>0</v>
      </c>
      <c r="AP2424">
        <v>0</v>
      </c>
      <c r="AQ2424">
        <v>0</v>
      </c>
      <c r="AR2424">
        <v>0</v>
      </c>
    </row>
    <row r="2425" spans="1:44" x14ac:dyDescent="0.3">
      <c r="A2425">
        <v>2421</v>
      </c>
      <c r="B2425">
        <v>2</v>
      </c>
      <c r="C2425">
        <v>99</v>
      </c>
      <c r="D2425">
        <v>17</v>
      </c>
      <c r="E2425" t="str">
        <f>"2-99-17"</f>
        <v>2-99-17</v>
      </c>
      <c r="F2425" t="s">
        <v>71</v>
      </c>
      <c r="G2425" t="s">
        <v>72</v>
      </c>
      <c r="T2425">
        <v>0</v>
      </c>
      <c r="U2425">
        <v>1</v>
      </c>
      <c r="V2425">
        <v>0</v>
      </c>
      <c r="W2425">
        <v>0</v>
      </c>
      <c r="X2425">
        <v>1</v>
      </c>
      <c r="Y2425">
        <v>0</v>
      </c>
      <c r="Z2425">
        <v>0</v>
      </c>
      <c r="AA2425">
        <v>1</v>
      </c>
      <c r="AB2425">
        <v>0</v>
      </c>
      <c r="AC2425">
        <v>0</v>
      </c>
      <c r="AD2425">
        <v>1</v>
      </c>
      <c r="AE2425">
        <v>1</v>
      </c>
      <c r="AF2425">
        <v>1</v>
      </c>
      <c r="AG2425">
        <v>1</v>
      </c>
      <c r="AH2425">
        <v>0</v>
      </c>
      <c r="AI2425">
        <v>1</v>
      </c>
      <c r="AJ2425">
        <v>1</v>
      </c>
      <c r="AK2425">
        <v>0</v>
      </c>
      <c r="AL2425">
        <v>1</v>
      </c>
      <c r="AM2425">
        <v>1</v>
      </c>
      <c r="AN2425">
        <v>1</v>
      </c>
      <c r="AO2425">
        <v>1</v>
      </c>
      <c r="AP2425">
        <v>0</v>
      </c>
      <c r="AQ2425">
        <v>0</v>
      </c>
      <c r="AR2425">
        <v>0</v>
      </c>
    </row>
    <row r="2426" spans="1:44" x14ac:dyDescent="0.3">
      <c r="A2426">
        <v>2422</v>
      </c>
      <c r="B2426">
        <v>2</v>
      </c>
      <c r="C2426">
        <v>99</v>
      </c>
      <c r="D2426">
        <v>11</v>
      </c>
      <c r="E2426" t="str">
        <f>"2-99-11"</f>
        <v>2-99-11</v>
      </c>
      <c r="F2426" t="s">
        <v>71</v>
      </c>
      <c r="G2426" t="s">
        <v>72</v>
      </c>
      <c r="T2426">
        <v>1</v>
      </c>
      <c r="U2426">
        <v>0</v>
      </c>
      <c r="V2426">
        <v>0</v>
      </c>
      <c r="W2426">
        <v>0</v>
      </c>
      <c r="X2426">
        <v>1</v>
      </c>
      <c r="Y2426">
        <v>0</v>
      </c>
      <c r="Z2426">
        <v>0</v>
      </c>
      <c r="AA2426">
        <v>1</v>
      </c>
      <c r="AB2426">
        <v>0</v>
      </c>
      <c r="AC2426">
        <v>1</v>
      </c>
      <c r="AD2426">
        <v>0</v>
      </c>
      <c r="AE2426">
        <v>1</v>
      </c>
      <c r="AF2426">
        <v>1</v>
      </c>
      <c r="AG2426">
        <v>1</v>
      </c>
      <c r="AH2426">
        <v>0</v>
      </c>
      <c r="AI2426">
        <v>1</v>
      </c>
      <c r="AJ2426">
        <v>1</v>
      </c>
      <c r="AK2426">
        <v>0</v>
      </c>
      <c r="AL2426">
        <v>1</v>
      </c>
      <c r="AM2426">
        <v>1</v>
      </c>
      <c r="AN2426">
        <v>1</v>
      </c>
      <c r="AO2426">
        <v>1</v>
      </c>
      <c r="AP2426">
        <v>0</v>
      </c>
      <c r="AQ2426">
        <v>0</v>
      </c>
      <c r="AR2426">
        <v>0</v>
      </c>
    </row>
    <row r="2427" spans="1:44" x14ac:dyDescent="0.3">
      <c r="A2427">
        <v>2423</v>
      </c>
      <c r="B2427">
        <v>2</v>
      </c>
      <c r="C2427">
        <v>99</v>
      </c>
      <c r="D2427">
        <v>8</v>
      </c>
      <c r="E2427" t="str">
        <f>"2-99-8"</f>
        <v>2-99-8</v>
      </c>
      <c r="F2427" t="s">
        <v>71</v>
      </c>
      <c r="G2427" t="s">
        <v>72</v>
      </c>
      <c r="T2427">
        <v>1</v>
      </c>
      <c r="U2427">
        <v>0</v>
      </c>
      <c r="V2427">
        <v>0</v>
      </c>
      <c r="W2427">
        <v>0</v>
      </c>
      <c r="X2427">
        <v>1</v>
      </c>
      <c r="Y2427">
        <v>0</v>
      </c>
      <c r="Z2427">
        <v>1</v>
      </c>
      <c r="AA2427">
        <v>0</v>
      </c>
      <c r="AB2427">
        <v>1</v>
      </c>
      <c r="AC2427">
        <v>0</v>
      </c>
      <c r="AD2427">
        <v>0</v>
      </c>
      <c r="AE2427">
        <v>1</v>
      </c>
      <c r="AF2427">
        <v>1</v>
      </c>
      <c r="AG2427">
        <v>1</v>
      </c>
      <c r="AH2427">
        <v>1</v>
      </c>
      <c r="AI2427">
        <v>0</v>
      </c>
      <c r="AJ2427">
        <v>1</v>
      </c>
      <c r="AK2427">
        <v>0</v>
      </c>
      <c r="AL2427">
        <v>1</v>
      </c>
      <c r="AM2427">
        <v>1</v>
      </c>
      <c r="AN2427">
        <v>1</v>
      </c>
      <c r="AO2427">
        <v>1</v>
      </c>
      <c r="AP2427">
        <v>0</v>
      </c>
      <c r="AQ2427">
        <v>0</v>
      </c>
      <c r="AR2427">
        <v>0</v>
      </c>
    </row>
    <row r="2428" spans="1:44" x14ac:dyDescent="0.3">
      <c r="A2428">
        <v>2424</v>
      </c>
      <c r="B2428">
        <v>2</v>
      </c>
      <c r="C2428">
        <v>99</v>
      </c>
      <c r="D2428">
        <v>23</v>
      </c>
      <c r="E2428" t="str">
        <f>"2-99-23"</f>
        <v>2-99-23</v>
      </c>
      <c r="F2428" t="s">
        <v>71</v>
      </c>
      <c r="G2428" t="s">
        <v>72</v>
      </c>
      <c r="T2428">
        <v>1</v>
      </c>
      <c r="U2428">
        <v>0</v>
      </c>
      <c r="V2428">
        <v>0</v>
      </c>
      <c r="W2428">
        <v>0</v>
      </c>
      <c r="X2428">
        <v>1</v>
      </c>
      <c r="Y2428">
        <v>0</v>
      </c>
      <c r="Z2428">
        <v>1</v>
      </c>
      <c r="AA2428">
        <v>0</v>
      </c>
      <c r="AB2428">
        <v>0</v>
      </c>
      <c r="AC2428">
        <v>0</v>
      </c>
      <c r="AD2428">
        <v>1</v>
      </c>
      <c r="AE2428">
        <v>1</v>
      </c>
      <c r="AF2428">
        <v>1</v>
      </c>
      <c r="AG2428">
        <v>1</v>
      </c>
      <c r="AH2428">
        <v>1</v>
      </c>
      <c r="AI2428">
        <v>0</v>
      </c>
      <c r="AJ2428">
        <v>0</v>
      </c>
      <c r="AK2428">
        <v>1</v>
      </c>
      <c r="AL2428">
        <v>1</v>
      </c>
      <c r="AM2428">
        <v>1</v>
      </c>
      <c r="AN2428">
        <v>1</v>
      </c>
      <c r="AO2428">
        <v>1</v>
      </c>
      <c r="AP2428">
        <v>0</v>
      </c>
      <c r="AQ2428">
        <v>0</v>
      </c>
      <c r="AR2428">
        <v>1</v>
      </c>
    </row>
    <row r="2429" spans="1:44" x14ac:dyDescent="0.3">
      <c r="A2429">
        <v>2425</v>
      </c>
      <c r="B2429">
        <v>2</v>
      </c>
      <c r="C2429">
        <v>99</v>
      </c>
      <c r="D2429">
        <v>2</v>
      </c>
      <c r="E2429" t="str">
        <f>"2-99-2"</f>
        <v>2-99-2</v>
      </c>
      <c r="F2429" t="s">
        <v>71</v>
      </c>
      <c r="G2429" t="s">
        <v>72</v>
      </c>
      <c r="T2429">
        <v>1</v>
      </c>
      <c r="U2429">
        <v>0</v>
      </c>
      <c r="V2429">
        <v>0</v>
      </c>
      <c r="W2429">
        <v>0</v>
      </c>
      <c r="X2429">
        <v>1</v>
      </c>
      <c r="Y2429">
        <v>0</v>
      </c>
      <c r="Z2429">
        <v>1</v>
      </c>
      <c r="AA2429">
        <v>0</v>
      </c>
      <c r="AB2429">
        <v>1</v>
      </c>
      <c r="AC2429">
        <v>0</v>
      </c>
      <c r="AD2429">
        <v>0</v>
      </c>
      <c r="AE2429">
        <v>1</v>
      </c>
      <c r="AF2429">
        <v>1</v>
      </c>
      <c r="AG2429">
        <v>1</v>
      </c>
      <c r="AH2429">
        <v>0</v>
      </c>
      <c r="AI2429">
        <v>1</v>
      </c>
      <c r="AJ2429">
        <v>0</v>
      </c>
      <c r="AK2429">
        <v>1</v>
      </c>
      <c r="AL2429">
        <v>1</v>
      </c>
      <c r="AM2429">
        <v>1</v>
      </c>
      <c r="AN2429">
        <v>1</v>
      </c>
      <c r="AO2429">
        <v>1</v>
      </c>
      <c r="AP2429">
        <v>0</v>
      </c>
      <c r="AQ2429">
        <v>0</v>
      </c>
      <c r="AR2429">
        <v>1</v>
      </c>
    </row>
    <row r="2430" spans="1:44" x14ac:dyDescent="0.3">
      <c r="A2430">
        <v>2426</v>
      </c>
      <c r="B2430">
        <v>2</v>
      </c>
      <c r="C2430">
        <v>99</v>
      </c>
      <c r="D2430">
        <v>25</v>
      </c>
      <c r="E2430" t="str">
        <f>"2-99-25"</f>
        <v>2-99-25</v>
      </c>
      <c r="F2430" t="s">
        <v>71</v>
      </c>
      <c r="G2430" t="s">
        <v>72</v>
      </c>
      <c r="T2430">
        <v>1</v>
      </c>
      <c r="U2430">
        <v>0</v>
      </c>
      <c r="V2430">
        <v>0</v>
      </c>
      <c r="W2430">
        <v>0</v>
      </c>
      <c r="X2430">
        <v>1</v>
      </c>
      <c r="Y2430">
        <v>0</v>
      </c>
      <c r="Z2430">
        <v>1</v>
      </c>
      <c r="AA2430">
        <v>0</v>
      </c>
      <c r="AB2430">
        <v>1</v>
      </c>
      <c r="AC2430">
        <v>0</v>
      </c>
      <c r="AD2430">
        <v>0</v>
      </c>
      <c r="AE2430">
        <v>1</v>
      </c>
      <c r="AF2430">
        <v>0</v>
      </c>
      <c r="AG2430">
        <v>1</v>
      </c>
      <c r="AH2430">
        <v>1</v>
      </c>
      <c r="AI2430">
        <v>0</v>
      </c>
      <c r="AJ2430">
        <v>0</v>
      </c>
      <c r="AK2430">
        <v>1</v>
      </c>
      <c r="AL2430">
        <v>1</v>
      </c>
      <c r="AM2430">
        <v>1</v>
      </c>
      <c r="AN2430">
        <v>1</v>
      </c>
      <c r="AO2430">
        <v>1</v>
      </c>
      <c r="AP2430">
        <v>0</v>
      </c>
      <c r="AQ2430">
        <v>0</v>
      </c>
      <c r="AR2430">
        <v>1</v>
      </c>
    </row>
    <row r="2431" spans="1:44" x14ac:dyDescent="0.3">
      <c r="A2431">
        <v>2427</v>
      </c>
      <c r="B2431">
        <v>2</v>
      </c>
      <c r="C2431">
        <v>99</v>
      </c>
      <c r="D2431">
        <v>12</v>
      </c>
      <c r="E2431" t="str">
        <f>"2-99-12"</f>
        <v>2-99-12</v>
      </c>
      <c r="F2431" t="s">
        <v>71</v>
      </c>
      <c r="G2431" t="s">
        <v>72</v>
      </c>
      <c r="T2431">
        <v>0</v>
      </c>
      <c r="U2431">
        <v>1</v>
      </c>
      <c r="V2431">
        <v>0</v>
      </c>
      <c r="W2431">
        <v>0</v>
      </c>
      <c r="X2431">
        <v>1</v>
      </c>
      <c r="Y2431">
        <v>0</v>
      </c>
      <c r="Z2431">
        <v>0</v>
      </c>
      <c r="AA2431">
        <v>1</v>
      </c>
      <c r="AB2431">
        <v>0</v>
      </c>
      <c r="AC2431">
        <v>1</v>
      </c>
      <c r="AD2431">
        <v>0</v>
      </c>
      <c r="AE2431">
        <v>1</v>
      </c>
      <c r="AF2431">
        <v>1</v>
      </c>
      <c r="AG2431">
        <v>1</v>
      </c>
      <c r="AH2431">
        <v>0</v>
      </c>
      <c r="AI2431">
        <v>1</v>
      </c>
      <c r="AJ2431">
        <v>1</v>
      </c>
      <c r="AK2431">
        <v>0</v>
      </c>
      <c r="AL2431">
        <v>1</v>
      </c>
      <c r="AM2431">
        <v>1</v>
      </c>
      <c r="AN2431">
        <v>1</v>
      </c>
      <c r="AO2431">
        <v>1</v>
      </c>
      <c r="AP2431">
        <v>0</v>
      </c>
      <c r="AQ2431">
        <v>0</v>
      </c>
      <c r="AR2431">
        <v>1</v>
      </c>
    </row>
    <row r="2432" spans="1:44" x14ac:dyDescent="0.3">
      <c r="A2432">
        <v>2428</v>
      </c>
      <c r="B2432">
        <v>2</v>
      </c>
      <c r="C2432">
        <v>99</v>
      </c>
      <c r="D2432">
        <v>10</v>
      </c>
      <c r="E2432" t="str">
        <f>"2-99-10"</f>
        <v>2-99-10</v>
      </c>
      <c r="F2432" t="s">
        <v>71</v>
      </c>
      <c r="G2432" t="s">
        <v>72</v>
      </c>
      <c r="T2432">
        <v>0</v>
      </c>
      <c r="U2432">
        <v>1</v>
      </c>
      <c r="V2432">
        <v>0</v>
      </c>
      <c r="W2432">
        <v>0</v>
      </c>
      <c r="X2432">
        <v>1</v>
      </c>
      <c r="Y2432">
        <v>0</v>
      </c>
      <c r="Z2432">
        <v>0</v>
      </c>
      <c r="AA2432">
        <v>1</v>
      </c>
      <c r="AB2432">
        <v>0</v>
      </c>
      <c r="AC2432">
        <v>1</v>
      </c>
      <c r="AD2432">
        <v>0</v>
      </c>
      <c r="AE2432">
        <v>1</v>
      </c>
      <c r="AF2432">
        <v>1</v>
      </c>
      <c r="AG2432">
        <v>1</v>
      </c>
      <c r="AH2432">
        <v>0</v>
      </c>
      <c r="AI2432">
        <v>1</v>
      </c>
      <c r="AJ2432">
        <v>1</v>
      </c>
      <c r="AK2432">
        <v>0</v>
      </c>
      <c r="AL2432">
        <v>1</v>
      </c>
      <c r="AM2432">
        <v>1</v>
      </c>
      <c r="AN2432">
        <v>1</v>
      </c>
      <c r="AO2432">
        <v>1</v>
      </c>
      <c r="AP2432">
        <v>0</v>
      </c>
      <c r="AQ2432">
        <v>0</v>
      </c>
      <c r="AR2432">
        <v>1</v>
      </c>
    </row>
    <row r="2433" spans="1:44" x14ac:dyDescent="0.3">
      <c r="A2433">
        <v>2429</v>
      </c>
      <c r="B2433">
        <v>2</v>
      </c>
      <c r="C2433">
        <v>99</v>
      </c>
      <c r="D2433">
        <v>1</v>
      </c>
      <c r="E2433" t="str">
        <f>"2-99-1"</f>
        <v>2-99-1</v>
      </c>
      <c r="F2433" t="s">
        <v>71</v>
      </c>
      <c r="G2433" t="s">
        <v>72</v>
      </c>
      <c r="T2433">
        <v>1</v>
      </c>
      <c r="U2433">
        <v>0</v>
      </c>
      <c r="V2433">
        <v>0</v>
      </c>
      <c r="W2433">
        <v>0</v>
      </c>
      <c r="X2433">
        <v>1</v>
      </c>
      <c r="Y2433">
        <v>0</v>
      </c>
      <c r="Z2433">
        <v>1</v>
      </c>
      <c r="AA2433">
        <v>0</v>
      </c>
      <c r="AB2433">
        <v>0</v>
      </c>
      <c r="AC2433">
        <v>0</v>
      </c>
      <c r="AD2433">
        <v>1</v>
      </c>
      <c r="AE2433">
        <v>1</v>
      </c>
      <c r="AF2433">
        <v>1</v>
      </c>
      <c r="AG2433">
        <v>1</v>
      </c>
      <c r="AH2433">
        <v>1</v>
      </c>
      <c r="AI2433">
        <v>0</v>
      </c>
      <c r="AJ2433">
        <v>0</v>
      </c>
      <c r="AK2433">
        <v>1</v>
      </c>
      <c r="AL2433">
        <v>1</v>
      </c>
      <c r="AM2433">
        <v>1</v>
      </c>
      <c r="AN2433">
        <v>1</v>
      </c>
      <c r="AO2433">
        <v>1</v>
      </c>
      <c r="AP2433">
        <v>0</v>
      </c>
      <c r="AQ2433">
        <v>0</v>
      </c>
      <c r="AR2433">
        <v>1</v>
      </c>
    </row>
    <row r="2434" spans="1:44" x14ac:dyDescent="0.3">
      <c r="A2434">
        <v>2430</v>
      </c>
      <c r="B2434">
        <v>2</v>
      </c>
      <c r="C2434">
        <v>100</v>
      </c>
      <c r="D2434">
        <v>24</v>
      </c>
      <c r="E2434" t="str">
        <f>"2-100-24"</f>
        <v>2-100-24</v>
      </c>
      <c r="F2434" t="s">
        <v>71</v>
      </c>
      <c r="G2434" t="s">
        <v>73</v>
      </c>
      <c r="H2434">
        <v>1</v>
      </c>
      <c r="I2434">
        <v>1</v>
      </c>
      <c r="J2434">
        <v>0</v>
      </c>
      <c r="K2434">
        <v>0</v>
      </c>
      <c r="L2434">
        <v>1</v>
      </c>
      <c r="M2434">
        <v>1</v>
      </c>
      <c r="N2434">
        <v>1</v>
      </c>
      <c r="O2434">
        <v>1</v>
      </c>
      <c r="P2434">
        <v>1</v>
      </c>
      <c r="Q2434">
        <v>1</v>
      </c>
      <c r="R2434">
        <v>1</v>
      </c>
      <c r="S2434">
        <v>1</v>
      </c>
    </row>
    <row r="2435" spans="1:44" x14ac:dyDescent="0.3">
      <c r="A2435">
        <v>2431</v>
      </c>
      <c r="B2435">
        <v>2</v>
      </c>
      <c r="C2435">
        <v>100</v>
      </c>
      <c r="D2435">
        <v>23</v>
      </c>
      <c r="E2435" t="str">
        <f>"2-100-23"</f>
        <v>2-100-23</v>
      </c>
      <c r="F2435" t="s">
        <v>71</v>
      </c>
      <c r="G2435" t="s">
        <v>73</v>
      </c>
      <c r="H2435">
        <v>1</v>
      </c>
      <c r="I2435">
        <v>0</v>
      </c>
      <c r="J2435">
        <v>0</v>
      </c>
      <c r="K2435">
        <v>1</v>
      </c>
      <c r="L2435">
        <v>1</v>
      </c>
      <c r="M2435">
        <v>1</v>
      </c>
      <c r="N2435">
        <v>1</v>
      </c>
      <c r="O2435">
        <v>1</v>
      </c>
      <c r="P2435">
        <v>1</v>
      </c>
      <c r="Q2435">
        <v>1</v>
      </c>
      <c r="R2435">
        <v>1</v>
      </c>
      <c r="S2435">
        <v>1</v>
      </c>
    </row>
    <row r="2436" spans="1:44" x14ac:dyDescent="0.3">
      <c r="A2436">
        <v>2432</v>
      </c>
      <c r="B2436">
        <v>2</v>
      </c>
      <c r="C2436">
        <v>100</v>
      </c>
      <c r="D2436">
        <v>16</v>
      </c>
      <c r="E2436" t="str">
        <f>"2-100-16"</f>
        <v>2-100-16</v>
      </c>
      <c r="F2436" t="s">
        <v>71</v>
      </c>
      <c r="G2436" t="s">
        <v>72</v>
      </c>
      <c r="T2436">
        <v>0</v>
      </c>
      <c r="U2436">
        <v>1</v>
      </c>
      <c r="V2436">
        <v>0</v>
      </c>
      <c r="W2436">
        <v>0</v>
      </c>
      <c r="X2436">
        <v>0</v>
      </c>
      <c r="Y2436">
        <v>1</v>
      </c>
      <c r="Z2436">
        <v>0</v>
      </c>
      <c r="AA2436">
        <v>1</v>
      </c>
      <c r="AB2436">
        <v>0</v>
      </c>
      <c r="AC2436">
        <v>1</v>
      </c>
      <c r="AD2436">
        <v>0</v>
      </c>
      <c r="AE2436">
        <v>1</v>
      </c>
      <c r="AF2436">
        <v>1</v>
      </c>
      <c r="AG2436">
        <v>1</v>
      </c>
      <c r="AH2436">
        <v>1</v>
      </c>
      <c r="AI2436">
        <v>0</v>
      </c>
      <c r="AJ2436">
        <v>1</v>
      </c>
      <c r="AK2436">
        <v>0</v>
      </c>
      <c r="AL2436">
        <v>1</v>
      </c>
      <c r="AM2436">
        <v>1</v>
      </c>
      <c r="AN2436">
        <v>1</v>
      </c>
      <c r="AO2436">
        <v>1</v>
      </c>
      <c r="AP2436">
        <v>0</v>
      </c>
      <c r="AQ2436">
        <v>0</v>
      </c>
      <c r="AR2436">
        <v>0</v>
      </c>
    </row>
    <row r="2437" spans="1:44" x14ac:dyDescent="0.3">
      <c r="A2437">
        <v>2433</v>
      </c>
      <c r="B2437">
        <v>2</v>
      </c>
      <c r="C2437">
        <v>100</v>
      </c>
      <c r="D2437">
        <v>10</v>
      </c>
      <c r="E2437" t="str">
        <f>"2-100-10"</f>
        <v>2-100-10</v>
      </c>
      <c r="F2437" t="s">
        <v>71</v>
      </c>
      <c r="G2437" t="s">
        <v>73</v>
      </c>
      <c r="H2437">
        <v>1</v>
      </c>
      <c r="I2437">
        <v>1</v>
      </c>
      <c r="J2437">
        <v>0</v>
      </c>
      <c r="K2437">
        <v>0</v>
      </c>
      <c r="L2437">
        <v>1</v>
      </c>
      <c r="M2437">
        <v>1</v>
      </c>
      <c r="N2437">
        <v>1</v>
      </c>
      <c r="O2437">
        <v>1</v>
      </c>
      <c r="P2437">
        <v>1</v>
      </c>
      <c r="Q2437">
        <v>1</v>
      </c>
      <c r="R2437">
        <v>1</v>
      </c>
      <c r="S2437">
        <v>1</v>
      </c>
    </row>
    <row r="2438" spans="1:44" x14ac:dyDescent="0.3">
      <c r="A2438">
        <v>2434</v>
      </c>
      <c r="B2438">
        <v>2</v>
      </c>
      <c r="C2438">
        <v>100</v>
      </c>
      <c r="D2438">
        <v>5</v>
      </c>
      <c r="E2438" t="str">
        <f>"2-100-5"</f>
        <v>2-100-5</v>
      </c>
      <c r="F2438" t="s">
        <v>71</v>
      </c>
      <c r="G2438" t="s">
        <v>72</v>
      </c>
      <c r="T2438">
        <v>0</v>
      </c>
      <c r="U2438">
        <v>1</v>
      </c>
      <c r="V2438">
        <v>0</v>
      </c>
      <c r="W2438">
        <v>0</v>
      </c>
      <c r="X2438">
        <v>0</v>
      </c>
      <c r="Y2438">
        <v>1</v>
      </c>
      <c r="Z2438">
        <v>0</v>
      </c>
      <c r="AA2438">
        <v>1</v>
      </c>
      <c r="AB2438">
        <v>0</v>
      </c>
      <c r="AC2438">
        <v>1</v>
      </c>
      <c r="AD2438">
        <v>0</v>
      </c>
      <c r="AE2438">
        <v>0</v>
      </c>
      <c r="AF2438">
        <v>0</v>
      </c>
      <c r="AG2438">
        <v>0</v>
      </c>
      <c r="AH2438">
        <v>0</v>
      </c>
      <c r="AI2438">
        <v>1</v>
      </c>
      <c r="AJ2438">
        <v>0</v>
      </c>
      <c r="AK2438">
        <v>1</v>
      </c>
      <c r="AL2438">
        <v>0</v>
      </c>
      <c r="AM2438">
        <v>1</v>
      </c>
      <c r="AN2438">
        <v>1</v>
      </c>
      <c r="AO2438">
        <v>1</v>
      </c>
      <c r="AP2438">
        <v>0</v>
      </c>
      <c r="AQ2438">
        <v>0</v>
      </c>
      <c r="AR2438">
        <v>0</v>
      </c>
    </row>
    <row r="2439" spans="1:44" x14ac:dyDescent="0.3">
      <c r="A2439">
        <v>2435</v>
      </c>
      <c r="B2439">
        <v>2</v>
      </c>
      <c r="C2439">
        <v>100</v>
      </c>
      <c r="D2439">
        <v>3</v>
      </c>
      <c r="E2439" t="str">
        <f>"2-100-3"</f>
        <v>2-100-3</v>
      </c>
      <c r="F2439" t="s">
        <v>71</v>
      </c>
      <c r="G2439" t="s">
        <v>73</v>
      </c>
      <c r="H2439">
        <v>1</v>
      </c>
      <c r="I2439">
        <v>0</v>
      </c>
      <c r="J2439">
        <v>0</v>
      </c>
      <c r="K2439">
        <v>1</v>
      </c>
      <c r="L2439">
        <v>1</v>
      </c>
      <c r="M2439">
        <v>1</v>
      </c>
      <c r="N2439">
        <v>1</v>
      </c>
      <c r="O2439">
        <v>1</v>
      </c>
      <c r="P2439">
        <v>1</v>
      </c>
      <c r="Q2439">
        <v>1</v>
      </c>
      <c r="R2439">
        <v>1</v>
      </c>
      <c r="S2439">
        <v>1</v>
      </c>
    </row>
    <row r="2440" spans="1:44" x14ac:dyDescent="0.3">
      <c r="A2440">
        <v>2436</v>
      </c>
      <c r="B2440">
        <v>2</v>
      </c>
      <c r="C2440">
        <v>100</v>
      </c>
      <c r="D2440">
        <v>22</v>
      </c>
      <c r="E2440" t="str">
        <f>"2-100-22"</f>
        <v>2-100-22</v>
      </c>
      <c r="F2440" t="s">
        <v>71</v>
      </c>
      <c r="G2440" t="s">
        <v>72</v>
      </c>
      <c r="T2440">
        <v>0</v>
      </c>
      <c r="U2440">
        <v>1</v>
      </c>
      <c r="V2440">
        <v>0</v>
      </c>
      <c r="W2440">
        <v>0</v>
      </c>
      <c r="X2440">
        <v>0</v>
      </c>
      <c r="Y2440">
        <v>1</v>
      </c>
      <c r="Z2440">
        <v>0</v>
      </c>
      <c r="AA2440">
        <v>1</v>
      </c>
      <c r="AB2440">
        <v>0</v>
      </c>
      <c r="AC2440">
        <v>0</v>
      </c>
      <c r="AD2440">
        <v>1</v>
      </c>
      <c r="AE2440">
        <v>0</v>
      </c>
      <c r="AF2440">
        <v>0</v>
      </c>
      <c r="AG2440">
        <v>0</v>
      </c>
      <c r="AH2440">
        <v>1</v>
      </c>
      <c r="AI2440">
        <v>0</v>
      </c>
      <c r="AJ2440">
        <v>0</v>
      </c>
      <c r="AK2440">
        <v>1</v>
      </c>
      <c r="AL2440">
        <v>1</v>
      </c>
      <c r="AM2440">
        <v>1</v>
      </c>
      <c r="AN2440">
        <v>1</v>
      </c>
      <c r="AO2440">
        <v>1</v>
      </c>
      <c r="AP2440">
        <v>0</v>
      </c>
      <c r="AQ2440">
        <v>0</v>
      </c>
      <c r="AR2440">
        <v>0</v>
      </c>
    </row>
    <row r="2441" spans="1:44" x14ac:dyDescent="0.3">
      <c r="A2441">
        <v>2437</v>
      </c>
      <c r="B2441">
        <v>2</v>
      </c>
      <c r="C2441">
        <v>100</v>
      </c>
      <c r="D2441">
        <v>21</v>
      </c>
      <c r="E2441" t="str">
        <f>"2-100-21"</f>
        <v>2-100-21</v>
      </c>
      <c r="F2441" t="s">
        <v>71</v>
      </c>
      <c r="G2441" t="s">
        <v>72</v>
      </c>
      <c r="T2441">
        <v>0</v>
      </c>
      <c r="U2441">
        <v>0</v>
      </c>
      <c r="V2441">
        <v>0</v>
      </c>
      <c r="W2441">
        <v>0</v>
      </c>
      <c r="X2441">
        <v>0</v>
      </c>
      <c r="Y2441">
        <v>1</v>
      </c>
      <c r="Z2441">
        <v>0</v>
      </c>
      <c r="AA2441">
        <v>0</v>
      </c>
      <c r="AB2441">
        <v>0</v>
      </c>
      <c r="AC2441">
        <v>0</v>
      </c>
      <c r="AD2441">
        <v>0</v>
      </c>
      <c r="AE2441">
        <v>0</v>
      </c>
      <c r="AF2441">
        <v>0</v>
      </c>
      <c r="AG2441">
        <v>0</v>
      </c>
      <c r="AH2441">
        <v>1</v>
      </c>
      <c r="AI2441">
        <v>0</v>
      </c>
      <c r="AJ2441">
        <v>0</v>
      </c>
      <c r="AK2441">
        <v>0</v>
      </c>
      <c r="AL2441">
        <v>0</v>
      </c>
      <c r="AM2441">
        <v>0</v>
      </c>
      <c r="AN2441">
        <v>0</v>
      </c>
      <c r="AO2441">
        <v>0</v>
      </c>
      <c r="AP2441">
        <v>0</v>
      </c>
      <c r="AQ2441">
        <v>0</v>
      </c>
      <c r="AR2441">
        <v>0</v>
      </c>
    </row>
    <row r="2442" spans="1:44" x14ac:dyDescent="0.3">
      <c r="A2442">
        <v>2438</v>
      </c>
      <c r="B2442">
        <v>2</v>
      </c>
      <c r="C2442">
        <v>100</v>
      </c>
      <c r="D2442">
        <v>14</v>
      </c>
      <c r="E2442" t="str">
        <f>"2-100-14"</f>
        <v>2-100-14</v>
      </c>
      <c r="F2442" t="s">
        <v>71</v>
      </c>
      <c r="G2442" t="s">
        <v>73</v>
      </c>
      <c r="H2442">
        <v>1</v>
      </c>
      <c r="I2442">
        <v>0</v>
      </c>
      <c r="J2442">
        <v>0</v>
      </c>
      <c r="K2442">
        <v>1</v>
      </c>
      <c r="L2442">
        <v>1</v>
      </c>
      <c r="M2442">
        <v>1</v>
      </c>
      <c r="N2442">
        <v>1</v>
      </c>
      <c r="O2442">
        <v>1</v>
      </c>
      <c r="P2442">
        <v>1</v>
      </c>
      <c r="Q2442">
        <v>1</v>
      </c>
      <c r="R2442">
        <v>1</v>
      </c>
      <c r="S2442">
        <v>1</v>
      </c>
    </row>
    <row r="2443" spans="1:44" x14ac:dyDescent="0.3">
      <c r="A2443">
        <v>2439</v>
      </c>
      <c r="B2443">
        <v>2</v>
      </c>
      <c r="C2443">
        <v>100</v>
      </c>
      <c r="D2443">
        <v>13</v>
      </c>
      <c r="E2443" t="str">
        <f>"2-100-13"</f>
        <v>2-100-13</v>
      </c>
      <c r="F2443" t="s">
        <v>71</v>
      </c>
      <c r="G2443" t="s">
        <v>72</v>
      </c>
      <c r="T2443">
        <v>0</v>
      </c>
      <c r="U2443">
        <v>1</v>
      </c>
      <c r="V2443">
        <v>0</v>
      </c>
      <c r="W2443">
        <v>0</v>
      </c>
      <c r="X2443">
        <v>0</v>
      </c>
      <c r="Y2443">
        <v>1</v>
      </c>
      <c r="Z2443">
        <v>0</v>
      </c>
      <c r="AA2443">
        <v>1</v>
      </c>
      <c r="AB2443">
        <v>0</v>
      </c>
      <c r="AC2443">
        <v>1</v>
      </c>
      <c r="AD2443">
        <v>0</v>
      </c>
      <c r="AE2443">
        <v>1</v>
      </c>
      <c r="AF2443">
        <v>1</v>
      </c>
      <c r="AG2443">
        <v>1</v>
      </c>
      <c r="AH2443">
        <v>0</v>
      </c>
      <c r="AI2443">
        <v>1</v>
      </c>
      <c r="AJ2443">
        <v>0</v>
      </c>
      <c r="AK2443">
        <v>1</v>
      </c>
      <c r="AL2443">
        <v>1</v>
      </c>
      <c r="AM2443">
        <v>1</v>
      </c>
      <c r="AN2443">
        <v>1</v>
      </c>
      <c r="AO2443">
        <v>1</v>
      </c>
      <c r="AP2443">
        <v>0</v>
      </c>
      <c r="AQ2443">
        <v>0</v>
      </c>
      <c r="AR2443">
        <v>0</v>
      </c>
    </row>
    <row r="2444" spans="1:44" x14ac:dyDescent="0.3">
      <c r="A2444">
        <v>2440</v>
      </c>
      <c r="B2444">
        <v>2</v>
      </c>
      <c r="C2444">
        <v>100</v>
      </c>
      <c r="D2444">
        <v>9</v>
      </c>
      <c r="E2444" t="str">
        <f>"2-100-9"</f>
        <v>2-100-9</v>
      </c>
      <c r="F2444" t="s">
        <v>71</v>
      </c>
      <c r="G2444" t="s">
        <v>73</v>
      </c>
      <c r="H2444">
        <v>1</v>
      </c>
      <c r="I2444">
        <v>1</v>
      </c>
      <c r="J2444">
        <v>0</v>
      </c>
      <c r="K2444">
        <v>0</v>
      </c>
      <c r="L2444">
        <v>1</v>
      </c>
      <c r="M2444">
        <v>1</v>
      </c>
      <c r="N2444">
        <v>1</v>
      </c>
      <c r="O2444">
        <v>1</v>
      </c>
      <c r="P2444">
        <v>1</v>
      </c>
      <c r="Q2444">
        <v>1</v>
      </c>
      <c r="R2444">
        <v>1</v>
      </c>
      <c r="S2444">
        <v>1</v>
      </c>
    </row>
    <row r="2445" spans="1:44" x14ac:dyDescent="0.3">
      <c r="A2445">
        <v>2441</v>
      </c>
      <c r="B2445">
        <v>2</v>
      </c>
      <c r="C2445">
        <v>100</v>
      </c>
      <c r="D2445">
        <v>6</v>
      </c>
      <c r="E2445" t="str">
        <f>"2-100-6"</f>
        <v>2-100-6</v>
      </c>
      <c r="F2445" t="s">
        <v>71</v>
      </c>
      <c r="G2445" t="s">
        <v>73</v>
      </c>
      <c r="H2445">
        <v>1</v>
      </c>
      <c r="I2445">
        <v>0</v>
      </c>
      <c r="J2445">
        <v>0</v>
      </c>
      <c r="K2445">
        <v>1</v>
      </c>
      <c r="L2445">
        <v>0</v>
      </c>
      <c r="M2445">
        <v>1</v>
      </c>
      <c r="N2445">
        <v>1</v>
      </c>
      <c r="O2445">
        <v>1</v>
      </c>
      <c r="P2445">
        <v>1</v>
      </c>
      <c r="Q2445">
        <v>1</v>
      </c>
      <c r="R2445">
        <v>1</v>
      </c>
      <c r="S2445">
        <v>1</v>
      </c>
    </row>
    <row r="2446" spans="1:44" x14ac:dyDescent="0.3">
      <c r="A2446">
        <v>2442</v>
      </c>
      <c r="B2446">
        <v>2</v>
      </c>
      <c r="C2446">
        <v>100</v>
      </c>
      <c r="D2446">
        <v>4</v>
      </c>
      <c r="E2446" t="str">
        <f>"2-100-4"</f>
        <v>2-100-4</v>
      </c>
      <c r="F2446" t="s">
        <v>71</v>
      </c>
      <c r="G2446" t="s">
        <v>73</v>
      </c>
      <c r="H2446">
        <v>1</v>
      </c>
      <c r="I2446">
        <v>0</v>
      </c>
      <c r="J2446">
        <v>0</v>
      </c>
      <c r="K2446">
        <v>0</v>
      </c>
      <c r="L2446">
        <v>1</v>
      </c>
      <c r="M2446">
        <v>1</v>
      </c>
      <c r="N2446">
        <v>1</v>
      </c>
      <c r="O2446">
        <v>0</v>
      </c>
      <c r="P2446">
        <v>1</v>
      </c>
      <c r="Q2446">
        <v>1</v>
      </c>
      <c r="R2446">
        <v>1</v>
      </c>
      <c r="S2446">
        <v>1</v>
      </c>
    </row>
    <row r="2447" spans="1:44" x14ac:dyDescent="0.3">
      <c r="A2447">
        <v>2443</v>
      </c>
      <c r="B2447">
        <v>2</v>
      </c>
      <c r="C2447">
        <v>100</v>
      </c>
      <c r="D2447">
        <v>20</v>
      </c>
      <c r="E2447" t="str">
        <f>"2-100-20"</f>
        <v>2-100-20</v>
      </c>
      <c r="F2447" t="s">
        <v>71</v>
      </c>
      <c r="G2447" t="s">
        <v>72</v>
      </c>
      <c r="T2447">
        <v>0</v>
      </c>
      <c r="U2447">
        <v>1</v>
      </c>
      <c r="V2447">
        <v>0</v>
      </c>
      <c r="W2447">
        <v>0</v>
      </c>
      <c r="X2447">
        <v>0</v>
      </c>
      <c r="Y2447">
        <v>1</v>
      </c>
      <c r="Z2447">
        <v>0</v>
      </c>
      <c r="AA2447">
        <v>1</v>
      </c>
      <c r="AB2447">
        <v>0</v>
      </c>
      <c r="AC2447">
        <v>0</v>
      </c>
      <c r="AD2447">
        <v>1</v>
      </c>
      <c r="AE2447">
        <v>1</v>
      </c>
      <c r="AF2447">
        <v>1</v>
      </c>
      <c r="AG2447">
        <v>1</v>
      </c>
      <c r="AH2447">
        <v>1</v>
      </c>
      <c r="AI2447">
        <v>0</v>
      </c>
      <c r="AJ2447">
        <v>0</v>
      </c>
      <c r="AK2447">
        <v>1</v>
      </c>
      <c r="AL2447">
        <v>1</v>
      </c>
      <c r="AM2447">
        <v>1</v>
      </c>
      <c r="AN2447">
        <v>1</v>
      </c>
      <c r="AO2447">
        <v>1</v>
      </c>
      <c r="AP2447">
        <v>0</v>
      </c>
      <c r="AQ2447">
        <v>0</v>
      </c>
      <c r="AR2447">
        <v>0</v>
      </c>
    </row>
    <row r="2448" spans="1:44" x14ac:dyDescent="0.3">
      <c r="A2448">
        <v>2444</v>
      </c>
      <c r="B2448">
        <v>2</v>
      </c>
      <c r="C2448">
        <v>100</v>
      </c>
      <c r="D2448">
        <v>19</v>
      </c>
      <c r="E2448" t="str">
        <f>"2-100-19"</f>
        <v>2-100-19</v>
      </c>
      <c r="F2448" t="s">
        <v>71</v>
      </c>
      <c r="G2448" t="s">
        <v>72</v>
      </c>
      <c r="T2448">
        <v>0</v>
      </c>
      <c r="U2448">
        <v>0</v>
      </c>
      <c r="V2448">
        <v>0</v>
      </c>
      <c r="W2448">
        <v>0</v>
      </c>
      <c r="X2448">
        <v>1</v>
      </c>
      <c r="Y2448">
        <v>0</v>
      </c>
      <c r="Z2448">
        <v>0</v>
      </c>
      <c r="AA2448">
        <v>0</v>
      </c>
      <c r="AB2448">
        <v>0</v>
      </c>
      <c r="AC2448">
        <v>0</v>
      </c>
      <c r="AD2448">
        <v>0</v>
      </c>
      <c r="AE2448">
        <v>0</v>
      </c>
      <c r="AF2448">
        <v>0</v>
      </c>
      <c r="AG2448">
        <v>0</v>
      </c>
      <c r="AH2448">
        <v>0</v>
      </c>
      <c r="AI2448">
        <v>1</v>
      </c>
      <c r="AJ2448">
        <v>0</v>
      </c>
      <c r="AK2448">
        <v>1</v>
      </c>
      <c r="AL2448">
        <v>0</v>
      </c>
      <c r="AM2448">
        <v>0</v>
      </c>
      <c r="AN2448">
        <v>0</v>
      </c>
      <c r="AO2448">
        <v>0</v>
      </c>
      <c r="AP2448">
        <v>0</v>
      </c>
      <c r="AQ2448">
        <v>0</v>
      </c>
      <c r="AR2448">
        <v>0</v>
      </c>
    </row>
    <row r="2449" spans="1:44" x14ac:dyDescent="0.3">
      <c r="A2449">
        <v>2445</v>
      </c>
      <c r="B2449">
        <v>2</v>
      </c>
      <c r="C2449">
        <v>100</v>
      </c>
      <c r="D2449">
        <v>12</v>
      </c>
      <c r="E2449" t="str">
        <f>"2-100-12"</f>
        <v>2-100-12</v>
      </c>
      <c r="F2449" t="s">
        <v>71</v>
      </c>
      <c r="G2449" t="s">
        <v>72</v>
      </c>
      <c r="T2449">
        <v>1</v>
      </c>
      <c r="U2449">
        <v>0</v>
      </c>
      <c r="V2449">
        <v>0</v>
      </c>
      <c r="W2449">
        <v>0</v>
      </c>
      <c r="X2449">
        <v>1</v>
      </c>
      <c r="Y2449">
        <v>0</v>
      </c>
      <c r="Z2449">
        <v>1</v>
      </c>
      <c r="AA2449">
        <v>0</v>
      </c>
      <c r="AB2449">
        <v>1</v>
      </c>
      <c r="AC2449">
        <v>0</v>
      </c>
      <c r="AD2449">
        <v>0</v>
      </c>
      <c r="AE2449">
        <v>1</v>
      </c>
      <c r="AF2449">
        <v>1</v>
      </c>
      <c r="AG2449">
        <v>1</v>
      </c>
      <c r="AH2449">
        <v>0</v>
      </c>
      <c r="AI2449">
        <v>1</v>
      </c>
      <c r="AJ2449">
        <v>1</v>
      </c>
      <c r="AK2449">
        <v>0</v>
      </c>
      <c r="AL2449">
        <v>1</v>
      </c>
      <c r="AM2449">
        <v>1</v>
      </c>
      <c r="AN2449">
        <v>1</v>
      </c>
      <c r="AO2449">
        <v>1</v>
      </c>
      <c r="AP2449">
        <v>0</v>
      </c>
      <c r="AQ2449">
        <v>0</v>
      </c>
      <c r="AR2449">
        <v>0</v>
      </c>
    </row>
    <row r="2450" spans="1:44" x14ac:dyDescent="0.3">
      <c r="A2450">
        <v>2446</v>
      </c>
      <c r="B2450">
        <v>2</v>
      </c>
      <c r="C2450">
        <v>100</v>
      </c>
      <c r="D2450">
        <v>2</v>
      </c>
      <c r="E2450" t="str">
        <f>"2-100-2"</f>
        <v>2-100-2</v>
      </c>
      <c r="F2450" t="s">
        <v>71</v>
      </c>
      <c r="G2450" t="s">
        <v>73</v>
      </c>
      <c r="H2450">
        <v>1</v>
      </c>
      <c r="I2450">
        <v>1</v>
      </c>
      <c r="J2450">
        <v>0</v>
      </c>
      <c r="K2450">
        <v>0</v>
      </c>
      <c r="L2450">
        <v>1</v>
      </c>
      <c r="M2450">
        <v>1</v>
      </c>
      <c r="N2450">
        <v>1</v>
      </c>
      <c r="O2450">
        <v>1</v>
      </c>
      <c r="P2450">
        <v>1</v>
      </c>
      <c r="Q2450">
        <v>1</v>
      </c>
      <c r="R2450">
        <v>1</v>
      </c>
      <c r="S2450">
        <v>1</v>
      </c>
    </row>
    <row r="2451" spans="1:44" x14ac:dyDescent="0.3">
      <c r="A2451">
        <v>2447</v>
      </c>
      <c r="B2451">
        <v>2</v>
      </c>
      <c r="C2451">
        <v>100</v>
      </c>
      <c r="D2451">
        <v>25</v>
      </c>
      <c r="E2451" t="str">
        <f>"2-100-25"</f>
        <v>2-100-25</v>
      </c>
      <c r="F2451" t="s">
        <v>71</v>
      </c>
      <c r="G2451" t="s">
        <v>72</v>
      </c>
      <c r="T2451">
        <v>0</v>
      </c>
      <c r="U2451">
        <v>1</v>
      </c>
      <c r="V2451">
        <v>0</v>
      </c>
      <c r="W2451">
        <v>0</v>
      </c>
      <c r="X2451">
        <v>0</v>
      </c>
      <c r="Y2451">
        <v>1</v>
      </c>
      <c r="Z2451">
        <v>0</v>
      </c>
      <c r="AA2451">
        <v>1</v>
      </c>
      <c r="AB2451">
        <v>0</v>
      </c>
      <c r="AC2451">
        <v>0</v>
      </c>
      <c r="AD2451">
        <v>1</v>
      </c>
      <c r="AE2451">
        <v>0</v>
      </c>
      <c r="AF2451">
        <v>0</v>
      </c>
      <c r="AG2451">
        <v>0</v>
      </c>
      <c r="AH2451">
        <v>1</v>
      </c>
      <c r="AI2451">
        <v>0</v>
      </c>
      <c r="AJ2451">
        <v>0</v>
      </c>
      <c r="AK2451">
        <v>1</v>
      </c>
      <c r="AL2451">
        <v>0</v>
      </c>
      <c r="AM2451">
        <v>0</v>
      </c>
      <c r="AN2451">
        <v>0</v>
      </c>
      <c r="AO2451">
        <v>0</v>
      </c>
      <c r="AP2451">
        <v>0</v>
      </c>
      <c r="AQ2451">
        <v>0</v>
      </c>
      <c r="AR2451">
        <v>0</v>
      </c>
    </row>
    <row r="2452" spans="1:44" x14ac:dyDescent="0.3">
      <c r="A2452">
        <v>2448</v>
      </c>
      <c r="B2452">
        <v>2</v>
      </c>
      <c r="C2452">
        <v>100</v>
      </c>
      <c r="D2452">
        <v>18</v>
      </c>
      <c r="E2452" t="str">
        <f>"2-100-18"</f>
        <v>2-100-18</v>
      </c>
      <c r="F2452" t="s">
        <v>71</v>
      </c>
      <c r="G2452" t="s">
        <v>72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1</v>
      </c>
      <c r="Z2452">
        <v>0</v>
      </c>
      <c r="AA2452">
        <v>0</v>
      </c>
      <c r="AB2452">
        <v>0</v>
      </c>
      <c r="AC2452">
        <v>0</v>
      </c>
      <c r="AD2452">
        <v>0</v>
      </c>
      <c r="AE2452">
        <v>0</v>
      </c>
      <c r="AF2452">
        <v>0</v>
      </c>
      <c r="AG2452">
        <v>1</v>
      </c>
      <c r="AH2452">
        <v>0</v>
      </c>
      <c r="AI2452">
        <v>0</v>
      </c>
      <c r="AJ2452">
        <v>0</v>
      </c>
      <c r="AK2452">
        <v>0</v>
      </c>
      <c r="AL2452">
        <v>0</v>
      </c>
      <c r="AM2452">
        <v>0</v>
      </c>
      <c r="AN2452">
        <v>0</v>
      </c>
      <c r="AO2452">
        <v>0</v>
      </c>
      <c r="AP2452">
        <v>0</v>
      </c>
      <c r="AQ2452">
        <v>0</v>
      </c>
      <c r="AR2452">
        <v>0</v>
      </c>
    </row>
    <row r="2453" spans="1:44" x14ac:dyDescent="0.3">
      <c r="A2453">
        <v>2449</v>
      </c>
      <c r="B2453">
        <v>2</v>
      </c>
      <c r="C2453">
        <v>100</v>
      </c>
      <c r="D2453">
        <v>17</v>
      </c>
      <c r="E2453" t="str">
        <f>"2-100-17"</f>
        <v>2-100-17</v>
      </c>
      <c r="F2453" t="s">
        <v>71</v>
      </c>
      <c r="G2453" t="s">
        <v>73</v>
      </c>
      <c r="H2453">
        <v>1</v>
      </c>
      <c r="I2453">
        <v>0</v>
      </c>
      <c r="J2453">
        <v>0</v>
      </c>
      <c r="K2453">
        <v>1</v>
      </c>
      <c r="L2453">
        <v>1</v>
      </c>
      <c r="M2453">
        <v>1</v>
      </c>
      <c r="N2453">
        <v>1</v>
      </c>
      <c r="O2453">
        <v>1</v>
      </c>
      <c r="P2453">
        <v>1</v>
      </c>
      <c r="Q2453">
        <v>1</v>
      </c>
      <c r="R2453">
        <v>1</v>
      </c>
      <c r="S2453">
        <v>1</v>
      </c>
    </row>
    <row r="2454" spans="1:44" x14ac:dyDescent="0.3">
      <c r="A2454">
        <v>2450</v>
      </c>
      <c r="B2454">
        <v>2</v>
      </c>
      <c r="C2454">
        <v>100</v>
      </c>
      <c r="D2454">
        <v>1</v>
      </c>
      <c r="E2454" t="str">
        <f>"2-100-1"</f>
        <v>2-100-1</v>
      </c>
      <c r="F2454" t="s">
        <v>71</v>
      </c>
      <c r="G2454" t="s">
        <v>72</v>
      </c>
      <c r="T2454">
        <v>1</v>
      </c>
      <c r="U2454">
        <v>0</v>
      </c>
      <c r="V2454">
        <v>0</v>
      </c>
      <c r="W2454">
        <v>0</v>
      </c>
      <c r="X2454">
        <v>1</v>
      </c>
      <c r="Y2454">
        <v>0</v>
      </c>
      <c r="Z2454">
        <v>1</v>
      </c>
      <c r="AA2454">
        <v>0</v>
      </c>
      <c r="AB2454">
        <v>1</v>
      </c>
      <c r="AC2454">
        <v>0</v>
      </c>
      <c r="AD2454">
        <v>0</v>
      </c>
      <c r="AE2454">
        <v>1</v>
      </c>
      <c r="AF2454">
        <v>1</v>
      </c>
      <c r="AG2454">
        <v>1</v>
      </c>
      <c r="AH2454">
        <v>1</v>
      </c>
      <c r="AI2454">
        <v>0</v>
      </c>
      <c r="AJ2454">
        <v>1</v>
      </c>
      <c r="AK2454">
        <v>0</v>
      </c>
      <c r="AL2454">
        <v>1</v>
      </c>
      <c r="AM2454">
        <v>1</v>
      </c>
      <c r="AN2454">
        <v>1</v>
      </c>
      <c r="AO2454">
        <v>0</v>
      </c>
      <c r="AP2454">
        <v>0</v>
      </c>
      <c r="AQ2454">
        <v>0</v>
      </c>
      <c r="AR2454">
        <v>0</v>
      </c>
    </row>
    <row r="2455" spans="1:44" x14ac:dyDescent="0.3">
      <c r="A2455">
        <v>2451</v>
      </c>
      <c r="B2455">
        <v>2</v>
      </c>
      <c r="C2455">
        <v>100</v>
      </c>
      <c r="D2455">
        <v>8</v>
      </c>
      <c r="E2455" t="str">
        <f>"2-100-8"</f>
        <v>2-100-8</v>
      </c>
      <c r="F2455" t="s">
        <v>71</v>
      </c>
      <c r="G2455" t="s">
        <v>72</v>
      </c>
      <c r="T2455">
        <v>1</v>
      </c>
      <c r="U2455">
        <v>0</v>
      </c>
      <c r="V2455">
        <v>0</v>
      </c>
      <c r="W2455">
        <v>0</v>
      </c>
      <c r="X2455">
        <v>0</v>
      </c>
      <c r="Y2455">
        <v>0</v>
      </c>
      <c r="Z2455">
        <v>1</v>
      </c>
      <c r="AA2455">
        <v>0</v>
      </c>
      <c r="AB2455">
        <v>0</v>
      </c>
      <c r="AC2455">
        <v>1</v>
      </c>
      <c r="AD2455">
        <v>0</v>
      </c>
      <c r="AE2455">
        <v>0</v>
      </c>
      <c r="AF2455">
        <v>0</v>
      </c>
      <c r="AG2455">
        <v>0</v>
      </c>
      <c r="AH2455">
        <v>1</v>
      </c>
      <c r="AI2455">
        <v>0</v>
      </c>
      <c r="AJ2455">
        <v>1</v>
      </c>
      <c r="AK2455">
        <v>0</v>
      </c>
      <c r="AL2455">
        <v>0</v>
      </c>
      <c r="AM2455">
        <v>0</v>
      </c>
      <c r="AN2455">
        <v>0</v>
      </c>
      <c r="AO2455">
        <v>0</v>
      </c>
      <c r="AP2455">
        <v>0</v>
      </c>
      <c r="AQ2455">
        <v>0</v>
      </c>
      <c r="AR2455">
        <v>0</v>
      </c>
    </row>
    <row r="2456" spans="1:44" x14ac:dyDescent="0.3">
      <c r="A2456">
        <v>2452</v>
      </c>
      <c r="B2456">
        <v>2</v>
      </c>
      <c r="C2456">
        <v>100</v>
      </c>
      <c r="D2456">
        <v>11</v>
      </c>
      <c r="E2456" t="str">
        <f>"2-100-11"</f>
        <v>2-100-11</v>
      </c>
      <c r="F2456" t="s">
        <v>71</v>
      </c>
      <c r="G2456" t="s">
        <v>72</v>
      </c>
      <c r="T2456">
        <v>1</v>
      </c>
      <c r="U2456">
        <v>0</v>
      </c>
      <c r="V2456">
        <v>0</v>
      </c>
      <c r="W2456">
        <v>0</v>
      </c>
      <c r="X2456">
        <v>1</v>
      </c>
      <c r="Y2456">
        <v>0</v>
      </c>
      <c r="Z2456">
        <v>1</v>
      </c>
      <c r="AA2456">
        <v>0</v>
      </c>
      <c r="AB2456">
        <v>1</v>
      </c>
      <c r="AC2456">
        <v>0</v>
      </c>
      <c r="AD2456">
        <v>0</v>
      </c>
      <c r="AE2456">
        <v>1</v>
      </c>
      <c r="AF2456">
        <v>1</v>
      </c>
      <c r="AG2456">
        <v>1</v>
      </c>
      <c r="AH2456">
        <v>0</v>
      </c>
      <c r="AI2456">
        <v>1</v>
      </c>
      <c r="AJ2456">
        <v>1</v>
      </c>
      <c r="AK2456">
        <v>0</v>
      </c>
      <c r="AL2456">
        <v>1</v>
      </c>
      <c r="AM2456">
        <v>1</v>
      </c>
      <c r="AN2456">
        <v>1</v>
      </c>
      <c r="AO2456">
        <v>1</v>
      </c>
      <c r="AP2456">
        <v>0</v>
      </c>
      <c r="AQ2456">
        <v>0</v>
      </c>
      <c r="AR2456">
        <v>1</v>
      </c>
    </row>
    <row r="2457" spans="1:44" x14ac:dyDescent="0.3">
      <c r="A2457">
        <v>2453</v>
      </c>
      <c r="B2457">
        <v>2</v>
      </c>
      <c r="C2457">
        <v>100</v>
      </c>
      <c r="D2457">
        <v>7</v>
      </c>
      <c r="E2457" t="str">
        <f>"2-100-7"</f>
        <v>2-100-7</v>
      </c>
      <c r="F2457" t="s">
        <v>71</v>
      </c>
      <c r="G2457" t="s">
        <v>72</v>
      </c>
      <c r="T2457">
        <v>1</v>
      </c>
      <c r="U2457">
        <v>0</v>
      </c>
      <c r="V2457">
        <v>0</v>
      </c>
      <c r="W2457">
        <v>0</v>
      </c>
      <c r="X2457">
        <v>1</v>
      </c>
      <c r="Y2457">
        <v>0</v>
      </c>
      <c r="Z2457">
        <v>1</v>
      </c>
      <c r="AA2457">
        <v>0</v>
      </c>
      <c r="AB2457">
        <v>0</v>
      </c>
      <c r="AC2457">
        <v>0</v>
      </c>
      <c r="AD2457">
        <v>1</v>
      </c>
      <c r="AE2457">
        <v>1</v>
      </c>
      <c r="AF2457">
        <v>1</v>
      </c>
      <c r="AG2457">
        <v>1</v>
      </c>
      <c r="AH2457">
        <v>0</v>
      </c>
      <c r="AI2457">
        <v>1</v>
      </c>
      <c r="AJ2457">
        <v>1</v>
      </c>
      <c r="AK2457">
        <v>0</v>
      </c>
      <c r="AL2457">
        <v>1</v>
      </c>
      <c r="AM2457">
        <v>1</v>
      </c>
      <c r="AN2457">
        <v>1</v>
      </c>
      <c r="AO2457">
        <v>1</v>
      </c>
      <c r="AP2457">
        <v>0</v>
      </c>
      <c r="AQ2457">
        <v>0</v>
      </c>
      <c r="AR2457">
        <v>0</v>
      </c>
    </row>
    <row r="2458" spans="1:44" x14ac:dyDescent="0.3">
      <c r="A2458">
        <v>2454</v>
      </c>
      <c r="B2458">
        <v>2</v>
      </c>
      <c r="C2458">
        <v>100</v>
      </c>
      <c r="D2458">
        <v>15</v>
      </c>
      <c r="E2458" t="str">
        <f>"2-100-15"</f>
        <v>2-100-15</v>
      </c>
      <c r="F2458" t="s">
        <v>71</v>
      </c>
      <c r="G2458" t="s">
        <v>72</v>
      </c>
      <c r="T2458">
        <v>0</v>
      </c>
      <c r="U2458">
        <v>1</v>
      </c>
      <c r="V2458">
        <v>0</v>
      </c>
      <c r="W2458">
        <v>0</v>
      </c>
      <c r="X2458">
        <v>1</v>
      </c>
      <c r="Y2458">
        <v>0</v>
      </c>
      <c r="Z2458">
        <v>1</v>
      </c>
      <c r="AA2458">
        <v>0</v>
      </c>
      <c r="AB2458">
        <v>0</v>
      </c>
      <c r="AC2458">
        <v>0</v>
      </c>
      <c r="AD2458">
        <v>0</v>
      </c>
      <c r="AE2458">
        <v>1</v>
      </c>
      <c r="AF2458">
        <v>1</v>
      </c>
      <c r="AG2458">
        <v>1</v>
      </c>
      <c r="AH2458">
        <v>0</v>
      </c>
      <c r="AI2458">
        <v>1</v>
      </c>
      <c r="AJ2458">
        <v>1</v>
      </c>
      <c r="AK2458">
        <v>0</v>
      </c>
      <c r="AL2458">
        <v>1</v>
      </c>
      <c r="AM2458">
        <v>1</v>
      </c>
      <c r="AN2458">
        <v>1</v>
      </c>
      <c r="AO2458">
        <v>1</v>
      </c>
      <c r="AP2458">
        <v>0</v>
      </c>
      <c r="AQ2458">
        <v>0</v>
      </c>
      <c r="AR2458">
        <v>0</v>
      </c>
    </row>
    <row r="2459" spans="1:44" x14ac:dyDescent="0.3">
      <c r="A2459">
        <v>2455</v>
      </c>
      <c r="B2459">
        <v>2</v>
      </c>
      <c r="C2459">
        <v>101</v>
      </c>
      <c r="D2459">
        <v>22</v>
      </c>
      <c r="E2459" t="str">
        <f>"2-101-22"</f>
        <v>2-101-22</v>
      </c>
      <c r="F2459" t="s">
        <v>71</v>
      </c>
      <c r="G2459" t="s">
        <v>72</v>
      </c>
      <c r="T2459">
        <v>1</v>
      </c>
      <c r="U2459">
        <v>0</v>
      </c>
      <c r="V2459">
        <v>0</v>
      </c>
      <c r="W2459">
        <v>0</v>
      </c>
      <c r="X2459">
        <v>1</v>
      </c>
      <c r="Y2459">
        <v>0</v>
      </c>
      <c r="Z2459">
        <v>1</v>
      </c>
      <c r="AA2459">
        <v>0</v>
      </c>
      <c r="AB2459">
        <v>1</v>
      </c>
      <c r="AC2459">
        <v>0</v>
      </c>
      <c r="AD2459">
        <v>0</v>
      </c>
      <c r="AE2459">
        <v>1</v>
      </c>
      <c r="AF2459">
        <v>1</v>
      </c>
      <c r="AG2459">
        <v>1</v>
      </c>
      <c r="AH2459">
        <v>0</v>
      </c>
      <c r="AI2459">
        <v>1</v>
      </c>
      <c r="AJ2459">
        <v>0</v>
      </c>
      <c r="AK2459">
        <v>0</v>
      </c>
      <c r="AL2459">
        <v>1</v>
      </c>
      <c r="AM2459">
        <v>1</v>
      </c>
      <c r="AN2459">
        <v>1</v>
      </c>
      <c r="AO2459">
        <v>1</v>
      </c>
      <c r="AP2459">
        <v>0</v>
      </c>
      <c r="AQ2459">
        <v>0</v>
      </c>
      <c r="AR2459">
        <v>0</v>
      </c>
    </row>
    <row r="2460" spans="1:44" x14ac:dyDescent="0.3">
      <c r="A2460">
        <v>2456</v>
      </c>
      <c r="B2460">
        <v>2</v>
      </c>
      <c r="C2460">
        <v>101</v>
      </c>
      <c r="D2460">
        <v>21</v>
      </c>
      <c r="E2460" t="str">
        <f>"2-101-21"</f>
        <v>2-101-21</v>
      </c>
      <c r="F2460" t="s">
        <v>71</v>
      </c>
      <c r="G2460" t="s">
        <v>73</v>
      </c>
      <c r="H2460">
        <v>1</v>
      </c>
      <c r="I2460">
        <v>1</v>
      </c>
      <c r="J2460">
        <v>0</v>
      </c>
      <c r="K2460">
        <v>0</v>
      </c>
      <c r="L2460">
        <v>1</v>
      </c>
      <c r="M2460">
        <v>1</v>
      </c>
      <c r="N2460">
        <v>1</v>
      </c>
      <c r="O2460">
        <v>1</v>
      </c>
      <c r="P2460">
        <v>1</v>
      </c>
      <c r="Q2460">
        <v>1</v>
      </c>
      <c r="R2460">
        <v>1</v>
      </c>
      <c r="S2460">
        <v>1</v>
      </c>
    </row>
    <row r="2461" spans="1:44" x14ac:dyDescent="0.3">
      <c r="A2461">
        <v>2457</v>
      </c>
      <c r="B2461">
        <v>2</v>
      </c>
      <c r="C2461">
        <v>101</v>
      </c>
      <c r="D2461">
        <v>13</v>
      </c>
      <c r="E2461" t="str">
        <f>"2-101-13"</f>
        <v>2-101-13</v>
      </c>
      <c r="F2461" t="s">
        <v>71</v>
      </c>
      <c r="G2461" t="s">
        <v>72</v>
      </c>
      <c r="T2461">
        <v>0</v>
      </c>
      <c r="U2461">
        <v>1</v>
      </c>
      <c r="V2461">
        <v>0</v>
      </c>
      <c r="W2461">
        <v>0</v>
      </c>
      <c r="X2461">
        <v>0</v>
      </c>
      <c r="Y2461">
        <v>1</v>
      </c>
      <c r="Z2461">
        <v>0</v>
      </c>
      <c r="AA2461">
        <v>1</v>
      </c>
      <c r="AB2461">
        <v>0</v>
      </c>
      <c r="AC2461">
        <v>1</v>
      </c>
      <c r="AD2461">
        <v>0</v>
      </c>
      <c r="AE2461">
        <v>1</v>
      </c>
      <c r="AF2461">
        <v>1</v>
      </c>
      <c r="AG2461">
        <v>1</v>
      </c>
      <c r="AH2461">
        <v>0</v>
      </c>
      <c r="AI2461">
        <v>1</v>
      </c>
      <c r="AJ2461">
        <v>0</v>
      </c>
      <c r="AK2461">
        <v>1</v>
      </c>
      <c r="AL2461">
        <v>1</v>
      </c>
      <c r="AM2461">
        <v>1</v>
      </c>
      <c r="AN2461">
        <v>1</v>
      </c>
      <c r="AO2461">
        <v>1</v>
      </c>
      <c r="AP2461">
        <v>0</v>
      </c>
      <c r="AQ2461">
        <v>0</v>
      </c>
      <c r="AR2461">
        <v>0</v>
      </c>
    </row>
    <row r="2462" spans="1:44" x14ac:dyDescent="0.3">
      <c r="A2462">
        <v>2458</v>
      </c>
      <c r="B2462">
        <v>2</v>
      </c>
      <c r="C2462">
        <v>101</v>
      </c>
      <c r="D2462">
        <v>9</v>
      </c>
      <c r="E2462" t="str">
        <f>"2-101-9"</f>
        <v>2-101-9</v>
      </c>
      <c r="F2462" t="s">
        <v>71</v>
      </c>
      <c r="G2462" t="s">
        <v>73</v>
      </c>
      <c r="H2462">
        <v>1</v>
      </c>
      <c r="I2462">
        <v>0</v>
      </c>
      <c r="J2462">
        <v>0</v>
      </c>
      <c r="K2462">
        <v>1</v>
      </c>
      <c r="L2462">
        <v>1</v>
      </c>
      <c r="M2462">
        <v>1</v>
      </c>
      <c r="N2462">
        <v>1</v>
      </c>
      <c r="O2462">
        <v>1</v>
      </c>
      <c r="P2462">
        <v>1</v>
      </c>
      <c r="Q2462">
        <v>1</v>
      </c>
      <c r="R2462">
        <v>1</v>
      </c>
      <c r="S2462">
        <v>1</v>
      </c>
    </row>
    <row r="2463" spans="1:44" x14ac:dyDescent="0.3">
      <c r="A2463">
        <v>2459</v>
      </c>
      <c r="B2463">
        <v>2</v>
      </c>
      <c r="C2463">
        <v>101</v>
      </c>
      <c r="D2463">
        <v>5</v>
      </c>
      <c r="E2463" t="str">
        <f>"2-101-5"</f>
        <v>2-101-5</v>
      </c>
      <c r="F2463" t="s">
        <v>71</v>
      </c>
      <c r="G2463" t="s">
        <v>72</v>
      </c>
      <c r="T2463">
        <v>0</v>
      </c>
      <c r="U2463">
        <v>1</v>
      </c>
      <c r="V2463">
        <v>0</v>
      </c>
      <c r="W2463">
        <v>0</v>
      </c>
      <c r="X2463">
        <v>0</v>
      </c>
      <c r="Y2463">
        <v>1</v>
      </c>
      <c r="Z2463">
        <v>0</v>
      </c>
      <c r="AA2463">
        <v>1</v>
      </c>
      <c r="AB2463">
        <v>0</v>
      </c>
      <c r="AC2463">
        <v>1</v>
      </c>
      <c r="AD2463">
        <v>0</v>
      </c>
      <c r="AE2463">
        <v>1</v>
      </c>
      <c r="AF2463">
        <v>1</v>
      </c>
      <c r="AG2463">
        <v>1</v>
      </c>
      <c r="AH2463">
        <v>1</v>
      </c>
      <c r="AI2463">
        <v>0</v>
      </c>
      <c r="AJ2463">
        <v>1</v>
      </c>
      <c r="AK2463">
        <v>0</v>
      </c>
      <c r="AL2463">
        <v>1</v>
      </c>
      <c r="AM2463">
        <v>1</v>
      </c>
      <c r="AN2463">
        <v>1</v>
      </c>
      <c r="AO2463">
        <v>1</v>
      </c>
      <c r="AP2463">
        <v>0</v>
      </c>
      <c r="AQ2463">
        <v>0</v>
      </c>
      <c r="AR2463">
        <v>0</v>
      </c>
    </row>
    <row r="2464" spans="1:44" x14ac:dyDescent="0.3">
      <c r="A2464">
        <v>2460</v>
      </c>
      <c r="B2464">
        <v>2</v>
      </c>
      <c r="C2464">
        <v>101</v>
      </c>
      <c r="D2464">
        <v>2</v>
      </c>
      <c r="E2464" t="str">
        <f>"2-101-2"</f>
        <v>2-101-2</v>
      </c>
      <c r="F2464" t="s">
        <v>71</v>
      </c>
      <c r="G2464" t="s">
        <v>72</v>
      </c>
      <c r="T2464">
        <v>0</v>
      </c>
      <c r="U2464">
        <v>0</v>
      </c>
      <c r="V2464">
        <v>0</v>
      </c>
      <c r="W2464">
        <v>0</v>
      </c>
      <c r="X2464">
        <v>0</v>
      </c>
      <c r="Y2464">
        <v>0</v>
      </c>
      <c r="Z2464">
        <v>0</v>
      </c>
      <c r="AA2464">
        <v>0</v>
      </c>
      <c r="AB2464">
        <v>0</v>
      </c>
      <c r="AC2464">
        <v>0</v>
      </c>
      <c r="AD2464">
        <v>0</v>
      </c>
      <c r="AE2464">
        <v>0</v>
      </c>
      <c r="AF2464">
        <v>0</v>
      </c>
      <c r="AG2464">
        <v>0</v>
      </c>
      <c r="AH2464">
        <v>0</v>
      </c>
      <c r="AI2464">
        <v>0</v>
      </c>
      <c r="AJ2464">
        <v>0</v>
      </c>
      <c r="AK2464">
        <v>1</v>
      </c>
      <c r="AL2464">
        <v>0</v>
      </c>
      <c r="AM2464">
        <v>0</v>
      </c>
      <c r="AN2464">
        <v>0</v>
      </c>
      <c r="AO2464">
        <v>0</v>
      </c>
      <c r="AP2464">
        <v>0</v>
      </c>
      <c r="AQ2464">
        <v>0</v>
      </c>
      <c r="AR2464">
        <v>0</v>
      </c>
    </row>
    <row r="2465" spans="1:44" x14ac:dyDescent="0.3">
      <c r="A2465">
        <v>2461</v>
      </c>
      <c r="B2465">
        <v>2</v>
      </c>
      <c r="C2465">
        <v>101</v>
      </c>
      <c r="D2465">
        <v>20</v>
      </c>
      <c r="E2465" t="str">
        <f>"2-101-20"</f>
        <v>2-101-20</v>
      </c>
      <c r="F2465" t="s">
        <v>71</v>
      </c>
      <c r="G2465" t="s">
        <v>72</v>
      </c>
      <c r="T2465">
        <v>0</v>
      </c>
      <c r="U2465">
        <v>1</v>
      </c>
      <c r="V2465">
        <v>0</v>
      </c>
      <c r="W2465">
        <v>0</v>
      </c>
      <c r="X2465">
        <v>1</v>
      </c>
      <c r="Y2465">
        <v>0</v>
      </c>
      <c r="Z2465">
        <v>1</v>
      </c>
      <c r="AA2465">
        <v>0</v>
      </c>
      <c r="AB2465">
        <v>0</v>
      </c>
      <c r="AC2465">
        <v>1</v>
      </c>
      <c r="AD2465">
        <v>0</v>
      </c>
      <c r="AE2465">
        <v>1</v>
      </c>
      <c r="AF2465">
        <v>1</v>
      </c>
      <c r="AG2465">
        <v>1</v>
      </c>
      <c r="AH2465">
        <v>0</v>
      </c>
      <c r="AI2465">
        <v>1</v>
      </c>
      <c r="AJ2465">
        <v>0</v>
      </c>
      <c r="AK2465">
        <v>0</v>
      </c>
      <c r="AL2465">
        <v>1</v>
      </c>
      <c r="AM2465">
        <v>1</v>
      </c>
      <c r="AN2465">
        <v>1</v>
      </c>
      <c r="AO2465">
        <v>1</v>
      </c>
      <c r="AP2465">
        <v>0</v>
      </c>
      <c r="AQ2465">
        <v>0</v>
      </c>
      <c r="AR2465">
        <v>0</v>
      </c>
    </row>
    <row r="2466" spans="1:44" x14ac:dyDescent="0.3">
      <c r="A2466">
        <v>2462</v>
      </c>
      <c r="B2466">
        <v>2</v>
      </c>
      <c r="C2466">
        <v>101</v>
      </c>
      <c r="D2466">
        <v>6</v>
      </c>
      <c r="E2466" t="str">
        <f>"2-101-6"</f>
        <v>2-101-6</v>
      </c>
      <c r="F2466" t="s">
        <v>71</v>
      </c>
      <c r="G2466" t="s">
        <v>72</v>
      </c>
      <c r="T2466">
        <v>1</v>
      </c>
      <c r="U2466">
        <v>0</v>
      </c>
      <c r="V2466">
        <v>0</v>
      </c>
      <c r="W2466">
        <v>0</v>
      </c>
      <c r="X2466">
        <v>1</v>
      </c>
      <c r="Y2466">
        <v>0</v>
      </c>
      <c r="Z2466">
        <v>1</v>
      </c>
      <c r="AA2466">
        <v>0</v>
      </c>
      <c r="AB2466">
        <v>1</v>
      </c>
      <c r="AC2466">
        <v>0</v>
      </c>
      <c r="AD2466">
        <v>0</v>
      </c>
      <c r="AE2466">
        <v>0</v>
      </c>
      <c r="AF2466">
        <v>0</v>
      </c>
      <c r="AG2466">
        <v>0</v>
      </c>
      <c r="AH2466">
        <v>0</v>
      </c>
      <c r="AI2466">
        <v>1</v>
      </c>
      <c r="AJ2466">
        <v>1</v>
      </c>
      <c r="AK2466">
        <v>0</v>
      </c>
      <c r="AL2466">
        <v>1</v>
      </c>
      <c r="AM2466">
        <v>1</v>
      </c>
      <c r="AN2466">
        <v>1</v>
      </c>
      <c r="AO2466">
        <v>1</v>
      </c>
      <c r="AP2466">
        <v>0</v>
      </c>
      <c r="AQ2466">
        <v>0</v>
      </c>
      <c r="AR2466">
        <v>0</v>
      </c>
    </row>
    <row r="2467" spans="1:44" x14ac:dyDescent="0.3">
      <c r="A2467">
        <v>2463</v>
      </c>
      <c r="B2467">
        <v>2</v>
      </c>
      <c r="C2467">
        <v>101</v>
      </c>
      <c r="D2467">
        <v>1</v>
      </c>
      <c r="E2467" t="str">
        <f>"2-101-1"</f>
        <v>2-101-1</v>
      </c>
      <c r="F2467" t="s">
        <v>71</v>
      </c>
      <c r="G2467" t="s">
        <v>72</v>
      </c>
      <c r="T2467">
        <v>1</v>
      </c>
      <c r="U2467">
        <v>0</v>
      </c>
      <c r="V2467">
        <v>0</v>
      </c>
      <c r="W2467">
        <v>0</v>
      </c>
      <c r="X2467">
        <v>1</v>
      </c>
      <c r="Y2467">
        <v>0</v>
      </c>
      <c r="Z2467">
        <v>1</v>
      </c>
      <c r="AA2467">
        <v>0</v>
      </c>
      <c r="AB2467">
        <v>0</v>
      </c>
      <c r="AC2467">
        <v>0</v>
      </c>
      <c r="AD2467">
        <v>0</v>
      </c>
      <c r="AE2467">
        <v>0</v>
      </c>
      <c r="AF2467">
        <v>0</v>
      </c>
      <c r="AG2467">
        <v>0</v>
      </c>
      <c r="AH2467">
        <v>1</v>
      </c>
      <c r="AI2467">
        <v>0</v>
      </c>
      <c r="AJ2467">
        <v>1</v>
      </c>
      <c r="AK2467">
        <v>0</v>
      </c>
      <c r="AL2467">
        <v>1</v>
      </c>
      <c r="AM2467">
        <v>1</v>
      </c>
      <c r="AN2467">
        <v>1</v>
      </c>
      <c r="AO2467">
        <v>1</v>
      </c>
      <c r="AP2467">
        <v>0</v>
      </c>
      <c r="AQ2467">
        <v>0</v>
      </c>
      <c r="AR2467">
        <v>0</v>
      </c>
    </row>
    <row r="2468" spans="1:44" x14ac:dyDescent="0.3">
      <c r="A2468">
        <v>2464</v>
      </c>
      <c r="B2468">
        <v>2</v>
      </c>
      <c r="C2468">
        <v>101</v>
      </c>
      <c r="D2468">
        <v>24</v>
      </c>
      <c r="E2468" t="str">
        <f>"2-101-24"</f>
        <v>2-101-24</v>
      </c>
      <c r="F2468" t="s">
        <v>71</v>
      </c>
      <c r="G2468" t="s">
        <v>72</v>
      </c>
      <c r="T2468">
        <v>1</v>
      </c>
      <c r="U2468">
        <v>0</v>
      </c>
      <c r="V2468">
        <v>0</v>
      </c>
      <c r="W2468">
        <v>0</v>
      </c>
      <c r="X2468">
        <v>1</v>
      </c>
      <c r="Y2468">
        <v>0</v>
      </c>
      <c r="Z2468">
        <v>1</v>
      </c>
      <c r="AA2468">
        <v>0</v>
      </c>
      <c r="AB2468">
        <v>1</v>
      </c>
      <c r="AC2468">
        <v>0</v>
      </c>
      <c r="AD2468">
        <v>0</v>
      </c>
      <c r="AE2468">
        <v>1</v>
      </c>
      <c r="AF2468">
        <v>1</v>
      </c>
      <c r="AG2468">
        <v>1</v>
      </c>
      <c r="AH2468">
        <v>0</v>
      </c>
      <c r="AI2468">
        <v>1</v>
      </c>
      <c r="AJ2468">
        <v>1</v>
      </c>
      <c r="AK2468">
        <v>0</v>
      </c>
      <c r="AL2468">
        <v>1</v>
      </c>
      <c r="AM2468">
        <v>1</v>
      </c>
      <c r="AN2468">
        <v>1</v>
      </c>
      <c r="AO2468">
        <v>1</v>
      </c>
      <c r="AP2468">
        <v>0</v>
      </c>
      <c r="AQ2468">
        <v>0</v>
      </c>
      <c r="AR2468">
        <v>0</v>
      </c>
    </row>
    <row r="2469" spans="1:44" x14ac:dyDescent="0.3">
      <c r="A2469">
        <v>2465</v>
      </c>
      <c r="B2469">
        <v>2</v>
      </c>
      <c r="C2469">
        <v>101</v>
      </c>
      <c r="D2469">
        <v>16</v>
      </c>
      <c r="E2469" t="str">
        <f>"2-101-16"</f>
        <v>2-101-16</v>
      </c>
      <c r="F2469" t="s">
        <v>71</v>
      </c>
      <c r="G2469" t="s">
        <v>72</v>
      </c>
      <c r="T2469">
        <v>0</v>
      </c>
      <c r="U2469">
        <v>1</v>
      </c>
      <c r="V2469">
        <v>0</v>
      </c>
      <c r="W2469">
        <v>0</v>
      </c>
      <c r="X2469">
        <v>0</v>
      </c>
      <c r="Y2469">
        <v>1</v>
      </c>
      <c r="Z2469">
        <v>0</v>
      </c>
      <c r="AA2469">
        <v>1</v>
      </c>
      <c r="AB2469">
        <v>0</v>
      </c>
      <c r="AC2469">
        <v>0</v>
      </c>
      <c r="AD2469">
        <v>1</v>
      </c>
      <c r="AE2469">
        <v>1</v>
      </c>
      <c r="AF2469">
        <v>1</v>
      </c>
      <c r="AG2469">
        <v>1</v>
      </c>
      <c r="AH2469">
        <v>1</v>
      </c>
      <c r="AI2469">
        <v>0</v>
      </c>
      <c r="AJ2469">
        <v>0</v>
      </c>
      <c r="AK2469">
        <v>1</v>
      </c>
      <c r="AL2469">
        <v>1</v>
      </c>
      <c r="AM2469">
        <v>1</v>
      </c>
      <c r="AN2469">
        <v>1</v>
      </c>
      <c r="AO2469">
        <v>1</v>
      </c>
      <c r="AP2469">
        <v>0</v>
      </c>
      <c r="AQ2469">
        <v>0</v>
      </c>
      <c r="AR2469">
        <v>0</v>
      </c>
    </row>
    <row r="2470" spans="1:44" x14ac:dyDescent="0.3">
      <c r="A2470">
        <v>2466</v>
      </c>
      <c r="B2470">
        <v>2</v>
      </c>
      <c r="C2470">
        <v>101</v>
      </c>
      <c r="D2470">
        <v>15</v>
      </c>
      <c r="E2470" t="str">
        <f>"2-101-15"</f>
        <v>2-101-15</v>
      </c>
      <c r="F2470" t="s">
        <v>71</v>
      </c>
      <c r="G2470" t="s">
        <v>72</v>
      </c>
      <c r="T2470">
        <v>1</v>
      </c>
      <c r="U2470">
        <v>0</v>
      </c>
      <c r="V2470">
        <v>0</v>
      </c>
      <c r="W2470">
        <v>0</v>
      </c>
      <c r="X2470">
        <v>1</v>
      </c>
      <c r="Y2470">
        <v>0</v>
      </c>
      <c r="Z2470">
        <v>1</v>
      </c>
      <c r="AA2470">
        <v>0</v>
      </c>
      <c r="AB2470">
        <v>1</v>
      </c>
      <c r="AC2470">
        <v>0</v>
      </c>
      <c r="AD2470">
        <v>0</v>
      </c>
      <c r="AE2470">
        <v>1</v>
      </c>
      <c r="AF2470">
        <v>1</v>
      </c>
      <c r="AG2470">
        <v>1</v>
      </c>
      <c r="AH2470">
        <v>0</v>
      </c>
      <c r="AI2470">
        <v>1</v>
      </c>
      <c r="AJ2470">
        <v>0</v>
      </c>
      <c r="AK2470">
        <v>0</v>
      </c>
      <c r="AL2470">
        <v>1</v>
      </c>
      <c r="AM2470">
        <v>1</v>
      </c>
      <c r="AN2470">
        <v>1</v>
      </c>
      <c r="AO2470">
        <v>1</v>
      </c>
      <c r="AP2470">
        <v>0</v>
      </c>
      <c r="AQ2470">
        <v>0</v>
      </c>
      <c r="AR2470">
        <v>0</v>
      </c>
    </row>
    <row r="2471" spans="1:44" x14ac:dyDescent="0.3">
      <c r="A2471">
        <v>2467</v>
      </c>
      <c r="B2471">
        <v>2</v>
      </c>
      <c r="C2471">
        <v>101</v>
      </c>
      <c r="D2471">
        <v>10</v>
      </c>
      <c r="E2471" t="str">
        <f>"2-101-10"</f>
        <v>2-101-10</v>
      </c>
      <c r="F2471" t="s">
        <v>71</v>
      </c>
      <c r="G2471" t="s">
        <v>72</v>
      </c>
      <c r="T2471">
        <v>1</v>
      </c>
      <c r="U2471">
        <v>0</v>
      </c>
      <c r="V2471">
        <v>0</v>
      </c>
      <c r="W2471">
        <v>0</v>
      </c>
      <c r="X2471">
        <v>0</v>
      </c>
      <c r="Y2471">
        <v>1</v>
      </c>
      <c r="Z2471">
        <v>0</v>
      </c>
      <c r="AA2471">
        <v>1</v>
      </c>
      <c r="AB2471">
        <v>0</v>
      </c>
      <c r="AC2471">
        <v>1</v>
      </c>
      <c r="AD2471">
        <v>0</v>
      </c>
      <c r="AE2471">
        <v>1</v>
      </c>
      <c r="AF2471">
        <v>1</v>
      </c>
      <c r="AG2471">
        <v>1</v>
      </c>
      <c r="AH2471">
        <v>1</v>
      </c>
      <c r="AI2471">
        <v>0</v>
      </c>
      <c r="AJ2471">
        <v>1</v>
      </c>
      <c r="AK2471">
        <v>0</v>
      </c>
      <c r="AL2471">
        <v>1</v>
      </c>
      <c r="AM2471">
        <v>1</v>
      </c>
      <c r="AN2471">
        <v>1</v>
      </c>
      <c r="AO2471">
        <v>1</v>
      </c>
      <c r="AP2471">
        <v>0</v>
      </c>
      <c r="AQ2471">
        <v>0</v>
      </c>
      <c r="AR2471">
        <v>0</v>
      </c>
    </row>
    <row r="2472" spans="1:44" x14ac:dyDescent="0.3">
      <c r="A2472">
        <v>2468</v>
      </c>
      <c r="B2472">
        <v>2</v>
      </c>
      <c r="C2472">
        <v>101</v>
      </c>
      <c r="D2472">
        <v>25</v>
      </c>
      <c r="E2472" t="str">
        <f>"2-101-25"</f>
        <v>2-101-25</v>
      </c>
      <c r="F2472" t="s">
        <v>71</v>
      </c>
      <c r="G2472" t="s">
        <v>72</v>
      </c>
      <c r="T2472">
        <v>0</v>
      </c>
      <c r="U2472">
        <v>1</v>
      </c>
      <c r="V2472">
        <v>0</v>
      </c>
      <c r="W2472">
        <v>0</v>
      </c>
      <c r="X2472">
        <v>0</v>
      </c>
      <c r="Y2472">
        <v>1</v>
      </c>
      <c r="Z2472">
        <v>0</v>
      </c>
      <c r="AA2472">
        <v>0</v>
      </c>
      <c r="AB2472">
        <v>0</v>
      </c>
      <c r="AC2472">
        <v>0</v>
      </c>
      <c r="AD2472">
        <v>1</v>
      </c>
      <c r="AE2472">
        <v>0</v>
      </c>
      <c r="AF2472">
        <v>0</v>
      </c>
      <c r="AG2472">
        <v>0</v>
      </c>
      <c r="AH2472">
        <v>1</v>
      </c>
      <c r="AI2472">
        <v>0</v>
      </c>
      <c r="AJ2472">
        <v>1</v>
      </c>
      <c r="AK2472">
        <v>0</v>
      </c>
      <c r="AL2472">
        <v>0</v>
      </c>
      <c r="AM2472">
        <v>0</v>
      </c>
      <c r="AN2472">
        <v>0</v>
      </c>
      <c r="AO2472">
        <v>0</v>
      </c>
      <c r="AP2472">
        <v>0</v>
      </c>
      <c r="AQ2472">
        <v>0</v>
      </c>
      <c r="AR2472">
        <v>0</v>
      </c>
    </row>
    <row r="2473" spans="1:44" x14ac:dyDescent="0.3">
      <c r="A2473">
        <v>2469</v>
      </c>
      <c r="B2473">
        <v>2</v>
      </c>
      <c r="C2473">
        <v>101</v>
      </c>
      <c r="D2473">
        <v>17</v>
      </c>
      <c r="E2473" t="str">
        <f>"2-101-17"</f>
        <v>2-101-17</v>
      </c>
      <c r="F2473" t="s">
        <v>71</v>
      </c>
      <c r="G2473" t="s">
        <v>72</v>
      </c>
      <c r="T2473">
        <v>0</v>
      </c>
      <c r="U2473">
        <v>1</v>
      </c>
      <c r="V2473">
        <v>0</v>
      </c>
      <c r="W2473">
        <v>0</v>
      </c>
      <c r="X2473">
        <v>1</v>
      </c>
      <c r="Y2473">
        <v>0</v>
      </c>
      <c r="Z2473">
        <v>1</v>
      </c>
      <c r="AA2473">
        <v>0</v>
      </c>
      <c r="AB2473">
        <v>0</v>
      </c>
      <c r="AC2473">
        <v>1</v>
      </c>
      <c r="AD2473">
        <v>0</v>
      </c>
      <c r="AE2473">
        <v>1</v>
      </c>
      <c r="AF2473">
        <v>1</v>
      </c>
      <c r="AG2473">
        <v>1</v>
      </c>
      <c r="AH2473">
        <v>0</v>
      </c>
      <c r="AI2473">
        <v>1</v>
      </c>
      <c r="AJ2473">
        <v>1</v>
      </c>
      <c r="AK2473">
        <v>0</v>
      </c>
      <c r="AL2473">
        <v>1</v>
      </c>
      <c r="AM2473">
        <v>1</v>
      </c>
      <c r="AN2473">
        <v>0</v>
      </c>
      <c r="AO2473">
        <v>1</v>
      </c>
      <c r="AP2473">
        <v>0</v>
      </c>
      <c r="AQ2473">
        <v>0</v>
      </c>
      <c r="AR2473">
        <v>0</v>
      </c>
    </row>
    <row r="2474" spans="1:44" x14ac:dyDescent="0.3">
      <c r="A2474">
        <v>2470</v>
      </c>
      <c r="B2474">
        <v>2</v>
      </c>
      <c r="C2474">
        <v>101</v>
      </c>
      <c r="D2474">
        <v>11</v>
      </c>
      <c r="E2474" t="str">
        <f>"2-101-11"</f>
        <v>2-101-11</v>
      </c>
      <c r="F2474" t="s">
        <v>71</v>
      </c>
      <c r="G2474" t="s">
        <v>72</v>
      </c>
      <c r="T2474">
        <v>1</v>
      </c>
      <c r="U2474">
        <v>0</v>
      </c>
      <c r="V2474">
        <v>0</v>
      </c>
      <c r="W2474">
        <v>0</v>
      </c>
      <c r="X2474">
        <v>0</v>
      </c>
      <c r="Y2474">
        <v>1</v>
      </c>
      <c r="Z2474">
        <v>0</v>
      </c>
      <c r="AA2474">
        <v>1</v>
      </c>
      <c r="AB2474">
        <v>0</v>
      </c>
      <c r="AC2474">
        <v>1</v>
      </c>
      <c r="AD2474">
        <v>0</v>
      </c>
      <c r="AE2474">
        <v>0</v>
      </c>
      <c r="AF2474">
        <v>0</v>
      </c>
      <c r="AG2474">
        <v>0</v>
      </c>
      <c r="AH2474">
        <v>1</v>
      </c>
      <c r="AI2474">
        <v>0</v>
      </c>
      <c r="AJ2474">
        <v>1</v>
      </c>
      <c r="AK2474">
        <v>0</v>
      </c>
      <c r="AL2474">
        <v>1</v>
      </c>
      <c r="AM2474">
        <v>1</v>
      </c>
      <c r="AN2474">
        <v>1</v>
      </c>
      <c r="AO2474">
        <v>1</v>
      </c>
      <c r="AP2474">
        <v>0</v>
      </c>
      <c r="AQ2474">
        <v>0</v>
      </c>
      <c r="AR2474">
        <v>0</v>
      </c>
    </row>
    <row r="2475" spans="1:44" x14ac:dyDescent="0.3">
      <c r="A2475">
        <v>2471</v>
      </c>
      <c r="B2475">
        <v>2</v>
      </c>
      <c r="C2475">
        <v>101</v>
      </c>
      <c r="D2475">
        <v>8</v>
      </c>
      <c r="E2475" t="str">
        <f>"2-101-8"</f>
        <v>2-101-8</v>
      </c>
      <c r="F2475" t="s">
        <v>71</v>
      </c>
      <c r="G2475" t="s">
        <v>72</v>
      </c>
      <c r="T2475">
        <v>0</v>
      </c>
      <c r="U2475">
        <v>1</v>
      </c>
      <c r="V2475">
        <v>0</v>
      </c>
      <c r="W2475">
        <v>0</v>
      </c>
      <c r="X2475">
        <v>1</v>
      </c>
      <c r="Y2475">
        <v>0</v>
      </c>
      <c r="Z2475">
        <v>1</v>
      </c>
      <c r="AA2475">
        <v>0</v>
      </c>
      <c r="AB2475">
        <v>0</v>
      </c>
      <c r="AC2475">
        <v>0</v>
      </c>
      <c r="AD2475">
        <v>1</v>
      </c>
      <c r="AE2475">
        <v>1</v>
      </c>
      <c r="AF2475">
        <v>0</v>
      </c>
      <c r="AG2475">
        <v>1</v>
      </c>
      <c r="AH2475">
        <v>1</v>
      </c>
      <c r="AI2475">
        <v>0</v>
      </c>
      <c r="AJ2475">
        <v>1</v>
      </c>
      <c r="AK2475">
        <v>0</v>
      </c>
      <c r="AL2475">
        <v>1</v>
      </c>
      <c r="AM2475">
        <v>1</v>
      </c>
      <c r="AN2475">
        <v>1</v>
      </c>
      <c r="AO2475">
        <v>1</v>
      </c>
      <c r="AP2475">
        <v>0</v>
      </c>
      <c r="AQ2475">
        <v>0</v>
      </c>
      <c r="AR2475">
        <v>0</v>
      </c>
    </row>
    <row r="2476" spans="1:44" x14ac:dyDescent="0.3">
      <c r="A2476">
        <v>2472</v>
      </c>
      <c r="B2476">
        <v>2</v>
      </c>
      <c r="C2476">
        <v>101</v>
      </c>
      <c r="D2476">
        <v>3</v>
      </c>
      <c r="E2476" t="str">
        <f>"2-101-3"</f>
        <v>2-101-3</v>
      </c>
      <c r="F2476" t="s">
        <v>71</v>
      </c>
      <c r="G2476" t="s">
        <v>72</v>
      </c>
      <c r="T2476">
        <v>0</v>
      </c>
      <c r="U2476">
        <v>1</v>
      </c>
      <c r="V2476">
        <v>0</v>
      </c>
      <c r="W2476">
        <v>0</v>
      </c>
      <c r="X2476">
        <v>0</v>
      </c>
      <c r="Y2476">
        <v>1</v>
      </c>
      <c r="Z2476">
        <v>0</v>
      </c>
      <c r="AA2476">
        <v>1</v>
      </c>
      <c r="AB2476">
        <v>0</v>
      </c>
      <c r="AC2476">
        <v>0</v>
      </c>
      <c r="AD2476">
        <v>1</v>
      </c>
      <c r="AE2476">
        <v>0</v>
      </c>
      <c r="AF2476">
        <v>0</v>
      </c>
      <c r="AG2476">
        <v>0</v>
      </c>
      <c r="AH2476">
        <v>1</v>
      </c>
      <c r="AI2476">
        <v>0</v>
      </c>
      <c r="AJ2476">
        <v>1</v>
      </c>
      <c r="AK2476">
        <v>0</v>
      </c>
      <c r="AL2476">
        <v>0</v>
      </c>
      <c r="AM2476">
        <v>0</v>
      </c>
      <c r="AN2476">
        <v>0</v>
      </c>
      <c r="AO2476">
        <v>0</v>
      </c>
      <c r="AP2476">
        <v>0</v>
      </c>
      <c r="AQ2476">
        <v>0</v>
      </c>
      <c r="AR2476">
        <v>0</v>
      </c>
    </row>
    <row r="2477" spans="1:44" x14ac:dyDescent="0.3">
      <c r="A2477">
        <v>2473</v>
      </c>
      <c r="B2477">
        <v>2</v>
      </c>
      <c r="C2477">
        <v>101</v>
      </c>
      <c r="D2477">
        <v>18</v>
      </c>
      <c r="E2477" t="str">
        <f>"2-101-18"</f>
        <v>2-101-18</v>
      </c>
      <c r="F2477" t="s">
        <v>71</v>
      </c>
      <c r="G2477" t="s">
        <v>72</v>
      </c>
      <c r="T2477">
        <v>0</v>
      </c>
      <c r="U2477">
        <v>1</v>
      </c>
      <c r="V2477">
        <v>0</v>
      </c>
      <c r="W2477">
        <v>0</v>
      </c>
      <c r="X2477">
        <v>0</v>
      </c>
      <c r="Y2477">
        <v>1</v>
      </c>
      <c r="Z2477">
        <v>0</v>
      </c>
      <c r="AA2477">
        <v>1</v>
      </c>
      <c r="AB2477">
        <v>0</v>
      </c>
      <c r="AC2477">
        <v>0</v>
      </c>
      <c r="AD2477">
        <v>1</v>
      </c>
      <c r="AE2477">
        <v>1</v>
      </c>
      <c r="AF2477">
        <v>1</v>
      </c>
      <c r="AG2477">
        <v>1</v>
      </c>
      <c r="AH2477">
        <v>0</v>
      </c>
      <c r="AI2477">
        <v>1</v>
      </c>
      <c r="AJ2477">
        <v>0</v>
      </c>
      <c r="AK2477">
        <v>1</v>
      </c>
      <c r="AL2477">
        <v>1</v>
      </c>
      <c r="AM2477">
        <v>1</v>
      </c>
      <c r="AN2477">
        <v>1</v>
      </c>
      <c r="AO2477">
        <v>1</v>
      </c>
      <c r="AP2477">
        <v>0</v>
      </c>
      <c r="AQ2477">
        <v>0</v>
      </c>
      <c r="AR2477">
        <v>0</v>
      </c>
    </row>
    <row r="2478" spans="1:44" x14ac:dyDescent="0.3">
      <c r="A2478">
        <v>2474</v>
      </c>
      <c r="B2478">
        <v>2</v>
      </c>
      <c r="C2478">
        <v>101</v>
      </c>
      <c r="D2478">
        <v>4</v>
      </c>
      <c r="E2478" t="str">
        <f>"2-101-4"</f>
        <v>2-101-4</v>
      </c>
      <c r="F2478" t="s">
        <v>71</v>
      </c>
      <c r="G2478" t="s">
        <v>72</v>
      </c>
      <c r="T2478">
        <v>0</v>
      </c>
      <c r="U2478">
        <v>1</v>
      </c>
      <c r="V2478">
        <v>0</v>
      </c>
      <c r="W2478">
        <v>0</v>
      </c>
      <c r="X2478">
        <v>0</v>
      </c>
      <c r="Y2478">
        <v>1</v>
      </c>
      <c r="Z2478">
        <v>0</v>
      </c>
      <c r="AA2478">
        <v>1</v>
      </c>
      <c r="AB2478">
        <v>0</v>
      </c>
      <c r="AC2478">
        <v>0</v>
      </c>
      <c r="AD2478">
        <v>1</v>
      </c>
      <c r="AE2478">
        <v>1</v>
      </c>
      <c r="AF2478">
        <v>1</v>
      </c>
      <c r="AG2478">
        <v>1</v>
      </c>
      <c r="AH2478">
        <v>1</v>
      </c>
      <c r="AI2478">
        <v>0</v>
      </c>
      <c r="AJ2478">
        <v>1</v>
      </c>
      <c r="AK2478">
        <v>0</v>
      </c>
      <c r="AL2478">
        <v>1</v>
      </c>
      <c r="AM2478">
        <v>1</v>
      </c>
      <c r="AN2478">
        <v>1</v>
      </c>
      <c r="AO2478">
        <v>1</v>
      </c>
      <c r="AP2478">
        <v>0</v>
      </c>
      <c r="AQ2478">
        <v>0</v>
      </c>
      <c r="AR2478">
        <v>0</v>
      </c>
    </row>
    <row r="2479" spans="1:44" x14ac:dyDescent="0.3">
      <c r="A2479">
        <v>2475</v>
      </c>
      <c r="B2479">
        <v>2</v>
      </c>
      <c r="C2479">
        <v>101</v>
      </c>
      <c r="D2479">
        <v>19</v>
      </c>
      <c r="E2479" t="str">
        <f>"2-101-19"</f>
        <v>2-101-19</v>
      </c>
      <c r="F2479" t="s">
        <v>71</v>
      </c>
      <c r="G2479" t="s">
        <v>72</v>
      </c>
      <c r="T2479">
        <v>0</v>
      </c>
      <c r="U2479">
        <v>1</v>
      </c>
      <c r="V2479">
        <v>0</v>
      </c>
      <c r="W2479">
        <v>0</v>
      </c>
      <c r="X2479">
        <v>0</v>
      </c>
      <c r="Y2479">
        <v>1</v>
      </c>
      <c r="Z2479">
        <v>0</v>
      </c>
      <c r="AA2479">
        <v>1</v>
      </c>
      <c r="AB2479">
        <v>0</v>
      </c>
      <c r="AC2479">
        <v>0</v>
      </c>
      <c r="AD2479">
        <v>1</v>
      </c>
      <c r="AE2479">
        <v>1</v>
      </c>
      <c r="AF2479">
        <v>1</v>
      </c>
      <c r="AG2479">
        <v>1</v>
      </c>
      <c r="AH2479">
        <v>0</v>
      </c>
      <c r="AI2479">
        <v>1</v>
      </c>
      <c r="AJ2479">
        <v>0</v>
      </c>
      <c r="AK2479">
        <v>1</v>
      </c>
      <c r="AL2479">
        <v>1</v>
      </c>
      <c r="AM2479">
        <v>1</v>
      </c>
      <c r="AN2479">
        <v>1</v>
      </c>
      <c r="AO2479">
        <v>1</v>
      </c>
      <c r="AP2479">
        <v>0</v>
      </c>
      <c r="AQ2479">
        <v>0</v>
      </c>
      <c r="AR2479">
        <v>0</v>
      </c>
    </row>
    <row r="2480" spans="1:44" x14ac:dyDescent="0.3">
      <c r="A2480">
        <v>2476</v>
      </c>
      <c r="B2480">
        <v>2</v>
      </c>
      <c r="C2480">
        <v>101</v>
      </c>
      <c r="D2480">
        <v>14</v>
      </c>
      <c r="E2480" t="str">
        <f>"2-101-14"</f>
        <v>2-101-14</v>
      </c>
      <c r="F2480" t="s">
        <v>71</v>
      </c>
      <c r="G2480" t="s">
        <v>72</v>
      </c>
      <c r="T2480">
        <v>0</v>
      </c>
      <c r="U2480">
        <v>0</v>
      </c>
      <c r="V2480">
        <v>0</v>
      </c>
      <c r="W2480">
        <v>0</v>
      </c>
      <c r="X2480">
        <v>1</v>
      </c>
      <c r="Y2480">
        <v>0</v>
      </c>
      <c r="Z2480">
        <v>0</v>
      </c>
      <c r="AA2480">
        <v>1</v>
      </c>
      <c r="AB2480">
        <v>0</v>
      </c>
      <c r="AC2480">
        <v>1</v>
      </c>
      <c r="AD2480">
        <v>0</v>
      </c>
      <c r="AE2480">
        <v>1</v>
      </c>
      <c r="AF2480">
        <v>1</v>
      </c>
      <c r="AG2480">
        <v>1</v>
      </c>
      <c r="AH2480">
        <v>1</v>
      </c>
      <c r="AI2480">
        <v>0</v>
      </c>
      <c r="AJ2480">
        <v>1</v>
      </c>
      <c r="AK2480">
        <v>0</v>
      </c>
      <c r="AL2480">
        <v>1</v>
      </c>
      <c r="AM2480">
        <v>1</v>
      </c>
      <c r="AN2480">
        <v>1</v>
      </c>
      <c r="AO2480">
        <v>1</v>
      </c>
      <c r="AP2480">
        <v>0</v>
      </c>
      <c r="AQ2480">
        <v>0</v>
      </c>
      <c r="AR2480">
        <v>1</v>
      </c>
    </row>
    <row r="2481" spans="1:44" x14ac:dyDescent="0.3">
      <c r="A2481">
        <v>2477</v>
      </c>
      <c r="B2481">
        <v>2</v>
      </c>
      <c r="C2481">
        <v>101</v>
      </c>
      <c r="D2481">
        <v>23</v>
      </c>
      <c r="E2481" t="str">
        <f>"2-101-23"</f>
        <v>2-101-23</v>
      </c>
      <c r="F2481" t="s">
        <v>71</v>
      </c>
      <c r="G2481" t="s">
        <v>72</v>
      </c>
      <c r="T2481">
        <v>1</v>
      </c>
      <c r="U2481">
        <v>0</v>
      </c>
      <c r="V2481">
        <v>0</v>
      </c>
      <c r="W2481">
        <v>0</v>
      </c>
      <c r="X2481">
        <v>1</v>
      </c>
      <c r="Y2481">
        <v>0</v>
      </c>
      <c r="Z2481">
        <v>1</v>
      </c>
      <c r="AA2481">
        <v>0</v>
      </c>
      <c r="AB2481">
        <v>1</v>
      </c>
      <c r="AC2481">
        <v>0</v>
      </c>
      <c r="AD2481">
        <v>0</v>
      </c>
      <c r="AE2481">
        <v>1</v>
      </c>
      <c r="AF2481">
        <v>1</v>
      </c>
      <c r="AG2481">
        <v>1</v>
      </c>
      <c r="AH2481">
        <v>0</v>
      </c>
      <c r="AI2481">
        <v>1</v>
      </c>
      <c r="AJ2481">
        <v>1</v>
      </c>
      <c r="AK2481">
        <v>0</v>
      </c>
      <c r="AL2481">
        <v>1</v>
      </c>
      <c r="AM2481">
        <v>1</v>
      </c>
      <c r="AN2481">
        <v>1</v>
      </c>
      <c r="AO2481">
        <v>1</v>
      </c>
      <c r="AP2481">
        <v>0</v>
      </c>
      <c r="AQ2481">
        <v>0</v>
      </c>
      <c r="AR2481">
        <v>0</v>
      </c>
    </row>
    <row r="2482" spans="1:44" x14ac:dyDescent="0.3">
      <c r="A2482">
        <v>2478</v>
      </c>
      <c r="B2482">
        <v>2</v>
      </c>
      <c r="C2482">
        <v>101</v>
      </c>
      <c r="D2482">
        <v>12</v>
      </c>
      <c r="E2482" t="str">
        <f>"2-101-12"</f>
        <v>2-101-12</v>
      </c>
      <c r="F2482" t="s">
        <v>71</v>
      </c>
      <c r="G2482" t="s">
        <v>72</v>
      </c>
      <c r="T2482">
        <v>1</v>
      </c>
      <c r="U2482">
        <v>0</v>
      </c>
      <c r="V2482">
        <v>0</v>
      </c>
      <c r="W2482">
        <v>0</v>
      </c>
      <c r="X2482">
        <v>1</v>
      </c>
      <c r="Y2482">
        <v>0</v>
      </c>
      <c r="Z2482">
        <v>1</v>
      </c>
      <c r="AA2482">
        <v>0</v>
      </c>
      <c r="AB2482">
        <v>1</v>
      </c>
      <c r="AC2482">
        <v>0</v>
      </c>
      <c r="AD2482">
        <v>0</v>
      </c>
      <c r="AE2482">
        <v>1</v>
      </c>
      <c r="AF2482">
        <v>1</v>
      </c>
      <c r="AG2482">
        <v>1</v>
      </c>
      <c r="AH2482">
        <v>0</v>
      </c>
      <c r="AI2482">
        <v>1</v>
      </c>
      <c r="AJ2482">
        <v>1</v>
      </c>
      <c r="AK2482">
        <v>0</v>
      </c>
      <c r="AL2482">
        <v>1</v>
      </c>
      <c r="AM2482">
        <v>1</v>
      </c>
      <c r="AN2482">
        <v>1</v>
      </c>
      <c r="AO2482">
        <v>1</v>
      </c>
      <c r="AP2482">
        <v>0</v>
      </c>
      <c r="AQ2482">
        <v>0</v>
      </c>
      <c r="AR2482">
        <v>0</v>
      </c>
    </row>
    <row r="2483" spans="1:44" x14ac:dyDescent="0.3">
      <c r="A2483">
        <v>2479</v>
      </c>
      <c r="B2483">
        <v>2</v>
      </c>
      <c r="C2483">
        <v>101</v>
      </c>
      <c r="D2483">
        <v>7</v>
      </c>
      <c r="E2483" t="str">
        <f>"2-101-7"</f>
        <v>2-101-7</v>
      </c>
      <c r="F2483" t="s">
        <v>71</v>
      </c>
      <c r="G2483" t="s">
        <v>72</v>
      </c>
      <c r="T2483">
        <v>1</v>
      </c>
      <c r="U2483">
        <v>0</v>
      </c>
      <c r="V2483">
        <v>0</v>
      </c>
      <c r="W2483">
        <v>0</v>
      </c>
      <c r="X2483">
        <v>1</v>
      </c>
      <c r="Y2483">
        <v>0</v>
      </c>
      <c r="Z2483">
        <v>1</v>
      </c>
      <c r="AA2483">
        <v>0</v>
      </c>
      <c r="AB2483">
        <v>1</v>
      </c>
      <c r="AC2483">
        <v>0</v>
      </c>
      <c r="AD2483">
        <v>0</v>
      </c>
      <c r="AE2483">
        <v>1</v>
      </c>
      <c r="AF2483">
        <v>1</v>
      </c>
      <c r="AG2483">
        <v>1</v>
      </c>
      <c r="AH2483">
        <v>0</v>
      </c>
      <c r="AI2483">
        <v>1</v>
      </c>
      <c r="AJ2483">
        <v>1</v>
      </c>
      <c r="AK2483">
        <v>0</v>
      </c>
      <c r="AL2483">
        <v>1</v>
      </c>
      <c r="AM2483">
        <v>1</v>
      </c>
      <c r="AN2483">
        <v>1</v>
      </c>
      <c r="AO2483">
        <v>1</v>
      </c>
      <c r="AP2483">
        <v>0</v>
      </c>
      <c r="AQ2483">
        <v>0</v>
      </c>
      <c r="AR2483">
        <v>0</v>
      </c>
    </row>
    <row r="2484" spans="1:44" x14ac:dyDescent="0.3">
      <c r="A2484">
        <v>2480</v>
      </c>
      <c r="B2484">
        <v>2</v>
      </c>
      <c r="C2484">
        <v>102</v>
      </c>
      <c r="D2484">
        <v>21</v>
      </c>
      <c r="E2484" t="str">
        <f>"2-102-21"</f>
        <v>2-102-21</v>
      </c>
      <c r="F2484" t="s">
        <v>71</v>
      </c>
      <c r="G2484" t="s">
        <v>73</v>
      </c>
      <c r="H2484">
        <v>0</v>
      </c>
      <c r="I2484">
        <v>0</v>
      </c>
      <c r="J2484">
        <v>0</v>
      </c>
      <c r="K2484">
        <v>1</v>
      </c>
      <c r="L2484">
        <v>1</v>
      </c>
      <c r="M2484">
        <v>0</v>
      </c>
      <c r="N2484">
        <v>0</v>
      </c>
      <c r="O2484">
        <v>0</v>
      </c>
      <c r="P2484">
        <v>0</v>
      </c>
      <c r="Q2484">
        <v>1</v>
      </c>
      <c r="R2484">
        <v>0</v>
      </c>
      <c r="S2484">
        <v>1</v>
      </c>
    </row>
    <row r="2485" spans="1:44" x14ac:dyDescent="0.3">
      <c r="A2485">
        <v>2481</v>
      </c>
      <c r="B2485">
        <v>2</v>
      </c>
      <c r="C2485">
        <v>102</v>
      </c>
      <c r="D2485">
        <v>20</v>
      </c>
      <c r="E2485" t="str">
        <f>"2-102-20"</f>
        <v>2-102-20</v>
      </c>
      <c r="F2485" t="s">
        <v>71</v>
      </c>
      <c r="G2485" t="s">
        <v>72</v>
      </c>
      <c r="T2485">
        <v>0</v>
      </c>
      <c r="U2485">
        <v>1</v>
      </c>
      <c r="V2485">
        <v>0</v>
      </c>
      <c r="W2485">
        <v>0</v>
      </c>
      <c r="X2485">
        <v>1</v>
      </c>
      <c r="Y2485">
        <v>0</v>
      </c>
      <c r="Z2485">
        <v>1</v>
      </c>
      <c r="AA2485">
        <v>0</v>
      </c>
      <c r="AB2485">
        <v>0</v>
      </c>
      <c r="AC2485">
        <v>1</v>
      </c>
      <c r="AD2485">
        <v>0</v>
      </c>
      <c r="AE2485">
        <v>1</v>
      </c>
      <c r="AF2485">
        <v>1</v>
      </c>
      <c r="AG2485">
        <v>1</v>
      </c>
      <c r="AH2485">
        <v>0</v>
      </c>
      <c r="AI2485">
        <v>1</v>
      </c>
      <c r="AJ2485">
        <v>1</v>
      </c>
      <c r="AK2485">
        <v>0</v>
      </c>
      <c r="AL2485">
        <v>1</v>
      </c>
      <c r="AM2485">
        <v>1</v>
      </c>
      <c r="AN2485">
        <v>1</v>
      </c>
      <c r="AO2485">
        <v>1</v>
      </c>
      <c r="AP2485">
        <v>0</v>
      </c>
      <c r="AQ2485">
        <v>0</v>
      </c>
      <c r="AR2485">
        <v>0</v>
      </c>
    </row>
    <row r="2486" spans="1:44" x14ac:dyDescent="0.3">
      <c r="A2486">
        <v>2482</v>
      </c>
      <c r="B2486">
        <v>2</v>
      </c>
      <c r="C2486">
        <v>102</v>
      </c>
      <c r="D2486">
        <v>13</v>
      </c>
      <c r="E2486" t="str">
        <f>"2-102-13"</f>
        <v>2-102-13</v>
      </c>
      <c r="F2486" t="s">
        <v>71</v>
      </c>
      <c r="G2486" t="s">
        <v>72</v>
      </c>
      <c r="T2486">
        <v>1</v>
      </c>
      <c r="U2486">
        <v>0</v>
      </c>
      <c r="V2486">
        <v>0</v>
      </c>
      <c r="W2486">
        <v>0</v>
      </c>
      <c r="X2486">
        <v>1</v>
      </c>
      <c r="Y2486">
        <v>0</v>
      </c>
      <c r="Z2486">
        <v>0</v>
      </c>
      <c r="AA2486">
        <v>1</v>
      </c>
      <c r="AB2486">
        <v>1</v>
      </c>
      <c r="AC2486">
        <v>0</v>
      </c>
      <c r="AD2486">
        <v>0</v>
      </c>
      <c r="AE2486">
        <v>0</v>
      </c>
      <c r="AF2486">
        <v>0</v>
      </c>
      <c r="AG2486">
        <v>0</v>
      </c>
      <c r="AH2486">
        <v>1</v>
      </c>
      <c r="AI2486">
        <v>0</v>
      </c>
      <c r="AJ2486">
        <v>0</v>
      </c>
      <c r="AK2486">
        <v>1</v>
      </c>
      <c r="AL2486">
        <v>0</v>
      </c>
      <c r="AM2486">
        <v>0</v>
      </c>
      <c r="AN2486">
        <v>0</v>
      </c>
      <c r="AO2486">
        <v>0</v>
      </c>
      <c r="AP2486">
        <v>0</v>
      </c>
      <c r="AQ2486">
        <v>0</v>
      </c>
      <c r="AR2486">
        <v>0</v>
      </c>
    </row>
    <row r="2487" spans="1:44" x14ac:dyDescent="0.3">
      <c r="A2487">
        <v>2483</v>
      </c>
      <c r="B2487">
        <v>2</v>
      </c>
      <c r="C2487">
        <v>102</v>
      </c>
      <c r="D2487">
        <v>12</v>
      </c>
      <c r="E2487" t="str">
        <f>"2-102-12"</f>
        <v>2-102-12</v>
      </c>
      <c r="F2487" t="s">
        <v>71</v>
      </c>
      <c r="G2487" t="s">
        <v>72</v>
      </c>
      <c r="T2487">
        <v>0</v>
      </c>
      <c r="U2487">
        <v>1</v>
      </c>
      <c r="V2487">
        <v>0</v>
      </c>
      <c r="W2487">
        <v>0</v>
      </c>
      <c r="X2487">
        <v>1</v>
      </c>
      <c r="Y2487">
        <v>0</v>
      </c>
      <c r="Z2487">
        <v>1</v>
      </c>
      <c r="AA2487">
        <v>0</v>
      </c>
      <c r="AB2487">
        <v>0</v>
      </c>
      <c r="AC2487">
        <v>1</v>
      </c>
      <c r="AD2487">
        <v>0</v>
      </c>
      <c r="AE2487">
        <v>1</v>
      </c>
      <c r="AF2487">
        <v>1</v>
      </c>
      <c r="AG2487">
        <v>1</v>
      </c>
      <c r="AH2487">
        <v>0</v>
      </c>
      <c r="AI2487">
        <v>1</v>
      </c>
      <c r="AJ2487">
        <v>1</v>
      </c>
      <c r="AK2487">
        <v>0</v>
      </c>
      <c r="AL2487">
        <v>1</v>
      </c>
      <c r="AM2487">
        <v>1</v>
      </c>
      <c r="AN2487">
        <v>1</v>
      </c>
      <c r="AO2487">
        <v>1</v>
      </c>
      <c r="AP2487">
        <v>0</v>
      </c>
      <c r="AQ2487">
        <v>0</v>
      </c>
      <c r="AR2487">
        <v>0</v>
      </c>
    </row>
    <row r="2488" spans="1:44" x14ac:dyDescent="0.3">
      <c r="A2488">
        <v>2484</v>
      </c>
      <c r="B2488">
        <v>2</v>
      </c>
      <c r="C2488">
        <v>102</v>
      </c>
      <c r="D2488">
        <v>25</v>
      </c>
      <c r="E2488" t="str">
        <f>"2-102-25"</f>
        <v>2-102-25</v>
      </c>
      <c r="F2488" t="s">
        <v>71</v>
      </c>
      <c r="G2488" t="s">
        <v>73</v>
      </c>
      <c r="H2488">
        <v>1</v>
      </c>
      <c r="I2488">
        <v>1</v>
      </c>
      <c r="J2488">
        <v>0</v>
      </c>
      <c r="K2488">
        <v>0</v>
      </c>
      <c r="L2488">
        <v>1</v>
      </c>
      <c r="M2488">
        <v>1</v>
      </c>
      <c r="N2488">
        <v>1</v>
      </c>
      <c r="O2488">
        <v>1</v>
      </c>
      <c r="P2488">
        <v>1</v>
      </c>
      <c r="Q2488">
        <v>1</v>
      </c>
      <c r="R2488">
        <v>1</v>
      </c>
      <c r="S2488">
        <v>1</v>
      </c>
    </row>
    <row r="2489" spans="1:44" x14ac:dyDescent="0.3">
      <c r="A2489">
        <v>2485</v>
      </c>
      <c r="B2489">
        <v>2</v>
      </c>
      <c r="C2489">
        <v>102</v>
      </c>
      <c r="D2489">
        <v>19</v>
      </c>
      <c r="E2489" t="str">
        <f>"2-102-19"</f>
        <v>2-102-19</v>
      </c>
      <c r="F2489" t="s">
        <v>71</v>
      </c>
      <c r="G2489" t="s">
        <v>72</v>
      </c>
      <c r="T2489">
        <v>0</v>
      </c>
      <c r="U2489">
        <v>1</v>
      </c>
      <c r="V2489">
        <v>0</v>
      </c>
      <c r="W2489">
        <v>0</v>
      </c>
      <c r="X2489">
        <v>1</v>
      </c>
      <c r="Y2489">
        <v>0</v>
      </c>
      <c r="Z2489">
        <v>1</v>
      </c>
      <c r="AA2489">
        <v>0</v>
      </c>
      <c r="AB2489">
        <v>0</v>
      </c>
      <c r="AC2489">
        <v>1</v>
      </c>
      <c r="AD2489">
        <v>0</v>
      </c>
      <c r="AE2489">
        <v>1</v>
      </c>
      <c r="AF2489">
        <v>1</v>
      </c>
      <c r="AG2489">
        <v>1</v>
      </c>
      <c r="AH2489">
        <v>0</v>
      </c>
      <c r="AI2489">
        <v>1</v>
      </c>
      <c r="AJ2489">
        <v>1</v>
      </c>
      <c r="AK2489">
        <v>0</v>
      </c>
      <c r="AL2489">
        <v>1</v>
      </c>
      <c r="AM2489">
        <v>1</v>
      </c>
      <c r="AN2489">
        <v>1</v>
      </c>
      <c r="AO2489">
        <v>1</v>
      </c>
      <c r="AP2489">
        <v>0</v>
      </c>
      <c r="AQ2489">
        <v>0</v>
      </c>
      <c r="AR2489">
        <v>0</v>
      </c>
    </row>
    <row r="2490" spans="1:44" x14ac:dyDescent="0.3">
      <c r="A2490">
        <v>2486</v>
      </c>
      <c r="B2490">
        <v>2</v>
      </c>
      <c r="C2490">
        <v>102</v>
      </c>
      <c r="D2490">
        <v>18</v>
      </c>
      <c r="E2490" t="str">
        <f>"2-102-18"</f>
        <v>2-102-18</v>
      </c>
      <c r="F2490" t="s">
        <v>71</v>
      </c>
      <c r="G2490" t="s">
        <v>73</v>
      </c>
      <c r="H2490">
        <v>1</v>
      </c>
      <c r="I2490">
        <v>1</v>
      </c>
      <c r="J2490">
        <v>0</v>
      </c>
      <c r="K2490">
        <v>0</v>
      </c>
      <c r="L2490">
        <v>1</v>
      </c>
      <c r="M2490">
        <v>1</v>
      </c>
      <c r="N2490">
        <v>1</v>
      </c>
      <c r="O2490">
        <v>1</v>
      </c>
      <c r="P2490">
        <v>1</v>
      </c>
      <c r="Q2490">
        <v>1</v>
      </c>
      <c r="R2490">
        <v>1</v>
      </c>
      <c r="S2490">
        <v>1</v>
      </c>
    </row>
    <row r="2491" spans="1:44" x14ac:dyDescent="0.3">
      <c r="A2491">
        <v>2487</v>
      </c>
      <c r="B2491">
        <v>2</v>
      </c>
      <c r="C2491">
        <v>102</v>
      </c>
      <c r="D2491">
        <v>15</v>
      </c>
      <c r="E2491" t="str">
        <f>"2-102-15"</f>
        <v>2-102-15</v>
      </c>
      <c r="F2491" t="s">
        <v>71</v>
      </c>
      <c r="G2491" t="s">
        <v>73</v>
      </c>
      <c r="H2491">
        <v>1</v>
      </c>
      <c r="I2491">
        <v>0</v>
      </c>
      <c r="J2491">
        <v>1</v>
      </c>
      <c r="K2491">
        <v>0</v>
      </c>
      <c r="L2491">
        <v>1</v>
      </c>
      <c r="M2491">
        <v>1</v>
      </c>
      <c r="N2491">
        <v>1</v>
      </c>
      <c r="O2491">
        <v>1</v>
      </c>
      <c r="P2491">
        <v>1</v>
      </c>
      <c r="Q2491">
        <v>1</v>
      </c>
      <c r="R2491">
        <v>1</v>
      </c>
      <c r="S2491">
        <v>1</v>
      </c>
    </row>
    <row r="2492" spans="1:44" x14ac:dyDescent="0.3">
      <c r="A2492">
        <v>2488</v>
      </c>
      <c r="B2492">
        <v>2</v>
      </c>
      <c r="C2492">
        <v>102</v>
      </c>
      <c r="D2492">
        <v>14</v>
      </c>
      <c r="E2492" t="str">
        <f>"2-102-14"</f>
        <v>2-102-14</v>
      </c>
      <c r="F2492" t="s">
        <v>71</v>
      </c>
      <c r="G2492" t="s">
        <v>73</v>
      </c>
      <c r="H2492">
        <v>1</v>
      </c>
      <c r="I2492">
        <v>0</v>
      </c>
      <c r="J2492">
        <v>1</v>
      </c>
      <c r="K2492">
        <v>0</v>
      </c>
      <c r="L2492">
        <v>1</v>
      </c>
      <c r="M2492">
        <v>1</v>
      </c>
      <c r="N2492">
        <v>1</v>
      </c>
      <c r="O2492">
        <v>1</v>
      </c>
      <c r="P2492">
        <v>1</v>
      </c>
      <c r="Q2492">
        <v>1</v>
      </c>
      <c r="R2492">
        <v>1</v>
      </c>
      <c r="S2492">
        <v>1</v>
      </c>
    </row>
    <row r="2493" spans="1:44" x14ac:dyDescent="0.3">
      <c r="A2493">
        <v>2489</v>
      </c>
      <c r="B2493">
        <v>2</v>
      </c>
      <c r="C2493">
        <v>102</v>
      </c>
      <c r="D2493">
        <v>10</v>
      </c>
      <c r="E2493" t="str">
        <f>"2-102-10"</f>
        <v>2-102-10</v>
      </c>
      <c r="F2493" t="s">
        <v>71</v>
      </c>
      <c r="G2493" t="s">
        <v>72</v>
      </c>
      <c r="T2493">
        <v>1</v>
      </c>
      <c r="U2493">
        <v>0</v>
      </c>
      <c r="V2493">
        <v>0</v>
      </c>
      <c r="W2493">
        <v>0</v>
      </c>
      <c r="X2493">
        <v>1</v>
      </c>
      <c r="Y2493">
        <v>0</v>
      </c>
      <c r="Z2493">
        <v>0</v>
      </c>
      <c r="AA2493">
        <v>1</v>
      </c>
      <c r="AB2493">
        <v>1</v>
      </c>
      <c r="AC2493">
        <v>0</v>
      </c>
      <c r="AD2493">
        <v>0</v>
      </c>
      <c r="AE2493">
        <v>0</v>
      </c>
      <c r="AF2493">
        <v>1</v>
      </c>
      <c r="AG2493">
        <v>0</v>
      </c>
      <c r="AH2493">
        <v>0</v>
      </c>
      <c r="AI2493">
        <v>1</v>
      </c>
      <c r="AJ2493">
        <v>1</v>
      </c>
      <c r="AK2493">
        <v>0</v>
      </c>
      <c r="AL2493">
        <v>0</v>
      </c>
      <c r="AM2493">
        <v>0</v>
      </c>
      <c r="AN2493">
        <v>1</v>
      </c>
      <c r="AO2493">
        <v>0</v>
      </c>
      <c r="AP2493">
        <v>0</v>
      </c>
      <c r="AQ2493">
        <v>0</v>
      </c>
      <c r="AR2493">
        <v>0</v>
      </c>
    </row>
    <row r="2494" spans="1:44" x14ac:dyDescent="0.3">
      <c r="A2494">
        <v>2490</v>
      </c>
      <c r="B2494">
        <v>2</v>
      </c>
      <c r="C2494">
        <v>102</v>
      </c>
      <c r="D2494">
        <v>6</v>
      </c>
      <c r="E2494" t="str">
        <f>"2-102-6"</f>
        <v>2-102-6</v>
      </c>
      <c r="F2494" t="s">
        <v>71</v>
      </c>
      <c r="G2494" t="s">
        <v>72</v>
      </c>
      <c r="T2494">
        <v>0</v>
      </c>
      <c r="U2494">
        <v>0</v>
      </c>
      <c r="V2494">
        <v>0</v>
      </c>
      <c r="W2494">
        <v>0</v>
      </c>
      <c r="X2494">
        <v>1</v>
      </c>
      <c r="Y2494">
        <v>0</v>
      </c>
      <c r="Z2494">
        <v>0</v>
      </c>
      <c r="AA2494">
        <v>0</v>
      </c>
      <c r="AB2494">
        <v>0</v>
      </c>
      <c r="AC2494">
        <v>0</v>
      </c>
      <c r="AD2494">
        <v>1</v>
      </c>
      <c r="AE2494">
        <v>0</v>
      </c>
      <c r="AF2494">
        <v>0</v>
      </c>
      <c r="AG2494">
        <v>0</v>
      </c>
      <c r="AH2494">
        <v>0</v>
      </c>
      <c r="AI2494">
        <v>1</v>
      </c>
      <c r="AJ2494">
        <v>0</v>
      </c>
      <c r="AK2494">
        <v>0</v>
      </c>
      <c r="AL2494">
        <v>1</v>
      </c>
      <c r="AM2494">
        <v>1</v>
      </c>
      <c r="AN2494">
        <v>1</v>
      </c>
      <c r="AO2494">
        <v>1</v>
      </c>
      <c r="AP2494">
        <v>0</v>
      </c>
      <c r="AQ2494">
        <v>0</v>
      </c>
      <c r="AR2494">
        <v>0</v>
      </c>
    </row>
    <row r="2495" spans="1:44" x14ac:dyDescent="0.3">
      <c r="A2495">
        <v>2491</v>
      </c>
      <c r="B2495">
        <v>2</v>
      </c>
      <c r="C2495">
        <v>102</v>
      </c>
      <c r="D2495">
        <v>1</v>
      </c>
      <c r="E2495" t="str">
        <f>"2-102-1"</f>
        <v>2-102-1</v>
      </c>
      <c r="F2495" t="s">
        <v>71</v>
      </c>
      <c r="G2495" t="s">
        <v>72</v>
      </c>
      <c r="T2495">
        <v>0</v>
      </c>
      <c r="U2495">
        <v>1</v>
      </c>
      <c r="V2495">
        <v>0</v>
      </c>
      <c r="W2495">
        <v>0</v>
      </c>
      <c r="X2495">
        <v>1</v>
      </c>
      <c r="Y2495">
        <v>0</v>
      </c>
      <c r="Z2495">
        <v>1</v>
      </c>
      <c r="AA2495">
        <v>0</v>
      </c>
      <c r="AB2495">
        <v>0</v>
      </c>
      <c r="AC2495">
        <v>0</v>
      </c>
      <c r="AD2495">
        <v>0</v>
      </c>
      <c r="AE2495">
        <v>1</v>
      </c>
      <c r="AF2495">
        <v>1</v>
      </c>
      <c r="AG2495">
        <v>1</v>
      </c>
      <c r="AH2495">
        <v>0</v>
      </c>
      <c r="AI2495">
        <v>1</v>
      </c>
      <c r="AJ2495">
        <v>0</v>
      </c>
      <c r="AK2495">
        <v>1</v>
      </c>
      <c r="AL2495">
        <v>1</v>
      </c>
      <c r="AM2495">
        <v>1</v>
      </c>
      <c r="AN2495">
        <v>1</v>
      </c>
      <c r="AO2495">
        <v>1</v>
      </c>
      <c r="AP2495">
        <v>0</v>
      </c>
      <c r="AQ2495">
        <v>0</v>
      </c>
      <c r="AR2495">
        <v>0</v>
      </c>
    </row>
    <row r="2496" spans="1:44" x14ac:dyDescent="0.3">
      <c r="A2496">
        <v>2492</v>
      </c>
      <c r="B2496">
        <v>2</v>
      </c>
      <c r="C2496">
        <v>102</v>
      </c>
      <c r="D2496">
        <v>24</v>
      </c>
      <c r="E2496" t="str">
        <f>"2-102-24"</f>
        <v>2-102-24</v>
      </c>
      <c r="F2496" t="s">
        <v>71</v>
      </c>
      <c r="G2496" t="s">
        <v>73</v>
      </c>
      <c r="H2496">
        <v>1</v>
      </c>
      <c r="I2496">
        <v>1</v>
      </c>
      <c r="J2496">
        <v>0</v>
      </c>
      <c r="K2496">
        <v>0</v>
      </c>
      <c r="L2496">
        <v>1</v>
      </c>
      <c r="M2496">
        <v>1</v>
      </c>
      <c r="N2496">
        <v>1</v>
      </c>
      <c r="O2496">
        <v>1</v>
      </c>
      <c r="P2496">
        <v>1</v>
      </c>
      <c r="Q2496">
        <v>1</v>
      </c>
      <c r="R2496">
        <v>1</v>
      </c>
      <c r="S2496">
        <v>1</v>
      </c>
    </row>
    <row r="2497" spans="1:44" x14ac:dyDescent="0.3">
      <c r="A2497">
        <v>2493</v>
      </c>
      <c r="B2497">
        <v>2</v>
      </c>
      <c r="C2497">
        <v>102</v>
      </c>
      <c r="D2497">
        <v>23</v>
      </c>
      <c r="E2497" t="str">
        <f>"2-102-23"</f>
        <v>2-102-23</v>
      </c>
      <c r="F2497" t="s">
        <v>71</v>
      </c>
      <c r="G2497" t="s">
        <v>72</v>
      </c>
      <c r="T2497">
        <v>1</v>
      </c>
      <c r="U2497">
        <v>0</v>
      </c>
      <c r="V2497">
        <v>0</v>
      </c>
      <c r="W2497">
        <v>0</v>
      </c>
      <c r="X2497">
        <v>1</v>
      </c>
      <c r="Y2497">
        <v>0</v>
      </c>
      <c r="Z2497">
        <v>1</v>
      </c>
      <c r="AA2497">
        <v>0</v>
      </c>
      <c r="AB2497">
        <v>1</v>
      </c>
      <c r="AC2497">
        <v>0</v>
      </c>
      <c r="AD2497">
        <v>0</v>
      </c>
      <c r="AE2497">
        <v>1</v>
      </c>
      <c r="AF2497">
        <v>1</v>
      </c>
      <c r="AG2497">
        <v>1</v>
      </c>
      <c r="AH2497">
        <v>0</v>
      </c>
      <c r="AI2497">
        <v>1</v>
      </c>
      <c r="AJ2497">
        <v>1</v>
      </c>
      <c r="AK2497">
        <v>0</v>
      </c>
      <c r="AL2497">
        <v>1</v>
      </c>
      <c r="AM2497">
        <v>1</v>
      </c>
      <c r="AN2497">
        <v>1</v>
      </c>
      <c r="AO2497">
        <v>1</v>
      </c>
      <c r="AP2497">
        <v>0</v>
      </c>
      <c r="AQ2497">
        <v>0</v>
      </c>
      <c r="AR2497">
        <v>0</v>
      </c>
    </row>
    <row r="2498" spans="1:44" x14ac:dyDescent="0.3">
      <c r="A2498">
        <v>2494</v>
      </c>
      <c r="B2498">
        <v>2</v>
      </c>
      <c r="C2498">
        <v>102</v>
      </c>
      <c r="D2498">
        <v>17</v>
      </c>
      <c r="E2498" t="str">
        <f>"2-102-17"</f>
        <v>2-102-17</v>
      </c>
      <c r="F2498" t="s">
        <v>71</v>
      </c>
      <c r="G2498" t="s">
        <v>72</v>
      </c>
      <c r="T2498">
        <v>0</v>
      </c>
      <c r="U2498">
        <v>1</v>
      </c>
      <c r="V2498">
        <v>0</v>
      </c>
      <c r="W2498">
        <v>0</v>
      </c>
      <c r="X2498">
        <v>1</v>
      </c>
      <c r="Y2498">
        <v>0</v>
      </c>
      <c r="Z2498">
        <v>1</v>
      </c>
      <c r="AA2498">
        <v>0</v>
      </c>
      <c r="AB2498">
        <v>1</v>
      </c>
      <c r="AC2498">
        <v>0</v>
      </c>
      <c r="AD2498">
        <v>0</v>
      </c>
      <c r="AE2498">
        <v>0</v>
      </c>
      <c r="AF2498">
        <v>0</v>
      </c>
      <c r="AG2498">
        <v>0</v>
      </c>
      <c r="AH2498">
        <v>0</v>
      </c>
      <c r="AI2498">
        <v>1</v>
      </c>
      <c r="AJ2498">
        <v>1</v>
      </c>
      <c r="AK2498">
        <v>0</v>
      </c>
      <c r="AL2498">
        <v>1</v>
      </c>
      <c r="AM2498">
        <v>1</v>
      </c>
      <c r="AN2498">
        <v>1</v>
      </c>
      <c r="AO2498">
        <v>1</v>
      </c>
      <c r="AP2498">
        <v>0</v>
      </c>
      <c r="AQ2498">
        <v>0</v>
      </c>
      <c r="AR2498">
        <v>0</v>
      </c>
    </row>
    <row r="2499" spans="1:44" x14ac:dyDescent="0.3">
      <c r="A2499">
        <v>2495</v>
      </c>
      <c r="B2499">
        <v>2</v>
      </c>
      <c r="C2499">
        <v>102</v>
      </c>
      <c r="D2499">
        <v>16</v>
      </c>
      <c r="E2499" t="str">
        <f>"2-102-16"</f>
        <v>2-102-16</v>
      </c>
      <c r="F2499" t="s">
        <v>71</v>
      </c>
      <c r="G2499" t="s">
        <v>72</v>
      </c>
      <c r="T2499">
        <v>1</v>
      </c>
      <c r="U2499">
        <v>0</v>
      </c>
      <c r="V2499">
        <v>0</v>
      </c>
      <c r="W2499">
        <v>0</v>
      </c>
      <c r="X2499">
        <v>1</v>
      </c>
      <c r="Y2499">
        <v>0</v>
      </c>
      <c r="Z2499">
        <v>1</v>
      </c>
      <c r="AA2499">
        <v>0</v>
      </c>
      <c r="AB2499">
        <v>0</v>
      </c>
      <c r="AC2499">
        <v>0</v>
      </c>
      <c r="AD2499">
        <v>1</v>
      </c>
      <c r="AE2499">
        <v>1</v>
      </c>
      <c r="AF2499">
        <v>1</v>
      </c>
      <c r="AG2499">
        <v>0</v>
      </c>
      <c r="AH2499">
        <v>0</v>
      </c>
      <c r="AI2499">
        <v>1</v>
      </c>
      <c r="AJ2499">
        <v>1</v>
      </c>
      <c r="AK2499">
        <v>0</v>
      </c>
      <c r="AL2499">
        <v>1</v>
      </c>
      <c r="AM2499">
        <v>1</v>
      </c>
      <c r="AN2499">
        <v>1</v>
      </c>
      <c r="AO2499">
        <v>1</v>
      </c>
      <c r="AP2499">
        <v>0</v>
      </c>
      <c r="AQ2499">
        <v>0</v>
      </c>
      <c r="AR2499">
        <v>0</v>
      </c>
    </row>
    <row r="2500" spans="1:44" x14ac:dyDescent="0.3">
      <c r="A2500">
        <v>2496</v>
      </c>
      <c r="B2500">
        <v>2</v>
      </c>
      <c r="C2500">
        <v>102</v>
      </c>
      <c r="D2500">
        <v>11</v>
      </c>
      <c r="E2500" t="str">
        <f>"2-102-11"</f>
        <v>2-102-11</v>
      </c>
      <c r="F2500" t="s">
        <v>71</v>
      </c>
      <c r="G2500" t="s">
        <v>72</v>
      </c>
      <c r="T2500">
        <v>1</v>
      </c>
      <c r="U2500">
        <v>0</v>
      </c>
      <c r="V2500">
        <v>0</v>
      </c>
      <c r="W2500">
        <v>0</v>
      </c>
      <c r="X2500">
        <v>1</v>
      </c>
      <c r="Y2500">
        <v>0</v>
      </c>
      <c r="Z2500">
        <v>0</v>
      </c>
      <c r="AA2500">
        <v>1</v>
      </c>
      <c r="AB2500">
        <v>0</v>
      </c>
      <c r="AC2500">
        <v>0</v>
      </c>
      <c r="AD2500">
        <v>1</v>
      </c>
      <c r="AE2500">
        <v>1</v>
      </c>
      <c r="AF2500">
        <v>1</v>
      </c>
      <c r="AG2500">
        <v>1</v>
      </c>
      <c r="AH2500">
        <v>0</v>
      </c>
      <c r="AI2500">
        <v>1</v>
      </c>
      <c r="AJ2500">
        <v>1</v>
      </c>
      <c r="AK2500">
        <v>0</v>
      </c>
      <c r="AL2500">
        <v>1</v>
      </c>
      <c r="AM2500">
        <v>1</v>
      </c>
      <c r="AN2500">
        <v>1</v>
      </c>
      <c r="AO2500">
        <v>1</v>
      </c>
      <c r="AP2500">
        <v>0</v>
      </c>
      <c r="AQ2500">
        <v>0</v>
      </c>
      <c r="AR2500">
        <v>0</v>
      </c>
    </row>
    <row r="2501" spans="1:44" x14ac:dyDescent="0.3">
      <c r="A2501">
        <v>2497</v>
      </c>
      <c r="B2501">
        <v>2</v>
      </c>
      <c r="C2501">
        <v>102</v>
      </c>
      <c r="D2501">
        <v>7</v>
      </c>
      <c r="E2501" t="str">
        <f>"2-102-7"</f>
        <v>2-102-7</v>
      </c>
      <c r="F2501" t="s">
        <v>71</v>
      </c>
      <c r="G2501" t="s">
        <v>72</v>
      </c>
      <c r="T2501">
        <v>1</v>
      </c>
      <c r="U2501">
        <v>0</v>
      </c>
      <c r="V2501">
        <v>0</v>
      </c>
      <c r="W2501">
        <v>0</v>
      </c>
      <c r="X2501">
        <v>1</v>
      </c>
      <c r="Y2501">
        <v>0</v>
      </c>
      <c r="Z2501">
        <v>1</v>
      </c>
      <c r="AA2501">
        <v>0</v>
      </c>
      <c r="AB2501">
        <v>1</v>
      </c>
      <c r="AC2501">
        <v>0</v>
      </c>
      <c r="AD2501">
        <v>0</v>
      </c>
      <c r="AE2501">
        <v>1</v>
      </c>
      <c r="AF2501">
        <v>1</v>
      </c>
      <c r="AG2501">
        <v>1</v>
      </c>
      <c r="AH2501">
        <v>0</v>
      </c>
      <c r="AI2501">
        <v>1</v>
      </c>
      <c r="AJ2501">
        <v>1</v>
      </c>
      <c r="AK2501">
        <v>0</v>
      </c>
      <c r="AL2501">
        <v>1</v>
      </c>
      <c r="AM2501">
        <v>1</v>
      </c>
      <c r="AN2501">
        <v>1</v>
      </c>
      <c r="AO2501">
        <v>1</v>
      </c>
      <c r="AP2501">
        <v>0</v>
      </c>
      <c r="AQ2501">
        <v>0</v>
      </c>
      <c r="AR2501">
        <v>0</v>
      </c>
    </row>
    <row r="2502" spans="1:44" x14ac:dyDescent="0.3">
      <c r="A2502">
        <v>2498</v>
      </c>
      <c r="B2502">
        <v>2</v>
      </c>
      <c r="C2502">
        <v>102</v>
      </c>
      <c r="D2502">
        <v>2</v>
      </c>
      <c r="E2502" t="str">
        <f>"2-102-2"</f>
        <v>2-102-2</v>
      </c>
      <c r="F2502" t="s">
        <v>71</v>
      </c>
      <c r="G2502" t="s">
        <v>73</v>
      </c>
      <c r="H2502">
        <v>1</v>
      </c>
      <c r="I2502">
        <v>0</v>
      </c>
      <c r="J2502">
        <v>0</v>
      </c>
      <c r="K2502">
        <v>1</v>
      </c>
      <c r="L2502">
        <v>1</v>
      </c>
      <c r="M2502">
        <v>1</v>
      </c>
      <c r="N2502">
        <v>1</v>
      </c>
      <c r="O2502">
        <v>1</v>
      </c>
      <c r="P2502">
        <v>1</v>
      </c>
      <c r="Q2502">
        <v>1</v>
      </c>
      <c r="R2502">
        <v>1</v>
      </c>
      <c r="S2502">
        <v>1</v>
      </c>
    </row>
    <row r="2503" spans="1:44" x14ac:dyDescent="0.3">
      <c r="A2503">
        <v>2499</v>
      </c>
      <c r="B2503">
        <v>2</v>
      </c>
      <c r="C2503">
        <v>102</v>
      </c>
      <c r="D2503">
        <v>22</v>
      </c>
      <c r="E2503" t="str">
        <f>"2-102-22"</f>
        <v>2-102-22</v>
      </c>
      <c r="F2503" t="s">
        <v>71</v>
      </c>
      <c r="G2503" t="s">
        <v>73</v>
      </c>
      <c r="H2503">
        <v>1</v>
      </c>
      <c r="I2503">
        <v>1</v>
      </c>
      <c r="J2503">
        <v>0</v>
      </c>
      <c r="K2503">
        <v>0</v>
      </c>
      <c r="L2503">
        <v>1</v>
      </c>
      <c r="M2503">
        <v>1</v>
      </c>
      <c r="N2503">
        <v>1</v>
      </c>
      <c r="O2503">
        <v>1</v>
      </c>
      <c r="P2503">
        <v>1</v>
      </c>
      <c r="Q2503">
        <v>1</v>
      </c>
      <c r="R2503">
        <v>1</v>
      </c>
      <c r="S2503">
        <v>1</v>
      </c>
    </row>
    <row r="2504" spans="1:44" x14ac:dyDescent="0.3">
      <c r="A2504">
        <v>2500</v>
      </c>
      <c r="B2504">
        <v>2</v>
      </c>
      <c r="C2504">
        <v>102</v>
      </c>
      <c r="D2504">
        <v>8</v>
      </c>
      <c r="E2504" t="str">
        <f>"2-102-8"</f>
        <v>2-102-8</v>
      </c>
      <c r="F2504" t="s">
        <v>71</v>
      </c>
      <c r="G2504" t="s">
        <v>72</v>
      </c>
      <c r="T2504">
        <v>0</v>
      </c>
      <c r="U2504">
        <v>1</v>
      </c>
      <c r="V2504">
        <v>0</v>
      </c>
      <c r="W2504">
        <v>0</v>
      </c>
      <c r="X2504">
        <v>0</v>
      </c>
      <c r="Y2504">
        <v>1</v>
      </c>
      <c r="Z2504">
        <v>0</v>
      </c>
      <c r="AA2504">
        <v>1</v>
      </c>
      <c r="AB2504">
        <v>1</v>
      </c>
      <c r="AC2504">
        <v>0</v>
      </c>
      <c r="AD2504">
        <v>0</v>
      </c>
      <c r="AE2504">
        <v>0</v>
      </c>
      <c r="AF2504">
        <v>0</v>
      </c>
      <c r="AG2504">
        <v>0</v>
      </c>
      <c r="AH2504">
        <v>1</v>
      </c>
      <c r="AI2504">
        <v>0</v>
      </c>
      <c r="AJ2504">
        <v>0</v>
      </c>
      <c r="AK2504">
        <v>1</v>
      </c>
      <c r="AL2504">
        <v>0</v>
      </c>
      <c r="AM2504">
        <v>0</v>
      </c>
      <c r="AN2504">
        <v>0</v>
      </c>
      <c r="AO2504">
        <v>1</v>
      </c>
      <c r="AP2504">
        <v>0</v>
      </c>
      <c r="AQ2504">
        <v>0</v>
      </c>
      <c r="AR2504">
        <v>0</v>
      </c>
    </row>
    <row r="2505" spans="1:44" x14ac:dyDescent="0.3">
      <c r="A2505">
        <v>2501</v>
      </c>
      <c r="B2505">
        <v>2</v>
      </c>
      <c r="C2505">
        <v>102</v>
      </c>
      <c r="D2505">
        <v>3</v>
      </c>
      <c r="E2505" t="str">
        <f>"2-102-3"</f>
        <v>2-102-3</v>
      </c>
      <c r="F2505" t="s">
        <v>71</v>
      </c>
      <c r="G2505" t="s">
        <v>72</v>
      </c>
      <c r="T2505">
        <v>1</v>
      </c>
      <c r="U2505">
        <v>0</v>
      </c>
      <c r="V2505">
        <v>0</v>
      </c>
      <c r="W2505">
        <v>0</v>
      </c>
      <c r="X2505">
        <v>0</v>
      </c>
      <c r="Y2505">
        <v>1</v>
      </c>
      <c r="Z2505">
        <v>0</v>
      </c>
      <c r="AA2505">
        <v>1</v>
      </c>
      <c r="AB2505">
        <v>0</v>
      </c>
      <c r="AC2505">
        <v>0</v>
      </c>
      <c r="AD2505">
        <v>1</v>
      </c>
      <c r="AE2505">
        <v>0</v>
      </c>
      <c r="AF2505">
        <v>0</v>
      </c>
      <c r="AG2505">
        <v>0</v>
      </c>
      <c r="AH2505">
        <v>1</v>
      </c>
      <c r="AI2505">
        <v>0</v>
      </c>
      <c r="AJ2505">
        <v>1</v>
      </c>
      <c r="AK2505">
        <v>0</v>
      </c>
      <c r="AL2505">
        <v>0</v>
      </c>
      <c r="AM2505">
        <v>0</v>
      </c>
      <c r="AN2505">
        <v>0</v>
      </c>
      <c r="AO2505">
        <v>0</v>
      </c>
      <c r="AP2505">
        <v>0</v>
      </c>
      <c r="AQ2505">
        <v>0</v>
      </c>
      <c r="AR2505">
        <v>0</v>
      </c>
    </row>
    <row r="2506" spans="1:44" x14ac:dyDescent="0.3">
      <c r="A2506">
        <v>2502</v>
      </c>
      <c r="B2506">
        <v>2</v>
      </c>
      <c r="C2506">
        <v>102</v>
      </c>
      <c r="D2506">
        <v>9</v>
      </c>
      <c r="E2506" t="str">
        <f>"2-102-9"</f>
        <v>2-102-9</v>
      </c>
      <c r="F2506" t="s">
        <v>71</v>
      </c>
      <c r="G2506" t="s">
        <v>72</v>
      </c>
      <c r="T2506">
        <v>1</v>
      </c>
      <c r="U2506">
        <v>0</v>
      </c>
      <c r="V2506">
        <v>0</v>
      </c>
      <c r="W2506">
        <v>0</v>
      </c>
      <c r="X2506">
        <v>0</v>
      </c>
      <c r="Y2506">
        <v>1</v>
      </c>
      <c r="Z2506">
        <v>1</v>
      </c>
      <c r="AA2506">
        <v>0</v>
      </c>
      <c r="AB2506">
        <v>0</v>
      </c>
      <c r="AC2506">
        <v>0</v>
      </c>
      <c r="AD2506">
        <v>0</v>
      </c>
      <c r="AE2506">
        <v>1</v>
      </c>
      <c r="AF2506">
        <v>1</v>
      </c>
      <c r="AG2506">
        <v>1</v>
      </c>
      <c r="AH2506">
        <v>1</v>
      </c>
      <c r="AI2506">
        <v>0</v>
      </c>
      <c r="AJ2506">
        <v>0</v>
      </c>
      <c r="AK2506">
        <v>1</v>
      </c>
      <c r="AL2506">
        <v>1</v>
      </c>
      <c r="AM2506">
        <v>1</v>
      </c>
      <c r="AN2506">
        <v>1</v>
      </c>
      <c r="AO2506">
        <v>1</v>
      </c>
      <c r="AP2506">
        <v>0</v>
      </c>
      <c r="AQ2506">
        <v>0</v>
      </c>
      <c r="AR2506">
        <v>1</v>
      </c>
    </row>
    <row r="2507" spans="1:44" x14ac:dyDescent="0.3">
      <c r="A2507">
        <v>2503</v>
      </c>
      <c r="B2507">
        <v>2</v>
      </c>
      <c r="C2507">
        <v>102</v>
      </c>
      <c r="D2507">
        <v>5</v>
      </c>
      <c r="E2507" t="str">
        <f>"2-102-5"</f>
        <v>2-102-5</v>
      </c>
      <c r="F2507" t="s">
        <v>71</v>
      </c>
      <c r="G2507" t="s">
        <v>72</v>
      </c>
      <c r="T2507">
        <v>0</v>
      </c>
      <c r="U2507">
        <v>1</v>
      </c>
      <c r="V2507">
        <v>0</v>
      </c>
      <c r="W2507">
        <v>0</v>
      </c>
      <c r="X2507">
        <v>1</v>
      </c>
      <c r="Y2507">
        <v>0</v>
      </c>
      <c r="Z2507">
        <v>0</v>
      </c>
      <c r="AA2507">
        <v>1</v>
      </c>
      <c r="AB2507">
        <v>1</v>
      </c>
      <c r="AC2507">
        <v>0</v>
      </c>
      <c r="AD2507">
        <v>0</v>
      </c>
      <c r="AE2507">
        <v>1</v>
      </c>
      <c r="AF2507">
        <v>1</v>
      </c>
      <c r="AG2507">
        <v>1</v>
      </c>
      <c r="AH2507">
        <v>1</v>
      </c>
      <c r="AI2507">
        <v>0</v>
      </c>
      <c r="AJ2507">
        <v>1</v>
      </c>
      <c r="AK2507">
        <v>0</v>
      </c>
      <c r="AL2507">
        <v>1</v>
      </c>
      <c r="AM2507">
        <v>1</v>
      </c>
      <c r="AN2507">
        <v>1</v>
      </c>
      <c r="AO2507">
        <v>1</v>
      </c>
      <c r="AP2507">
        <v>0</v>
      </c>
      <c r="AQ2507">
        <v>0</v>
      </c>
      <c r="AR2507">
        <v>0</v>
      </c>
    </row>
    <row r="2508" spans="1:44" x14ac:dyDescent="0.3">
      <c r="A2508">
        <v>2504</v>
      </c>
      <c r="B2508">
        <v>2</v>
      </c>
      <c r="C2508">
        <v>102</v>
      </c>
      <c r="D2508">
        <v>4</v>
      </c>
      <c r="E2508" t="str">
        <f>"2-102-4"</f>
        <v>2-102-4</v>
      </c>
      <c r="F2508" t="s">
        <v>71</v>
      </c>
      <c r="G2508" t="s">
        <v>72</v>
      </c>
      <c r="T2508">
        <v>1</v>
      </c>
      <c r="U2508">
        <v>0</v>
      </c>
      <c r="V2508">
        <v>0</v>
      </c>
      <c r="W2508">
        <v>0</v>
      </c>
      <c r="X2508">
        <v>0</v>
      </c>
      <c r="Y2508">
        <v>1</v>
      </c>
      <c r="Z2508">
        <v>0</v>
      </c>
      <c r="AA2508">
        <v>1</v>
      </c>
      <c r="AB2508">
        <v>0</v>
      </c>
      <c r="AC2508">
        <v>1</v>
      </c>
      <c r="AD2508">
        <v>0</v>
      </c>
      <c r="AE2508">
        <v>1</v>
      </c>
      <c r="AF2508">
        <v>1</v>
      </c>
      <c r="AG2508">
        <v>1</v>
      </c>
      <c r="AH2508">
        <v>0</v>
      </c>
      <c r="AI2508">
        <v>1</v>
      </c>
      <c r="AJ2508">
        <v>1</v>
      </c>
      <c r="AK2508">
        <v>0</v>
      </c>
      <c r="AL2508">
        <v>1</v>
      </c>
      <c r="AM2508">
        <v>1</v>
      </c>
      <c r="AN2508">
        <v>1</v>
      </c>
      <c r="AO2508">
        <v>1</v>
      </c>
      <c r="AP2508">
        <v>0</v>
      </c>
      <c r="AQ2508">
        <v>0</v>
      </c>
      <c r="AR2508">
        <v>0</v>
      </c>
    </row>
    <row r="2509" spans="1:44" x14ac:dyDescent="0.3">
      <c r="A2509">
        <v>2505</v>
      </c>
      <c r="B2509">
        <v>2</v>
      </c>
      <c r="C2509">
        <v>103</v>
      </c>
      <c r="D2509">
        <v>24</v>
      </c>
      <c r="E2509" t="str">
        <f>"2-103-24"</f>
        <v>2-103-24</v>
      </c>
      <c r="F2509" t="s">
        <v>71</v>
      </c>
      <c r="G2509" t="s">
        <v>73</v>
      </c>
      <c r="H2509">
        <v>0</v>
      </c>
      <c r="I2509">
        <v>0</v>
      </c>
      <c r="J2509">
        <v>0</v>
      </c>
      <c r="K2509">
        <v>1</v>
      </c>
      <c r="L2509">
        <v>1</v>
      </c>
      <c r="M2509">
        <v>0</v>
      </c>
      <c r="N2509">
        <v>0</v>
      </c>
      <c r="O2509">
        <v>0</v>
      </c>
      <c r="P2509">
        <v>0</v>
      </c>
      <c r="Q2509">
        <v>1</v>
      </c>
      <c r="R2509">
        <v>0</v>
      </c>
      <c r="S2509">
        <v>1</v>
      </c>
    </row>
    <row r="2510" spans="1:44" x14ac:dyDescent="0.3">
      <c r="A2510">
        <v>2506</v>
      </c>
      <c r="B2510">
        <v>2</v>
      </c>
      <c r="C2510">
        <v>103</v>
      </c>
      <c r="D2510">
        <v>23</v>
      </c>
      <c r="E2510" t="str">
        <f>"2-103-23"</f>
        <v>2-103-23</v>
      </c>
      <c r="F2510" t="s">
        <v>71</v>
      </c>
      <c r="G2510" t="s">
        <v>73</v>
      </c>
      <c r="H2510">
        <v>0</v>
      </c>
      <c r="I2510">
        <v>0</v>
      </c>
      <c r="J2510">
        <v>0</v>
      </c>
      <c r="K2510">
        <v>1</v>
      </c>
      <c r="L2510">
        <v>1</v>
      </c>
      <c r="M2510">
        <v>0</v>
      </c>
      <c r="N2510">
        <v>0</v>
      </c>
      <c r="O2510">
        <v>0</v>
      </c>
      <c r="P2510">
        <v>0</v>
      </c>
      <c r="Q2510">
        <v>1</v>
      </c>
      <c r="R2510">
        <v>0</v>
      </c>
      <c r="S2510">
        <v>1</v>
      </c>
    </row>
    <row r="2511" spans="1:44" x14ac:dyDescent="0.3">
      <c r="A2511">
        <v>2507</v>
      </c>
      <c r="B2511">
        <v>2</v>
      </c>
      <c r="C2511">
        <v>103</v>
      </c>
      <c r="D2511">
        <v>14</v>
      </c>
      <c r="E2511" t="str">
        <f>"2-103-14"</f>
        <v>2-103-14</v>
      </c>
      <c r="F2511" t="s">
        <v>71</v>
      </c>
      <c r="G2511" t="s">
        <v>73</v>
      </c>
      <c r="H2511">
        <v>1</v>
      </c>
      <c r="I2511">
        <v>0</v>
      </c>
      <c r="J2511">
        <v>0</v>
      </c>
      <c r="K2511">
        <v>1</v>
      </c>
      <c r="L2511">
        <v>1</v>
      </c>
      <c r="M2511">
        <v>1</v>
      </c>
      <c r="N2511">
        <v>1</v>
      </c>
      <c r="O2511">
        <v>1</v>
      </c>
      <c r="P2511">
        <v>1</v>
      </c>
      <c r="Q2511">
        <v>1</v>
      </c>
      <c r="R2511">
        <v>1</v>
      </c>
      <c r="S2511">
        <v>1</v>
      </c>
    </row>
    <row r="2512" spans="1:44" x14ac:dyDescent="0.3">
      <c r="A2512">
        <v>2508</v>
      </c>
      <c r="B2512">
        <v>2</v>
      </c>
      <c r="C2512">
        <v>103</v>
      </c>
      <c r="D2512">
        <v>10</v>
      </c>
      <c r="E2512" t="str">
        <f>"2-103-10"</f>
        <v>2-103-10</v>
      </c>
      <c r="F2512" t="s">
        <v>71</v>
      </c>
      <c r="G2512" t="s">
        <v>72</v>
      </c>
      <c r="T2512">
        <v>0</v>
      </c>
      <c r="U2512">
        <v>1</v>
      </c>
      <c r="V2512">
        <v>0</v>
      </c>
      <c r="W2512">
        <v>0</v>
      </c>
      <c r="X2512">
        <v>0</v>
      </c>
      <c r="Y2512">
        <v>1</v>
      </c>
      <c r="Z2512">
        <v>0</v>
      </c>
      <c r="AA2512">
        <v>1</v>
      </c>
      <c r="AB2512">
        <v>1</v>
      </c>
      <c r="AC2512">
        <v>0</v>
      </c>
      <c r="AD2512">
        <v>0</v>
      </c>
      <c r="AE2512">
        <v>0</v>
      </c>
      <c r="AF2512">
        <v>0</v>
      </c>
      <c r="AG2512">
        <v>0</v>
      </c>
      <c r="AH2512">
        <v>1</v>
      </c>
      <c r="AI2512">
        <v>0</v>
      </c>
      <c r="AJ2512">
        <v>0</v>
      </c>
      <c r="AK2512">
        <v>1</v>
      </c>
      <c r="AL2512">
        <v>0</v>
      </c>
      <c r="AM2512">
        <v>0</v>
      </c>
      <c r="AN2512">
        <v>0</v>
      </c>
      <c r="AO2512">
        <v>0</v>
      </c>
      <c r="AP2512">
        <v>0</v>
      </c>
      <c r="AQ2512">
        <v>0</v>
      </c>
      <c r="AR2512">
        <v>0</v>
      </c>
    </row>
    <row r="2513" spans="1:44" x14ac:dyDescent="0.3">
      <c r="A2513">
        <v>2509</v>
      </c>
      <c r="B2513">
        <v>2</v>
      </c>
      <c r="C2513">
        <v>103</v>
      </c>
      <c r="D2513">
        <v>21</v>
      </c>
      <c r="E2513" t="str">
        <f>"2-103-21"</f>
        <v>2-103-21</v>
      </c>
      <c r="F2513" t="s">
        <v>71</v>
      </c>
      <c r="G2513" t="s">
        <v>72</v>
      </c>
      <c r="T2513">
        <v>0</v>
      </c>
      <c r="U2513">
        <v>1</v>
      </c>
      <c r="V2513">
        <v>0</v>
      </c>
      <c r="W2513">
        <v>0</v>
      </c>
      <c r="X2513">
        <v>1</v>
      </c>
      <c r="Y2513">
        <v>0</v>
      </c>
      <c r="Z2513">
        <v>1</v>
      </c>
      <c r="AA2513">
        <v>0</v>
      </c>
      <c r="AB2513">
        <v>1</v>
      </c>
      <c r="AC2513">
        <v>0</v>
      </c>
      <c r="AD2513">
        <v>0</v>
      </c>
      <c r="AE2513">
        <v>1</v>
      </c>
      <c r="AF2513">
        <v>1</v>
      </c>
      <c r="AG2513">
        <v>1</v>
      </c>
      <c r="AH2513">
        <v>1</v>
      </c>
      <c r="AI2513">
        <v>0</v>
      </c>
      <c r="AJ2513">
        <v>1</v>
      </c>
      <c r="AK2513">
        <v>0</v>
      </c>
      <c r="AL2513">
        <v>1</v>
      </c>
      <c r="AM2513">
        <v>1</v>
      </c>
      <c r="AN2513">
        <v>1</v>
      </c>
      <c r="AO2513">
        <v>1</v>
      </c>
      <c r="AP2513">
        <v>0</v>
      </c>
      <c r="AQ2513">
        <v>0</v>
      </c>
      <c r="AR2513">
        <v>0</v>
      </c>
    </row>
    <row r="2514" spans="1:44" x14ac:dyDescent="0.3">
      <c r="A2514">
        <v>2510</v>
      </c>
      <c r="B2514">
        <v>2</v>
      </c>
      <c r="C2514">
        <v>103</v>
      </c>
      <c r="D2514">
        <v>16</v>
      </c>
      <c r="E2514" t="str">
        <f>"2-103-16"</f>
        <v>2-103-16</v>
      </c>
      <c r="F2514" t="s">
        <v>71</v>
      </c>
      <c r="G2514" t="s">
        <v>73</v>
      </c>
      <c r="H2514">
        <v>1</v>
      </c>
      <c r="I2514">
        <v>1</v>
      </c>
      <c r="J2514">
        <v>0</v>
      </c>
      <c r="K2514">
        <v>0</v>
      </c>
      <c r="L2514">
        <v>1</v>
      </c>
      <c r="M2514">
        <v>1</v>
      </c>
      <c r="N2514">
        <v>1</v>
      </c>
      <c r="O2514">
        <v>1</v>
      </c>
      <c r="P2514">
        <v>1</v>
      </c>
      <c r="Q2514">
        <v>1</v>
      </c>
      <c r="R2514">
        <v>1</v>
      </c>
      <c r="S2514">
        <v>1</v>
      </c>
    </row>
    <row r="2515" spans="1:44" x14ac:dyDescent="0.3">
      <c r="A2515">
        <v>2511</v>
      </c>
      <c r="B2515">
        <v>2</v>
      </c>
      <c r="C2515">
        <v>103</v>
      </c>
      <c r="D2515">
        <v>15</v>
      </c>
      <c r="E2515" t="str">
        <f>"2-103-15"</f>
        <v>2-103-15</v>
      </c>
      <c r="F2515" t="s">
        <v>71</v>
      </c>
      <c r="G2515" t="s">
        <v>72</v>
      </c>
      <c r="T2515">
        <v>0</v>
      </c>
      <c r="U2515">
        <v>1</v>
      </c>
      <c r="V2515">
        <v>0</v>
      </c>
      <c r="W2515">
        <v>0</v>
      </c>
      <c r="X2515">
        <v>0</v>
      </c>
      <c r="Y2515">
        <v>1</v>
      </c>
      <c r="Z2515">
        <v>0</v>
      </c>
      <c r="AA2515">
        <v>1</v>
      </c>
      <c r="AB2515">
        <v>0</v>
      </c>
      <c r="AC2515">
        <v>0</v>
      </c>
      <c r="AD2515">
        <v>1</v>
      </c>
      <c r="AE2515">
        <v>1</v>
      </c>
      <c r="AF2515">
        <v>1</v>
      </c>
      <c r="AG2515">
        <v>1</v>
      </c>
      <c r="AH2515">
        <v>1</v>
      </c>
      <c r="AI2515">
        <v>0</v>
      </c>
      <c r="AJ2515">
        <v>0</v>
      </c>
      <c r="AK2515">
        <v>1</v>
      </c>
      <c r="AL2515">
        <v>1</v>
      </c>
      <c r="AM2515">
        <v>1</v>
      </c>
      <c r="AN2515">
        <v>1</v>
      </c>
      <c r="AO2515">
        <v>1</v>
      </c>
      <c r="AP2515">
        <v>0</v>
      </c>
      <c r="AQ2515">
        <v>0</v>
      </c>
      <c r="AR2515">
        <v>0</v>
      </c>
    </row>
    <row r="2516" spans="1:44" x14ac:dyDescent="0.3">
      <c r="A2516">
        <v>2512</v>
      </c>
      <c r="B2516">
        <v>2</v>
      </c>
      <c r="C2516">
        <v>103</v>
      </c>
      <c r="D2516">
        <v>9</v>
      </c>
      <c r="E2516" t="str">
        <f>"2-103-9"</f>
        <v>2-103-9</v>
      </c>
      <c r="F2516" t="s">
        <v>71</v>
      </c>
      <c r="G2516" t="s">
        <v>72</v>
      </c>
      <c r="T2516">
        <v>0</v>
      </c>
      <c r="U2516">
        <v>1</v>
      </c>
      <c r="V2516">
        <v>0</v>
      </c>
      <c r="W2516">
        <v>0</v>
      </c>
      <c r="X2516">
        <v>0</v>
      </c>
      <c r="Y2516">
        <v>1</v>
      </c>
      <c r="Z2516">
        <v>0</v>
      </c>
      <c r="AA2516">
        <v>1</v>
      </c>
      <c r="AB2516">
        <v>0</v>
      </c>
      <c r="AC2516">
        <v>0</v>
      </c>
      <c r="AD2516">
        <v>1</v>
      </c>
      <c r="AE2516">
        <v>1</v>
      </c>
      <c r="AF2516">
        <v>1</v>
      </c>
      <c r="AG2516">
        <v>1</v>
      </c>
      <c r="AH2516">
        <v>1</v>
      </c>
      <c r="AI2516">
        <v>0</v>
      </c>
      <c r="AJ2516">
        <v>0</v>
      </c>
      <c r="AK2516">
        <v>1</v>
      </c>
      <c r="AL2516">
        <v>1</v>
      </c>
      <c r="AM2516">
        <v>1</v>
      </c>
      <c r="AN2516">
        <v>1</v>
      </c>
      <c r="AO2516">
        <v>1</v>
      </c>
      <c r="AP2516">
        <v>0</v>
      </c>
      <c r="AQ2516">
        <v>0</v>
      </c>
      <c r="AR2516">
        <v>0</v>
      </c>
    </row>
    <row r="2517" spans="1:44" x14ac:dyDescent="0.3">
      <c r="A2517">
        <v>2513</v>
      </c>
      <c r="B2517">
        <v>2</v>
      </c>
      <c r="C2517">
        <v>103</v>
      </c>
      <c r="D2517">
        <v>6</v>
      </c>
      <c r="E2517" t="str">
        <f>"2-103-6"</f>
        <v>2-103-6</v>
      </c>
      <c r="F2517" t="s">
        <v>71</v>
      </c>
      <c r="G2517" t="s">
        <v>72</v>
      </c>
      <c r="T2517">
        <v>1</v>
      </c>
      <c r="U2517">
        <v>0</v>
      </c>
      <c r="V2517">
        <v>0</v>
      </c>
      <c r="W2517">
        <v>0</v>
      </c>
      <c r="X2517">
        <v>1</v>
      </c>
      <c r="Y2517">
        <v>0</v>
      </c>
      <c r="Z2517">
        <v>0</v>
      </c>
      <c r="AA2517">
        <v>1</v>
      </c>
      <c r="AB2517">
        <v>0</v>
      </c>
      <c r="AC2517">
        <v>1</v>
      </c>
      <c r="AD2517">
        <v>0</v>
      </c>
      <c r="AE2517">
        <v>0</v>
      </c>
      <c r="AF2517">
        <v>0</v>
      </c>
      <c r="AG2517">
        <v>0</v>
      </c>
      <c r="AH2517">
        <v>0</v>
      </c>
      <c r="AI2517">
        <v>1</v>
      </c>
      <c r="AJ2517">
        <v>0</v>
      </c>
      <c r="AK2517">
        <v>1</v>
      </c>
      <c r="AL2517">
        <v>0</v>
      </c>
      <c r="AM2517">
        <v>0</v>
      </c>
      <c r="AN2517">
        <v>0</v>
      </c>
      <c r="AO2517">
        <v>0</v>
      </c>
      <c r="AP2517">
        <v>0</v>
      </c>
      <c r="AQ2517">
        <v>0</v>
      </c>
      <c r="AR2517">
        <v>0</v>
      </c>
    </row>
    <row r="2518" spans="1:44" x14ac:dyDescent="0.3">
      <c r="A2518">
        <v>2514</v>
      </c>
      <c r="B2518">
        <v>2</v>
      </c>
      <c r="C2518">
        <v>103</v>
      </c>
      <c r="D2518">
        <v>2</v>
      </c>
      <c r="E2518" t="str">
        <f>"2-103-2"</f>
        <v>2-103-2</v>
      </c>
      <c r="F2518" t="s">
        <v>71</v>
      </c>
      <c r="G2518" t="s">
        <v>73</v>
      </c>
      <c r="H2518">
        <v>1</v>
      </c>
      <c r="I2518">
        <v>0</v>
      </c>
      <c r="J2518">
        <v>0</v>
      </c>
      <c r="K2518">
        <v>1</v>
      </c>
      <c r="L2518">
        <v>1</v>
      </c>
      <c r="M2518">
        <v>1</v>
      </c>
      <c r="N2518">
        <v>1</v>
      </c>
      <c r="O2518">
        <v>1</v>
      </c>
      <c r="P2518">
        <v>1</v>
      </c>
      <c r="Q2518">
        <v>0</v>
      </c>
      <c r="R2518">
        <v>1</v>
      </c>
      <c r="S2518">
        <v>1</v>
      </c>
    </row>
    <row r="2519" spans="1:44" x14ac:dyDescent="0.3">
      <c r="A2519">
        <v>2515</v>
      </c>
      <c r="B2519">
        <v>2</v>
      </c>
      <c r="C2519">
        <v>103</v>
      </c>
      <c r="D2519">
        <v>25</v>
      </c>
      <c r="E2519" t="str">
        <f>"2-103-25"</f>
        <v>2-103-25</v>
      </c>
      <c r="F2519" t="s">
        <v>71</v>
      </c>
      <c r="G2519" t="s">
        <v>73</v>
      </c>
      <c r="H2519">
        <v>0</v>
      </c>
      <c r="I2519">
        <v>0</v>
      </c>
      <c r="J2519">
        <v>0</v>
      </c>
      <c r="K2519">
        <v>1</v>
      </c>
      <c r="L2519">
        <v>1</v>
      </c>
      <c r="M2519">
        <v>0</v>
      </c>
      <c r="N2519">
        <v>0</v>
      </c>
      <c r="O2519">
        <v>0</v>
      </c>
      <c r="P2519">
        <v>0</v>
      </c>
      <c r="Q2519">
        <v>1</v>
      </c>
      <c r="R2519">
        <v>0</v>
      </c>
      <c r="S2519">
        <v>1</v>
      </c>
    </row>
    <row r="2520" spans="1:44" x14ac:dyDescent="0.3">
      <c r="A2520">
        <v>2516</v>
      </c>
      <c r="B2520">
        <v>2</v>
      </c>
      <c r="C2520">
        <v>103</v>
      </c>
      <c r="D2520">
        <v>18</v>
      </c>
      <c r="E2520" t="str">
        <f>"2-103-18"</f>
        <v>2-103-18</v>
      </c>
      <c r="F2520" t="s">
        <v>71</v>
      </c>
      <c r="G2520" t="s">
        <v>72</v>
      </c>
      <c r="T2520">
        <v>0</v>
      </c>
      <c r="U2520">
        <v>1</v>
      </c>
      <c r="V2520">
        <v>0</v>
      </c>
      <c r="W2520">
        <v>0</v>
      </c>
      <c r="X2520">
        <v>0</v>
      </c>
      <c r="Y2520">
        <v>0</v>
      </c>
      <c r="Z2520">
        <v>0</v>
      </c>
      <c r="AA2520">
        <v>0</v>
      </c>
      <c r="AB2520">
        <v>0</v>
      </c>
      <c r="AC2520">
        <v>0</v>
      </c>
      <c r="AD2520">
        <v>0</v>
      </c>
      <c r="AE2520">
        <v>0</v>
      </c>
      <c r="AF2520">
        <v>0</v>
      </c>
      <c r="AG2520">
        <v>0</v>
      </c>
      <c r="AH2520">
        <v>0</v>
      </c>
      <c r="AI2520">
        <v>0</v>
      </c>
      <c r="AJ2520">
        <v>1</v>
      </c>
      <c r="AK2520">
        <v>0</v>
      </c>
      <c r="AL2520">
        <v>0</v>
      </c>
      <c r="AM2520">
        <v>0</v>
      </c>
      <c r="AN2520">
        <v>0</v>
      </c>
      <c r="AO2520">
        <v>0</v>
      </c>
      <c r="AP2520">
        <v>0</v>
      </c>
      <c r="AQ2520">
        <v>0</v>
      </c>
      <c r="AR2520">
        <v>0</v>
      </c>
    </row>
    <row r="2521" spans="1:44" x14ac:dyDescent="0.3">
      <c r="A2521">
        <v>2517</v>
      </c>
      <c r="B2521">
        <v>2</v>
      </c>
      <c r="C2521">
        <v>103</v>
      </c>
      <c r="D2521">
        <v>17</v>
      </c>
      <c r="E2521" t="str">
        <f>"2-103-17"</f>
        <v>2-103-17</v>
      </c>
      <c r="F2521" t="s">
        <v>71</v>
      </c>
      <c r="G2521" t="s">
        <v>73</v>
      </c>
      <c r="H2521">
        <v>1</v>
      </c>
      <c r="I2521">
        <v>1</v>
      </c>
      <c r="J2521">
        <v>0</v>
      </c>
      <c r="K2521">
        <v>0</v>
      </c>
      <c r="L2521">
        <v>1</v>
      </c>
      <c r="M2521">
        <v>0</v>
      </c>
      <c r="N2521">
        <v>0</v>
      </c>
      <c r="O2521">
        <v>0</v>
      </c>
      <c r="P2521">
        <v>0</v>
      </c>
      <c r="Q2521">
        <v>1</v>
      </c>
      <c r="R2521">
        <v>1</v>
      </c>
      <c r="S2521">
        <v>1</v>
      </c>
    </row>
    <row r="2522" spans="1:44" x14ac:dyDescent="0.3">
      <c r="A2522">
        <v>2518</v>
      </c>
      <c r="B2522">
        <v>2</v>
      </c>
      <c r="C2522">
        <v>103</v>
      </c>
      <c r="D2522">
        <v>11</v>
      </c>
      <c r="E2522" t="str">
        <f>"2-103-11"</f>
        <v>2-103-11</v>
      </c>
      <c r="F2522" t="s">
        <v>71</v>
      </c>
      <c r="G2522" t="s">
        <v>72</v>
      </c>
      <c r="T2522">
        <v>0</v>
      </c>
      <c r="U2522">
        <v>0</v>
      </c>
      <c r="V2522">
        <v>0</v>
      </c>
      <c r="W2522">
        <v>0</v>
      </c>
      <c r="X2522">
        <v>1</v>
      </c>
      <c r="Y2522">
        <v>0</v>
      </c>
      <c r="Z2522">
        <v>0</v>
      </c>
      <c r="AA2522">
        <v>0</v>
      </c>
      <c r="AB2522">
        <v>0</v>
      </c>
      <c r="AC2522">
        <v>0</v>
      </c>
      <c r="AD2522">
        <v>0</v>
      </c>
      <c r="AE2522">
        <v>0</v>
      </c>
      <c r="AF2522">
        <v>0</v>
      </c>
      <c r="AG2522">
        <v>0</v>
      </c>
      <c r="AH2522">
        <v>0</v>
      </c>
      <c r="AI2522">
        <v>1</v>
      </c>
      <c r="AJ2522">
        <v>0</v>
      </c>
      <c r="AK2522">
        <v>0</v>
      </c>
      <c r="AL2522">
        <v>0</v>
      </c>
      <c r="AM2522">
        <v>0</v>
      </c>
      <c r="AN2522">
        <v>0</v>
      </c>
      <c r="AO2522">
        <v>0</v>
      </c>
      <c r="AP2522">
        <v>0</v>
      </c>
      <c r="AQ2522">
        <v>0</v>
      </c>
      <c r="AR2522">
        <v>0</v>
      </c>
    </row>
    <row r="2523" spans="1:44" x14ac:dyDescent="0.3">
      <c r="A2523">
        <v>2519</v>
      </c>
      <c r="B2523">
        <v>2</v>
      </c>
      <c r="C2523">
        <v>103</v>
      </c>
      <c r="D2523">
        <v>7</v>
      </c>
      <c r="E2523" t="str">
        <f>"2-103-7"</f>
        <v>2-103-7</v>
      </c>
      <c r="F2523" t="s">
        <v>71</v>
      </c>
      <c r="G2523" t="s">
        <v>73</v>
      </c>
      <c r="H2523">
        <v>1</v>
      </c>
      <c r="I2523">
        <v>0</v>
      </c>
      <c r="J2523">
        <v>0</v>
      </c>
      <c r="K2523">
        <v>1</v>
      </c>
      <c r="L2523">
        <v>1</v>
      </c>
      <c r="M2523">
        <v>1</v>
      </c>
      <c r="N2523">
        <v>1</v>
      </c>
      <c r="O2523">
        <v>1</v>
      </c>
      <c r="P2523">
        <v>1</v>
      </c>
      <c r="Q2523">
        <v>1</v>
      </c>
      <c r="R2523">
        <v>1</v>
      </c>
      <c r="S2523">
        <v>1</v>
      </c>
    </row>
    <row r="2524" spans="1:44" x14ac:dyDescent="0.3">
      <c r="A2524">
        <v>2520</v>
      </c>
      <c r="B2524">
        <v>2</v>
      </c>
      <c r="C2524">
        <v>103</v>
      </c>
      <c r="D2524">
        <v>1</v>
      </c>
      <c r="E2524" t="str">
        <f>"2-103-1"</f>
        <v>2-103-1</v>
      </c>
      <c r="F2524" t="s">
        <v>71</v>
      </c>
      <c r="G2524" t="s">
        <v>73</v>
      </c>
      <c r="H2524">
        <v>1</v>
      </c>
      <c r="I2524">
        <v>1</v>
      </c>
      <c r="J2524">
        <v>0</v>
      </c>
      <c r="K2524">
        <v>0</v>
      </c>
      <c r="L2524">
        <v>1</v>
      </c>
      <c r="M2524">
        <v>1</v>
      </c>
      <c r="N2524">
        <v>1</v>
      </c>
      <c r="O2524">
        <v>1</v>
      </c>
      <c r="P2524">
        <v>1</v>
      </c>
      <c r="Q2524">
        <v>1</v>
      </c>
      <c r="R2524">
        <v>1</v>
      </c>
      <c r="S2524">
        <v>1</v>
      </c>
    </row>
    <row r="2525" spans="1:44" x14ac:dyDescent="0.3">
      <c r="A2525">
        <v>2521</v>
      </c>
      <c r="B2525">
        <v>2</v>
      </c>
      <c r="C2525">
        <v>103</v>
      </c>
      <c r="D2525">
        <v>20</v>
      </c>
      <c r="E2525" t="str">
        <f>"2-103-20"</f>
        <v>2-103-20</v>
      </c>
      <c r="F2525" t="s">
        <v>71</v>
      </c>
      <c r="G2525" t="s">
        <v>72</v>
      </c>
      <c r="T2525">
        <v>0</v>
      </c>
      <c r="U2525">
        <v>1</v>
      </c>
      <c r="V2525">
        <v>0</v>
      </c>
      <c r="W2525">
        <v>0</v>
      </c>
      <c r="X2525">
        <v>1</v>
      </c>
      <c r="Y2525">
        <v>0</v>
      </c>
      <c r="Z2525">
        <v>0</v>
      </c>
      <c r="AA2525">
        <v>1</v>
      </c>
      <c r="AB2525">
        <v>0</v>
      </c>
      <c r="AC2525">
        <v>0</v>
      </c>
      <c r="AD2525">
        <v>1</v>
      </c>
      <c r="AE2525">
        <v>1</v>
      </c>
      <c r="AF2525">
        <v>1</v>
      </c>
      <c r="AG2525">
        <v>1</v>
      </c>
      <c r="AH2525">
        <v>0</v>
      </c>
      <c r="AI2525">
        <v>1</v>
      </c>
      <c r="AJ2525">
        <v>1</v>
      </c>
      <c r="AK2525">
        <v>0</v>
      </c>
      <c r="AL2525">
        <v>1</v>
      </c>
      <c r="AM2525">
        <v>1</v>
      </c>
      <c r="AN2525">
        <v>1</v>
      </c>
      <c r="AO2525">
        <v>1</v>
      </c>
      <c r="AP2525">
        <v>0</v>
      </c>
      <c r="AQ2525">
        <v>0</v>
      </c>
      <c r="AR2525">
        <v>0</v>
      </c>
    </row>
    <row r="2526" spans="1:44" x14ac:dyDescent="0.3">
      <c r="A2526">
        <v>2522</v>
      </c>
      <c r="B2526">
        <v>2</v>
      </c>
      <c r="C2526">
        <v>103</v>
      </c>
      <c r="D2526">
        <v>19</v>
      </c>
      <c r="E2526" t="str">
        <f>"2-103-19"</f>
        <v>2-103-19</v>
      </c>
      <c r="F2526" t="s">
        <v>71</v>
      </c>
      <c r="G2526" t="s">
        <v>72</v>
      </c>
      <c r="T2526">
        <v>0</v>
      </c>
      <c r="U2526">
        <v>1</v>
      </c>
      <c r="V2526">
        <v>0</v>
      </c>
      <c r="W2526">
        <v>0</v>
      </c>
      <c r="X2526">
        <v>1</v>
      </c>
      <c r="Y2526">
        <v>0</v>
      </c>
      <c r="Z2526">
        <v>1</v>
      </c>
      <c r="AA2526">
        <v>0</v>
      </c>
      <c r="AB2526">
        <v>1</v>
      </c>
      <c r="AC2526">
        <v>0</v>
      </c>
      <c r="AD2526">
        <v>0</v>
      </c>
      <c r="AE2526">
        <v>1</v>
      </c>
      <c r="AF2526">
        <v>1</v>
      </c>
      <c r="AG2526">
        <v>1</v>
      </c>
      <c r="AH2526">
        <v>1</v>
      </c>
      <c r="AI2526">
        <v>0</v>
      </c>
      <c r="AJ2526">
        <v>1</v>
      </c>
      <c r="AK2526">
        <v>0</v>
      </c>
      <c r="AL2526">
        <v>1</v>
      </c>
      <c r="AM2526">
        <v>1</v>
      </c>
      <c r="AN2526">
        <v>1</v>
      </c>
      <c r="AO2526">
        <v>1</v>
      </c>
      <c r="AP2526">
        <v>0</v>
      </c>
      <c r="AQ2526">
        <v>0</v>
      </c>
      <c r="AR2526">
        <v>0</v>
      </c>
    </row>
    <row r="2527" spans="1:44" x14ac:dyDescent="0.3">
      <c r="A2527">
        <v>2523</v>
      </c>
      <c r="B2527">
        <v>2</v>
      </c>
      <c r="C2527">
        <v>103</v>
      </c>
      <c r="D2527">
        <v>12</v>
      </c>
      <c r="E2527" t="str">
        <f>"2-103-12"</f>
        <v>2-103-12</v>
      </c>
      <c r="F2527" t="s">
        <v>71</v>
      </c>
      <c r="G2527" t="s">
        <v>73</v>
      </c>
      <c r="H2527">
        <v>1</v>
      </c>
      <c r="I2527">
        <v>1</v>
      </c>
      <c r="J2527">
        <v>0</v>
      </c>
      <c r="K2527">
        <v>0</v>
      </c>
      <c r="L2527">
        <v>1</v>
      </c>
      <c r="M2527">
        <v>0</v>
      </c>
      <c r="N2527">
        <v>0</v>
      </c>
      <c r="O2527">
        <v>1</v>
      </c>
      <c r="P2527">
        <v>0</v>
      </c>
      <c r="Q2527">
        <v>0</v>
      </c>
      <c r="R2527">
        <v>1</v>
      </c>
      <c r="S2527">
        <v>1</v>
      </c>
    </row>
    <row r="2528" spans="1:44" x14ac:dyDescent="0.3">
      <c r="A2528">
        <v>2524</v>
      </c>
      <c r="B2528">
        <v>2</v>
      </c>
      <c r="C2528">
        <v>103</v>
      </c>
      <c r="D2528">
        <v>8</v>
      </c>
      <c r="E2528" t="str">
        <f>"2-103-8"</f>
        <v>2-103-8</v>
      </c>
      <c r="F2528" t="s">
        <v>71</v>
      </c>
      <c r="G2528" t="s">
        <v>72</v>
      </c>
      <c r="T2528">
        <v>1</v>
      </c>
      <c r="U2528">
        <v>0</v>
      </c>
      <c r="V2528">
        <v>0</v>
      </c>
      <c r="W2528">
        <v>0</v>
      </c>
      <c r="X2528">
        <v>0</v>
      </c>
      <c r="Y2528">
        <v>1</v>
      </c>
      <c r="Z2528">
        <v>0</v>
      </c>
      <c r="AA2528">
        <v>1</v>
      </c>
      <c r="AB2528">
        <v>0</v>
      </c>
      <c r="AC2528">
        <v>0</v>
      </c>
      <c r="AD2528">
        <v>1</v>
      </c>
      <c r="AE2528">
        <v>0</v>
      </c>
      <c r="AF2528">
        <v>0</v>
      </c>
      <c r="AG2528">
        <v>0</v>
      </c>
      <c r="AH2528">
        <v>0</v>
      </c>
      <c r="AI2528">
        <v>0</v>
      </c>
      <c r="AJ2528">
        <v>1</v>
      </c>
      <c r="AK2528">
        <v>0</v>
      </c>
      <c r="AL2528">
        <v>0</v>
      </c>
      <c r="AM2528">
        <v>0</v>
      </c>
      <c r="AN2528">
        <v>0</v>
      </c>
      <c r="AO2528">
        <v>0</v>
      </c>
      <c r="AP2528">
        <v>0</v>
      </c>
      <c r="AQ2528">
        <v>0</v>
      </c>
      <c r="AR2528">
        <v>0</v>
      </c>
    </row>
    <row r="2529" spans="1:44" x14ac:dyDescent="0.3">
      <c r="A2529">
        <v>2525</v>
      </c>
      <c r="B2529">
        <v>2</v>
      </c>
      <c r="C2529">
        <v>103</v>
      </c>
      <c r="D2529">
        <v>4</v>
      </c>
      <c r="E2529" t="str">
        <f>"2-103-4"</f>
        <v>2-103-4</v>
      </c>
      <c r="F2529" t="s">
        <v>71</v>
      </c>
      <c r="G2529" t="s">
        <v>72</v>
      </c>
      <c r="T2529">
        <v>0</v>
      </c>
      <c r="U2529">
        <v>1</v>
      </c>
      <c r="V2529">
        <v>0</v>
      </c>
      <c r="W2529">
        <v>0</v>
      </c>
      <c r="X2529">
        <v>1</v>
      </c>
      <c r="Y2529">
        <v>0</v>
      </c>
      <c r="Z2529">
        <v>0</v>
      </c>
      <c r="AA2529">
        <v>1</v>
      </c>
      <c r="AB2529">
        <v>0</v>
      </c>
      <c r="AC2529">
        <v>0</v>
      </c>
      <c r="AD2529">
        <v>1</v>
      </c>
      <c r="AE2529">
        <v>1</v>
      </c>
      <c r="AF2529">
        <v>1</v>
      </c>
      <c r="AG2529">
        <v>1</v>
      </c>
      <c r="AH2529">
        <v>0</v>
      </c>
      <c r="AI2529">
        <v>1</v>
      </c>
      <c r="AJ2529">
        <v>0</v>
      </c>
      <c r="AK2529">
        <v>1</v>
      </c>
      <c r="AL2529">
        <v>0</v>
      </c>
      <c r="AM2529">
        <v>0</v>
      </c>
      <c r="AN2529">
        <v>0</v>
      </c>
      <c r="AO2529">
        <v>0</v>
      </c>
      <c r="AP2529">
        <v>0</v>
      </c>
      <c r="AQ2529">
        <v>0</v>
      </c>
      <c r="AR2529">
        <v>0</v>
      </c>
    </row>
    <row r="2530" spans="1:44" x14ac:dyDescent="0.3">
      <c r="A2530">
        <v>2526</v>
      </c>
      <c r="B2530">
        <v>2</v>
      </c>
      <c r="C2530">
        <v>103</v>
      </c>
      <c r="D2530">
        <v>5</v>
      </c>
      <c r="E2530" t="str">
        <f>"2-103-5"</f>
        <v>2-103-5</v>
      </c>
      <c r="F2530" t="s">
        <v>71</v>
      </c>
      <c r="G2530" t="s">
        <v>72</v>
      </c>
      <c r="T2530">
        <v>1</v>
      </c>
      <c r="U2530">
        <v>0</v>
      </c>
      <c r="V2530">
        <v>0</v>
      </c>
      <c r="W2530">
        <v>0</v>
      </c>
      <c r="X2530">
        <v>1</v>
      </c>
      <c r="Y2530">
        <v>0</v>
      </c>
      <c r="Z2530">
        <v>0</v>
      </c>
      <c r="AA2530">
        <v>1</v>
      </c>
      <c r="AB2530">
        <v>0</v>
      </c>
      <c r="AC2530">
        <v>1</v>
      </c>
      <c r="AD2530">
        <v>0</v>
      </c>
      <c r="AE2530">
        <v>1</v>
      </c>
      <c r="AF2530">
        <v>1</v>
      </c>
      <c r="AG2530">
        <v>1</v>
      </c>
      <c r="AH2530">
        <v>1</v>
      </c>
      <c r="AI2530">
        <v>0</v>
      </c>
      <c r="AJ2530">
        <v>1</v>
      </c>
      <c r="AK2530">
        <v>0</v>
      </c>
      <c r="AL2530">
        <v>1</v>
      </c>
      <c r="AM2530">
        <v>1</v>
      </c>
      <c r="AN2530">
        <v>1</v>
      </c>
      <c r="AO2530">
        <v>0</v>
      </c>
      <c r="AP2530">
        <v>0</v>
      </c>
      <c r="AQ2530">
        <v>0</v>
      </c>
      <c r="AR2530">
        <v>1</v>
      </c>
    </row>
    <row r="2531" spans="1:44" x14ac:dyDescent="0.3">
      <c r="A2531">
        <v>2527</v>
      </c>
      <c r="B2531">
        <v>2</v>
      </c>
      <c r="C2531">
        <v>103</v>
      </c>
      <c r="D2531">
        <v>3</v>
      </c>
      <c r="E2531" t="str">
        <f>"2-103-3"</f>
        <v>2-103-3</v>
      </c>
      <c r="F2531" t="s">
        <v>71</v>
      </c>
      <c r="G2531" t="s">
        <v>73</v>
      </c>
      <c r="H2531">
        <v>1</v>
      </c>
      <c r="I2531">
        <v>1</v>
      </c>
      <c r="J2531">
        <v>0</v>
      </c>
      <c r="K2531">
        <v>0</v>
      </c>
      <c r="L2531">
        <v>1</v>
      </c>
      <c r="M2531">
        <v>1</v>
      </c>
      <c r="N2531">
        <v>1</v>
      </c>
      <c r="O2531">
        <v>1</v>
      </c>
      <c r="P2531">
        <v>1</v>
      </c>
      <c r="Q2531">
        <v>1</v>
      </c>
      <c r="R2531">
        <v>1</v>
      </c>
      <c r="S2531">
        <v>1</v>
      </c>
    </row>
    <row r="2532" spans="1:44" x14ac:dyDescent="0.3">
      <c r="A2532">
        <v>2528</v>
      </c>
      <c r="B2532">
        <v>2</v>
      </c>
      <c r="C2532">
        <v>103</v>
      </c>
      <c r="D2532">
        <v>13</v>
      </c>
      <c r="E2532" t="str">
        <f>"2-103-13"</f>
        <v>2-103-13</v>
      </c>
      <c r="F2532" t="s">
        <v>71</v>
      </c>
      <c r="G2532" t="s">
        <v>72</v>
      </c>
      <c r="T2532">
        <v>1</v>
      </c>
      <c r="U2532">
        <v>0</v>
      </c>
      <c r="V2532">
        <v>0</v>
      </c>
      <c r="W2532">
        <v>0</v>
      </c>
      <c r="X2532">
        <v>1</v>
      </c>
      <c r="Y2532">
        <v>0</v>
      </c>
      <c r="Z2532">
        <v>1</v>
      </c>
      <c r="AA2532">
        <v>0</v>
      </c>
      <c r="AB2532">
        <v>1</v>
      </c>
      <c r="AC2532">
        <v>0</v>
      </c>
      <c r="AD2532">
        <v>0</v>
      </c>
      <c r="AE2532">
        <v>1</v>
      </c>
      <c r="AF2532">
        <v>1</v>
      </c>
      <c r="AG2532">
        <v>1</v>
      </c>
      <c r="AH2532">
        <v>0</v>
      </c>
      <c r="AI2532">
        <v>1</v>
      </c>
      <c r="AJ2532">
        <v>1</v>
      </c>
      <c r="AK2532">
        <v>0</v>
      </c>
      <c r="AL2532">
        <v>1</v>
      </c>
      <c r="AM2532">
        <v>1</v>
      </c>
      <c r="AN2532">
        <v>1</v>
      </c>
      <c r="AO2532">
        <v>1</v>
      </c>
      <c r="AP2532">
        <v>0</v>
      </c>
      <c r="AQ2532">
        <v>0</v>
      </c>
      <c r="AR2532">
        <v>1</v>
      </c>
    </row>
    <row r="2533" spans="1:44" x14ac:dyDescent="0.3">
      <c r="A2533">
        <v>2529</v>
      </c>
      <c r="B2533">
        <v>2</v>
      </c>
      <c r="C2533">
        <v>103</v>
      </c>
      <c r="D2533">
        <v>22</v>
      </c>
      <c r="E2533" t="str">
        <f>"2-103-22"</f>
        <v>2-103-22</v>
      </c>
      <c r="F2533" t="s">
        <v>71</v>
      </c>
      <c r="G2533" t="s">
        <v>72</v>
      </c>
      <c r="T2533">
        <v>1</v>
      </c>
      <c r="U2533">
        <v>0</v>
      </c>
      <c r="V2533">
        <v>0</v>
      </c>
      <c r="W2533">
        <v>0</v>
      </c>
      <c r="X2533">
        <v>1</v>
      </c>
      <c r="Y2533">
        <v>0</v>
      </c>
      <c r="Z2533">
        <v>0</v>
      </c>
      <c r="AA2533">
        <v>1</v>
      </c>
      <c r="AB2533">
        <v>0</v>
      </c>
      <c r="AC2533">
        <v>1</v>
      </c>
      <c r="AD2533">
        <v>0</v>
      </c>
      <c r="AE2533">
        <v>1</v>
      </c>
      <c r="AF2533">
        <v>1</v>
      </c>
      <c r="AG2533">
        <v>0</v>
      </c>
      <c r="AH2533">
        <v>1</v>
      </c>
      <c r="AI2533">
        <v>0</v>
      </c>
      <c r="AJ2533">
        <v>1</v>
      </c>
      <c r="AK2533">
        <v>0</v>
      </c>
      <c r="AL2533">
        <v>1</v>
      </c>
      <c r="AM2533">
        <v>1</v>
      </c>
      <c r="AN2533">
        <v>1</v>
      </c>
      <c r="AO2533">
        <v>1</v>
      </c>
      <c r="AP2533">
        <v>0</v>
      </c>
      <c r="AQ2533">
        <v>0</v>
      </c>
      <c r="AR2533">
        <v>1</v>
      </c>
    </row>
    <row r="2534" spans="1:44" x14ac:dyDescent="0.3">
      <c r="A2534">
        <v>2530</v>
      </c>
      <c r="B2534">
        <v>2</v>
      </c>
      <c r="C2534">
        <v>104</v>
      </c>
      <c r="D2534">
        <v>23</v>
      </c>
      <c r="E2534" t="str">
        <f>"2-104-23"</f>
        <v>2-104-23</v>
      </c>
      <c r="F2534" t="s">
        <v>71</v>
      </c>
      <c r="G2534" t="s">
        <v>73</v>
      </c>
      <c r="H2534">
        <v>1</v>
      </c>
      <c r="I2534">
        <v>0</v>
      </c>
      <c r="J2534">
        <v>0</v>
      </c>
      <c r="K2534">
        <v>1</v>
      </c>
      <c r="L2534">
        <v>1</v>
      </c>
      <c r="M2534">
        <v>1</v>
      </c>
      <c r="N2534">
        <v>1</v>
      </c>
      <c r="O2534">
        <v>1</v>
      </c>
      <c r="P2534">
        <v>1</v>
      </c>
      <c r="Q2534">
        <v>1</v>
      </c>
      <c r="R2534">
        <v>1</v>
      </c>
      <c r="S2534">
        <v>1</v>
      </c>
    </row>
    <row r="2535" spans="1:44" x14ac:dyDescent="0.3">
      <c r="A2535">
        <v>2531</v>
      </c>
      <c r="B2535">
        <v>2</v>
      </c>
      <c r="C2535">
        <v>104</v>
      </c>
      <c r="D2535">
        <v>13</v>
      </c>
      <c r="E2535" t="str">
        <f>"2-104-13"</f>
        <v>2-104-13</v>
      </c>
      <c r="F2535" t="s">
        <v>71</v>
      </c>
      <c r="G2535" t="s">
        <v>72</v>
      </c>
      <c r="T2535">
        <v>1</v>
      </c>
      <c r="U2535">
        <v>0</v>
      </c>
      <c r="V2535">
        <v>0</v>
      </c>
      <c r="W2535">
        <v>0</v>
      </c>
      <c r="X2535">
        <v>1</v>
      </c>
      <c r="Y2535">
        <v>0</v>
      </c>
      <c r="Z2535">
        <v>1</v>
      </c>
      <c r="AA2535">
        <v>0</v>
      </c>
      <c r="AB2535">
        <v>1</v>
      </c>
      <c r="AC2535">
        <v>0</v>
      </c>
      <c r="AD2535">
        <v>0</v>
      </c>
      <c r="AE2535">
        <v>1</v>
      </c>
      <c r="AF2535">
        <v>1</v>
      </c>
      <c r="AG2535">
        <v>1</v>
      </c>
      <c r="AH2535">
        <v>0</v>
      </c>
      <c r="AI2535">
        <v>1</v>
      </c>
      <c r="AJ2535">
        <v>0</v>
      </c>
      <c r="AK2535">
        <v>1</v>
      </c>
      <c r="AL2535">
        <v>1</v>
      </c>
      <c r="AM2535">
        <v>1</v>
      </c>
      <c r="AN2535">
        <v>1</v>
      </c>
      <c r="AO2535">
        <v>1</v>
      </c>
      <c r="AP2535">
        <v>0</v>
      </c>
      <c r="AQ2535">
        <v>0</v>
      </c>
      <c r="AR2535">
        <v>0</v>
      </c>
    </row>
    <row r="2536" spans="1:44" x14ac:dyDescent="0.3">
      <c r="A2536">
        <v>2532</v>
      </c>
      <c r="B2536">
        <v>2</v>
      </c>
      <c r="C2536">
        <v>104</v>
      </c>
      <c r="D2536">
        <v>12</v>
      </c>
      <c r="E2536" t="str">
        <f>"2-104-12"</f>
        <v>2-104-12</v>
      </c>
      <c r="F2536" t="s">
        <v>71</v>
      </c>
      <c r="G2536" t="s">
        <v>72</v>
      </c>
      <c r="T2536">
        <v>1</v>
      </c>
      <c r="U2536">
        <v>0</v>
      </c>
      <c r="V2536">
        <v>0</v>
      </c>
      <c r="W2536">
        <v>0</v>
      </c>
      <c r="X2536">
        <v>1</v>
      </c>
      <c r="Y2536">
        <v>0</v>
      </c>
      <c r="Z2536">
        <v>1</v>
      </c>
      <c r="AA2536">
        <v>0</v>
      </c>
      <c r="AB2536">
        <v>1</v>
      </c>
      <c r="AC2536">
        <v>0</v>
      </c>
      <c r="AD2536">
        <v>0</v>
      </c>
      <c r="AE2536">
        <v>1</v>
      </c>
      <c r="AF2536">
        <v>1</v>
      </c>
      <c r="AG2536">
        <v>1</v>
      </c>
      <c r="AH2536">
        <v>0</v>
      </c>
      <c r="AI2536">
        <v>1</v>
      </c>
      <c r="AJ2536">
        <v>0</v>
      </c>
      <c r="AK2536">
        <v>1</v>
      </c>
      <c r="AL2536">
        <v>1</v>
      </c>
      <c r="AM2536">
        <v>1</v>
      </c>
      <c r="AN2536">
        <v>1</v>
      </c>
      <c r="AO2536">
        <v>1</v>
      </c>
      <c r="AP2536">
        <v>0</v>
      </c>
      <c r="AQ2536">
        <v>0</v>
      </c>
      <c r="AR2536">
        <v>0</v>
      </c>
    </row>
    <row r="2537" spans="1:44" x14ac:dyDescent="0.3">
      <c r="A2537">
        <v>2533</v>
      </c>
      <c r="B2537">
        <v>2</v>
      </c>
      <c r="C2537">
        <v>104</v>
      </c>
      <c r="D2537">
        <v>9</v>
      </c>
      <c r="E2537" t="str">
        <f>"2-104-9"</f>
        <v>2-104-9</v>
      </c>
      <c r="F2537" t="s">
        <v>71</v>
      </c>
      <c r="G2537" t="s">
        <v>72</v>
      </c>
      <c r="T2537">
        <v>1</v>
      </c>
      <c r="U2537">
        <v>0</v>
      </c>
      <c r="V2537">
        <v>0</v>
      </c>
      <c r="W2537">
        <v>0</v>
      </c>
      <c r="X2537">
        <v>1</v>
      </c>
      <c r="Y2537">
        <v>0</v>
      </c>
      <c r="Z2537">
        <v>1</v>
      </c>
      <c r="AA2537">
        <v>0</v>
      </c>
      <c r="AB2537">
        <v>1</v>
      </c>
      <c r="AC2537">
        <v>0</v>
      </c>
      <c r="AD2537">
        <v>0</v>
      </c>
      <c r="AE2537">
        <v>0</v>
      </c>
      <c r="AF2537">
        <v>0</v>
      </c>
      <c r="AG2537">
        <v>0</v>
      </c>
      <c r="AH2537">
        <v>0</v>
      </c>
      <c r="AI2537">
        <v>1</v>
      </c>
      <c r="AJ2537">
        <v>1</v>
      </c>
      <c r="AK2537">
        <v>0</v>
      </c>
      <c r="AL2537">
        <v>0</v>
      </c>
      <c r="AM2537">
        <v>0</v>
      </c>
      <c r="AN2537">
        <v>0</v>
      </c>
      <c r="AO2537">
        <v>0</v>
      </c>
      <c r="AP2537">
        <v>0</v>
      </c>
      <c r="AQ2537">
        <v>0</v>
      </c>
      <c r="AR2537">
        <v>0</v>
      </c>
    </row>
    <row r="2538" spans="1:44" x14ac:dyDescent="0.3">
      <c r="A2538">
        <v>2534</v>
      </c>
      <c r="B2538">
        <v>2</v>
      </c>
      <c r="C2538">
        <v>104</v>
      </c>
      <c r="D2538">
        <v>5</v>
      </c>
      <c r="E2538" t="str">
        <f>"2-104-5"</f>
        <v>2-104-5</v>
      </c>
      <c r="F2538" t="s">
        <v>71</v>
      </c>
      <c r="G2538" t="s">
        <v>73</v>
      </c>
      <c r="H2538">
        <v>1</v>
      </c>
      <c r="I2538">
        <v>0</v>
      </c>
      <c r="J2538">
        <v>0</v>
      </c>
      <c r="K2538">
        <v>1</v>
      </c>
      <c r="L2538">
        <v>1</v>
      </c>
      <c r="M2538">
        <v>1</v>
      </c>
      <c r="N2538">
        <v>1</v>
      </c>
      <c r="O2538">
        <v>1</v>
      </c>
      <c r="P2538">
        <v>1</v>
      </c>
      <c r="Q2538">
        <v>1</v>
      </c>
      <c r="R2538">
        <v>1</v>
      </c>
      <c r="S2538">
        <v>1</v>
      </c>
    </row>
    <row r="2539" spans="1:44" x14ac:dyDescent="0.3">
      <c r="A2539">
        <v>2535</v>
      </c>
      <c r="B2539">
        <v>2</v>
      </c>
      <c r="C2539">
        <v>104</v>
      </c>
      <c r="D2539">
        <v>3</v>
      </c>
      <c r="E2539" t="str">
        <f>"2-104-3"</f>
        <v>2-104-3</v>
      </c>
      <c r="F2539" t="s">
        <v>71</v>
      </c>
      <c r="G2539" t="s">
        <v>73</v>
      </c>
      <c r="H2539">
        <v>1</v>
      </c>
      <c r="I2539">
        <v>0</v>
      </c>
      <c r="J2539">
        <v>0</v>
      </c>
      <c r="K2539">
        <v>1</v>
      </c>
      <c r="L2539">
        <v>1</v>
      </c>
      <c r="M2539">
        <v>1</v>
      </c>
      <c r="N2539">
        <v>1</v>
      </c>
      <c r="O2539">
        <v>1</v>
      </c>
      <c r="P2539">
        <v>1</v>
      </c>
      <c r="Q2539">
        <v>1</v>
      </c>
      <c r="R2539">
        <v>1</v>
      </c>
      <c r="S2539">
        <v>1</v>
      </c>
    </row>
    <row r="2540" spans="1:44" x14ac:dyDescent="0.3">
      <c r="A2540">
        <v>2536</v>
      </c>
      <c r="B2540">
        <v>2</v>
      </c>
      <c r="C2540">
        <v>104</v>
      </c>
      <c r="D2540">
        <v>22</v>
      </c>
      <c r="E2540" t="str">
        <f>"2-104-22"</f>
        <v>2-104-22</v>
      </c>
      <c r="F2540" t="s">
        <v>71</v>
      </c>
      <c r="G2540" t="s">
        <v>73</v>
      </c>
      <c r="H2540">
        <v>1</v>
      </c>
      <c r="I2540">
        <v>1</v>
      </c>
      <c r="J2540">
        <v>0</v>
      </c>
      <c r="K2540">
        <v>0</v>
      </c>
      <c r="L2540">
        <v>1</v>
      </c>
      <c r="M2540">
        <v>1</v>
      </c>
      <c r="N2540">
        <v>1</v>
      </c>
      <c r="O2540">
        <v>1</v>
      </c>
      <c r="P2540">
        <v>1</v>
      </c>
      <c r="Q2540">
        <v>1</v>
      </c>
      <c r="R2540">
        <v>1</v>
      </c>
      <c r="S2540">
        <v>1</v>
      </c>
    </row>
    <row r="2541" spans="1:44" x14ac:dyDescent="0.3">
      <c r="A2541">
        <v>2537</v>
      </c>
      <c r="B2541">
        <v>2</v>
      </c>
      <c r="C2541">
        <v>104</v>
      </c>
      <c r="D2541">
        <v>21</v>
      </c>
      <c r="E2541" t="str">
        <f>"2-104-21"</f>
        <v>2-104-21</v>
      </c>
      <c r="F2541" t="s">
        <v>71</v>
      </c>
      <c r="G2541" t="s">
        <v>72</v>
      </c>
      <c r="T2541">
        <v>0</v>
      </c>
      <c r="U2541">
        <v>1</v>
      </c>
      <c r="V2541">
        <v>0</v>
      </c>
      <c r="W2541">
        <v>0</v>
      </c>
      <c r="X2541">
        <v>0</v>
      </c>
      <c r="Y2541">
        <v>1</v>
      </c>
      <c r="Z2541">
        <v>1</v>
      </c>
      <c r="AA2541">
        <v>0</v>
      </c>
      <c r="AB2541">
        <v>0</v>
      </c>
      <c r="AC2541">
        <v>0</v>
      </c>
      <c r="AD2541">
        <v>1</v>
      </c>
      <c r="AE2541">
        <v>1</v>
      </c>
      <c r="AF2541">
        <v>1</v>
      </c>
      <c r="AG2541">
        <v>1</v>
      </c>
      <c r="AH2541">
        <v>0</v>
      </c>
      <c r="AI2541">
        <v>1</v>
      </c>
      <c r="AJ2541">
        <v>1</v>
      </c>
      <c r="AK2541">
        <v>0</v>
      </c>
      <c r="AL2541">
        <v>1</v>
      </c>
      <c r="AM2541">
        <v>1</v>
      </c>
      <c r="AN2541">
        <v>1</v>
      </c>
      <c r="AO2541">
        <v>1</v>
      </c>
      <c r="AP2541">
        <v>0</v>
      </c>
      <c r="AQ2541">
        <v>0</v>
      </c>
      <c r="AR2541">
        <v>0</v>
      </c>
    </row>
    <row r="2542" spans="1:44" x14ac:dyDescent="0.3">
      <c r="A2542">
        <v>2538</v>
      </c>
      <c r="B2542">
        <v>2</v>
      </c>
      <c r="C2542">
        <v>104</v>
      </c>
      <c r="D2542">
        <v>16</v>
      </c>
      <c r="E2542" t="str">
        <f>"2-104-16"</f>
        <v>2-104-16</v>
      </c>
      <c r="F2542" t="s">
        <v>71</v>
      </c>
      <c r="G2542" t="s">
        <v>72</v>
      </c>
      <c r="T2542">
        <v>1</v>
      </c>
      <c r="U2542">
        <v>0</v>
      </c>
      <c r="V2542">
        <v>0</v>
      </c>
      <c r="W2542">
        <v>0</v>
      </c>
      <c r="X2542">
        <v>0</v>
      </c>
      <c r="Y2542">
        <v>1</v>
      </c>
      <c r="Z2542">
        <v>1</v>
      </c>
      <c r="AA2542">
        <v>0</v>
      </c>
      <c r="AB2542">
        <v>1</v>
      </c>
      <c r="AC2542">
        <v>0</v>
      </c>
      <c r="AD2542">
        <v>0</v>
      </c>
      <c r="AE2542">
        <v>1</v>
      </c>
      <c r="AF2542">
        <v>0</v>
      </c>
      <c r="AG2542">
        <v>0</v>
      </c>
      <c r="AH2542">
        <v>1</v>
      </c>
      <c r="AI2542">
        <v>0</v>
      </c>
      <c r="AJ2542">
        <v>1</v>
      </c>
      <c r="AK2542">
        <v>0</v>
      </c>
      <c r="AL2542">
        <v>0</v>
      </c>
      <c r="AM2542">
        <v>1</v>
      </c>
      <c r="AN2542">
        <v>1</v>
      </c>
      <c r="AO2542">
        <v>1</v>
      </c>
      <c r="AP2542">
        <v>0</v>
      </c>
      <c r="AQ2542">
        <v>0</v>
      </c>
      <c r="AR2542">
        <v>0</v>
      </c>
    </row>
    <row r="2543" spans="1:44" x14ac:dyDescent="0.3">
      <c r="A2543">
        <v>2539</v>
      </c>
      <c r="B2543">
        <v>2</v>
      </c>
      <c r="C2543">
        <v>104</v>
      </c>
      <c r="D2543">
        <v>15</v>
      </c>
      <c r="E2543" t="str">
        <f>"2-104-15"</f>
        <v>2-104-15</v>
      </c>
      <c r="F2543" t="s">
        <v>71</v>
      </c>
      <c r="G2543" t="s">
        <v>72</v>
      </c>
      <c r="T2543">
        <v>1</v>
      </c>
      <c r="U2543">
        <v>0</v>
      </c>
      <c r="V2543">
        <v>0</v>
      </c>
      <c r="W2543">
        <v>0</v>
      </c>
      <c r="X2543">
        <v>0</v>
      </c>
      <c r="Y2543">
        <v>1</v>
      </c>
      <c r="Z2543">
        <v>1</v>
      </c>
      <c r="AA2543">
        <v>0</v>
      </c>
      <c r="AB2543">
        <v>0</v>
      </c>
      <c r="AC2543">
        <v>0</v>
      </c>
      <c r="AD2543">
        <v>0</v>
      </c>
      <c r="AE2543">
        <v>0</v>
      </c>
      <c r="AF2543">
        <v>0</v>
      </c>
      <c r="AG2543">
        <v>0</v>
      </c>
      <c r="AH2543">
        <v>1</v>
      </c>
      <c r="AI2543">
        <v>0</v>
      </c>
      <c r="AJ2543">
        <v>1</v>
      </c>
      <c r="AK2543">
        <v>0</v>
      </c>
      <c r="AL2543">
        <v>0</v>
      </c>
      <c r="AM2543">
        <v>1</v>
      </c>
      <c r="AN2543">
        <v>1</v>
      </c>
      <c r="AO2543">
        <v>1</v>
      </c>
      <c r="AP2543">
        <v>0</v>
      </c>
      <c r="AQ2543">
        <v>0</v>
      </c>
      <c r="AR2543">
        <v>0</v>
      </c>
    </row>
    <row r="2544" spans="1:44" x14ac:dyDescent="0.3">
      <c r="A2544">
        <v>2540</v>
      </c>
      <c r="B2544">
        <v>2</v>
      </c>
      <c r="C2544">
        <v>104</v>
      </c>
      <c r="D2544">
        <v>6</v>
      </c>
      <c r="E2544" t="str">
        <f>"2-104-6"</f>
        <v>2-104-6</v>
      </c>
      <c r="F2544" t="s">
        <v>71</v>
      </c>
      <c r="G2544" t="s">
        <v>73</v>
      </c>
      <c r="H2544">
        <v>1</v>
      </c>
      <c r="I2544">
        <v>0</v>
      </c>
      <c r="J2544">
        <v>0</v>
      </c>
      <c r="K2544">
        <v>1</v>
      </c>
      <c r="L2544">
        <v>1</v>
      </c>
      <c r="M2544">
        <v>0</v>
      </c>
      <c r="N2544">
        <v>1</v>
      </c>
      <c r="O2544">
        <v>1</v>
      </c>
      <c r="P2544">
        <v>1</v>
      </c>
      <c r="Q2544">
        <v>1</v>
      </c>
      <c r="R2544">
        <v>1</v>
      </c>
      <c r="S2544">
        <v>1</v>
      </c>
    </row>
    <row r="2545" spans="1:44" x14ac:dyDescent="0.3">
      <c r="A2545">
        <v>2541</v>
      </c>
      <c r="B2545">
        <v>2</v>
      </c>
      <c r="C2545">
        <v>104</v>
      </c>
      <c r="D2545">
        <v>4</v>
      </c>
      <c r="E2545" t="str">
        <f>"2-104-4"</f>
        <v>2-104-4</v>
      </c>
      <c r="F2545" t="s">
        <v>71</v>
      </c>
      <c r="G2545" t="s">
        <v>72</v>
      </c>
      <c r="T2545">
        <v>1</v>
      </c>
      <c r="U2545">
        <v>0</v>
      </c>
      <c r="V2545">
        <v>0</v>
      </c>
      <c r="W2545">
        <v>0</v>
      </c>
      <c r="X2545">
        <v>1</v>
      </c>
      <c r="Y2545">
        <v>0</v>
      </c>
      <c r="Z2545">
        <v>1</v>
      </c>
      <c r="AA2545">
        <v>0</v>
      </c>
      <c r="AB2545">
        <v>0</v>
      </c>
      <c r="AC2545">
        <v>0</v>
      </c>
      <c r="AD2545">
        <v>0</v>
      </c>
      <c r="AE2545">
        <v>0</v>
      </c>
      <c r="AF2545">
        <v>0</v>
      </c>
      <c r="AG2545">
        <v>0</v>
      </c>
      <c r="AH2545">
        <v>1</v>
      </c>
      <c r="AI2545">
        <v>0</v>
      </c>
      <c r="AJ2545">
        <v>0</v>
      </c>
      <c r="AK2545">
        <v>1</v>
      </c>
      <c r="AL2545">
        <v>0</v>
      </c>
      <c r="AM2545">
        <v>1</v>
      </c>
      <c r="AN2545">
        <v>1</v>
      </c>
      <c r="AO2545">
        <v>1</v>
      </c>
      <c r="AP2545">
        <v>0</v>
      </c>
      <c r="AQ2545">
        <v>0</v>
      </c>
      <c r="AR2545">
        <v>0</v>
      </c>
    </row>
    <row r="2546" spans="1:44" x14ac:dyDescent="0.3">
      <c r="A2546">
        <v>2542</v>
      </c>
      <c r="B2546">
        <v>2</v>
      </c>
      <c r="C2546">
        <v>104</v>
      </c>
      <c r="D2546">
        <v>20</v>
      </c>
      <c r="E2546" t="str">
        <f>"2-104-20"</f>
        <v>2-104-20</v>
      </c>
      <c r="F2546" t="s">
        <v>71</v>
      </c>
      <c r="G2546" t="s">
        <v>72</v>
      </c>
      <c r="T2546">
        <v>1</v>
      </c>
      <c r="U2546">
        <v>0</v>
      </c>
      <c r="V2546">
        <v>0</v>
      </c>
      <c r="W2546">
        <v>0</v>
      </c>
      <c r="X2546">
        <v>1</v>
      </c>
      <c r="Y2546">
        <v>0</v>
      </c>
      <c r="Z2546">
        <v>0</v>
      </c>
      <c r="AA2546">
        <v>1</v>
      </c>
      <c r="AB2546">
        <v>0</v>
      </c>
      <c r="AC2546">
        <v>1</v>
      </c>
      <c r="AD2546">
        <v>0</v>
      </c>
      <c r="AE2546">
        <v>1</v>
      </c>
      <c r="AF2546">
        <v>1</v>
      </c>
      <c r="AG2546">
        <v>1</v>
      </c>
      <c r="AH2546">
        <v>0</v>
      </c>
      <c r="AI2546">
        <v>1</v>
      </c>
      <c r="AJ2546">
        <v>1</v>
      </c>
      <c r="AK2546">
        <v>0</v>
      </c>
      <c r="AL2546">
        <v>1</v>
      </c>
      <c r="AM2546">
        <v>1</v>
      </c>
      <c r="AN2546">
        <v>1</v>
      </c>
      <c r="AO2546">
        <v>1</v>
      </c>
      <c r="AP2546">
        <v>0</v>
      </c>
      <c r="AQ2546">
        <v>0</v>
      </c>
      <c r="AR2546">
        <v>0</v>
      </c>
    </row>
    <row r="2547" spans="1:44" x14ac:dyDescent="0.3">
      <c r="A2547">
        <v>2543</v>
      </c>
      <c r="B2547">
        <v>2</v>
      </c>
      <c r="C2547">
        <v>104</v>
      </c>
      <c r="D2547">
        <v>19</v>
      </c>
      <c r="E2547" t="str">
        <f>"2-104-19"</f>
        <v>2-104-19</v>
      </c>
      <c r="F2547" t="s">
        <v>71</v>
      </c>
      <c r="G2547" t="s">
        <v>72</v>
      </c>
      <c r="T2547">
        <v>1</v>
      </c>
      <c r="U2547">
        <v>0</v>
      </c>
      <c r="V2547">
        <v>0</v>
      </c>
      <c r="W2547">
        <v>0</v>
      </c>
      <c r="X2547">
        <v>1</v>
      </c>
      <c r="Y2547">
        <v>0</v>
      </c>
      <c r="Z2547">
        <v>0</v>
      </c>
      <c r="AA2547">
        <v>1</v>
      </c>
      <c r="AB2547">
        <v>0</v>
      </c>
      <c r="AC2547">
        <v>1</v>
      </c>
      <c r="AD2547">
        <v>0</v>
      </c>
      <c r="AE2547">
        <v>1</v>
      </c>
      <c r="AF2547">
        <v>1</v>
      </c>
      <c r="AG2547">
        <v>1</v>
      </c>
      <c r="AH2547">
        <v>0</v>
      </c>
      <c r="AI2547">
        <v>1</v>
      </c>
      <c r="AJ2547">
        <v>1</v>
      </c>
      <c r="AK2547">
        <v>0</v>
      </c>
      <c r="AL2547">
        <v>1</v>
      </c>
      <c r="AM2547">
        <v>1</v>
      </c>
      <c r="AN2547">
        <v>1</v>
      </c>
      <c r="AO2547">
        <v>1</v>
      </c>
      <c r="AP2547">
        <v>0</v>
      </c>
      <c r="AQ2547">
        <v>0</v>
      </c>
      <c r="AR2547">
        <v>0</v>
      </c>
    </row>
    <row r="2548" spans="1:44" x14ac:dyDescent="0.3">
      <c r="A2548">
        <v>2544</v>
      </c>
      <c r="B2548">
        <v>2</v>
      </c>
      <c r="C2548">
        <v>104</v>
      </c>
      <c r="D2548">
        <v>11</v>
      </c>
      <c r="E2548" t="str">
        <f>"2-104-11"</f>
        <v>2-104-11</v>
      </c>
      <c r="F2548" t="s">
        <v>71</v>
      </c>
      <c r="G2548" t="s">
        <v>72</v>
      </c>
      <c r="T2548">
        <v>0</v>
      </c>
      <c r="U2548">
        <v>1</v>
      </c>
      <c r="V2548">
        <v>0</v>
      </c>
      <c r="W2548">
        <v>0</v>
      </c>
      <c r="X2548">
        <v>1</v>
      </c>
      <c r="Y2548">
        <v>0</v>
      </c>
      <c r="Z2548">
        <v>0</v>
      </c>
      <c r="AA2548">
        <v>1</v>
      </c>
      <c r="AB2548">
        <v>1</v>
      </c>
      <c r="AC2548">
        <v>0</v>
      </c>
      <c r="AD2548">
        <v>0</v>
      </c>
      <c r="AE2548">
        <v>0</v>
      </c>
      <c r="AF2548">
        <v>0</v>
      </c>
      <c r="AG2548">
        <v>0</v>
      </c>
      <c r="AH2548">
        <v>0</v>
      </c>
      <c r="AI2548">
        <v>1</v>
      </c>
      <c r="AJ2548">
        <v>1</v>
      </c>
      <c r="AK2548">
        <v>0</v>
      </c>
      <c r="AL2548">
        <v>0</v>
      </c>
      <c r="AM2548">
        <v>1</v>
      </c>
      <c r="AN2548">
        <v>1</v>
      </c>
      <c r="AO2548">
        <v>1</v>
      </c>
      <c r="AP2548">
        <v>0</v>
      </c>
      <c r="AQ2548">
        <v>0</v>
      </c>
      <c r="AR2548">
        <v>0</v>
      </c>
    </row>
    <row r="2549" spans="1:44" x14ac:dyDescent="0.3">
      <c r="A2549">
        <v>2545</v>
      </c>
      <c r="B2549">
        <v>2</v>
      </c>
      <c r="C2549">
        <v>104</v>
      </c>
      <c r="D2549">
        <v>7</v>
      </c>
      <c r="E2549" t="str">
        <f>"2-104-7"</f>
        <v>2-104-7</v>
      </c>
      <c r="F2549" t="s">
        <v>71</v>
      </c>
      <c r="G2549" t="s">
        <v>73</v>
      </c>
      <c r="H2549">
        <v>1</v>
      </c>
      <c r="I2549">
        <v>0</v>
      </c>
      <c r="J2549">
        <v>1</v>
      </c>
      <c r="K2549">
        <v>0</v>
      </c>
      <c r="L2549">
        <v>1</v>
      </c>
      <c r="M2549">
        <v>1</v>
      </c>
      <c r="N2549">
        <v>1</v>
      </c>
      <c r="O2549">
        <v>1</v>
      </c>
      <c r="P2549">
        <v>1</v>
      </c>
      <c r="Q2549">
        <v>1</v>
      </c>
      <c r="R2549">
        <v>1</v>
      </c>
      <c r="S2549">
        <v>1</v>
      </c>
    </row>
    <row r="2550" spans="1:44" x14ac:dyDescent="0.3">
      <c r="A2550">
        <v>2546</v>
      </c>
      <c r="B2550">
        <v>2</v>
      </c>
      <c r="C2550">
        <v>104</v>
      </c>
      <c r="D2550">
        <v>1</v>
      </c>
      <c r="E2550" t="str">
        <f>"2-104-1"</f>
        <v>2-104-1</v>
      </c>
      <c r="F2550" t="s">
        <v>71</v>
      </c>
      <c r="G2550" t="s">
        <v>72</v>
      </c>
      <c r="T2550">
        <v>0</v>
      </c>
      <c r="U2550">
        <v>1</v>
      </c>
      <c r="V2550">
        <v>0</v>
      </c>
      <c r="W2550">
        <v>0</v>
      </c>
      <c r="X2550">
        <v>1</v>
      </c>
      <c r="Y2550">
        <v>0</v>
      </c>
      <c r="Z2550">
        <v>0</v>
      </c>
      <c r="AA2550">
        <v>1</v>
      </c>
      <c r="AB2550">
        <v>1</v>
      </c>
      <c r="AC2550">
        <v>0</v>
      </c>
      <c r="AD2550">
        <v>0</v>
      </c>
      <c r="AE2550">
        <v>1</v>
      </c>
      <c r="AF2550">
        <v>1</v>
      </c>
      <c r="AG2550">
        <v>1</v>
      </c>
      <c r="AH2550">
        <v>0</v>
      </c>
      <c r="AI2550">
        <v>1</v>
      </c>
      <c r="AJ2550">
        <v>1</v>
      </c>
      <c r="AK2550">
        <v>0</v>
      </c>
      <c r="AL2550">
        <v>1</v>
      </c>
      <c r="AM2550">
        <v>1</v>
      </c>
      <c r="AN2550">
        <v>1</v>
      </c>
      <c r="AO2550">
        <v>1</v>
      </c>
      <c r="AP2550">
        <v>0</v>
      </c>
      <c r="AQ2550">
        <v>0</v>
      </c>
      <c r="AR2550">
        <v>0</v>
      </c>
    </row>
    <row r="2551" spans="1:44" x14ac:dyDescent="0.3">
      <c r="A2551">
        <v>2547</v>
      </c>
      <c r="B2551">
        <v>2</v>
      </c>
      <c r="C2551">
        <v>104</v>
      </c>
      <c r="D2551">
        <v>18</v>
      </c>
      <c r="E2551" t="str">
        <f>"2-104-18"</f>
        <v>2-104-18</v>
      </c>
      <c r="F2551" t="s">
        <v>71</v>
      </c>
      <c r="G2551" t="s">
        <v>73</v>
      </c>
      <c r="H2551">
        <v>1</v>
      </c>
      <c r="I2551">
        <v>0</v>
      </c>
      <c r="J2551">
        <v>0</v>
      </c>
      <c r="K2551">
        <v>1</v>
      </c>
      <c r="L2551">
        <v>1</v>
      </c>
      <c r="M2551">
        <v>1</v>
      </c>
      <c r="N2551">
        <v>1</v>
      </c>
      <c r="O2551">
        <v>1</v>
      </c>
      <c r="P2551">
        <v>1</v>
      </c>
      <c r="Q2551">
        <v>1</v>
      </c>
      <c r="R2551">
        <v>1</v>
      </c>
      <c r="S2551">
        <v>1</v>
      </c>
    </row>
    <row r="2552" spans="1:44" x14ac:dyDescent="0.3">
      <c r="A2552">
        <v>2548</v>
      </c>
      <c r="B2552">
        <v>2</v>
      </c>
      <c r="C2552">
        <v>104</v>
      </c>
      <c r="D2552">
        <v>17</v>
      </c>
      <c r="E2552" t="str">
        <f>"2-104-17"</f>
        <v>2-104-17</v>
      </c>
      <c r="F2552" t="s">
        <v>71</v>
      </c>
      <c r="G2552" t="s">
        <v>73</v>
      </c>
      <c r="H2552">
        <v>1</v>
      </c>
      <c r="I2552">
        <v>1</v>
      </c>
      <c r="J2552">
        <v>0</v>
      </c>
      <c r="K2552">
        <v>0</v>
      </c>
      <c r="L2552">
        <v>1</v>
      </c>
      <c r="M2552">
        <v>1</v>
      </c>
      <c r="N2552">
        <v>1</v>
      </c>
      <c r="O2552">
        <v>1</v>
      </c>
      <c r="P2552">
        <v>1</v>
      </c>
      <c r="Q2552">
        <v>1</v>
      </c>
      <c r="R2552">
        <v>1</v>
      </c>
      <c r="S2552">
        <v>1</v>
      </c>
    </row>
    <row r="2553" spans="1:44" x14ac:dyDescent="0.3">
      <c r="A2553">
        <v>2549</v>
      </c>
      <c r="B2553">
        <v>2</v>
      </c>
      <c r="C2553">
        <v>104</v>
      </c>
      <c r="D2553">
        <v>14</v>
      </c>
      <c r="E2553" t="str">
        <f>"2-104-14"</f>
        <v>2-104-14</v>
      </c>
      <c r="F2553" t="s">
        <v>71</v>
      </c>
      <c r="G2553" t="s">
        <v>73</v>
      </c>
      <c r="H2553">
        <v>1</v>
      </c>
      <c r="I2553">
        <v>1</v>
      </c>
      <c r="J2553">
        <v>0</v>
      </c>
      <c r="K2553">
        <v>0</v>
      </c>
      <c r="L2553">
        <v>1</v>
      </c>
      <c r="M2553">
        <v>1</v>
      </c>
      <c r="N2553">
        <v>1</v>
      </c>
      <c r="O2553">
        <v>1</v>
      </c>
      <c r="P2553">
        <v>1</v>
      </c>
      <c r="Q2553">
        <v>1</v>
      </c>
      <c r="R2553">
        <v>1</v>
      </c>
      <c r="S2553">
        <v>1</v>
      </c>
    </row>
    <row r="2554" spans="1:44" x14ac:dyDescent="0.3">
      <c r="A2554">
        <v>2550</v>
      </c>
      <c r="B2554">
        <v>2</v>
      </c>
      <c r="C2554">
        <v>104</v>
      </c>
      <c r="D2554">
        <v>8</v>
      </c>
      <c r="E2554" t="str">
        <f>"2-104-8"</f>
        <v>2-104-8</v>
      </c>
      <c r="F2554" t="s">
        <v>71</v>
      </c>
      <c r="G2554" t="s">
        <v>72</v>
      </c>
      <c r="T2554">
        <v>1</v>
      </c>
      <c r="U2554">
        <v>0</v>
      </c>
      <c r="V2554">
        <v>0</v>
      </c>
      <c r="W2554">
        <v>0</v>
      </c>
      <c r="X2554">
        <v>1</v>
      </c>
      <c r="Y2554">
        <v>0</v>
      </c>
      <c r="Z2554">
        <v>1</v>
      </c>
      <c r="AA2554">
        <v>0</v>
      </c>
      <c r="AB2554">
        <v>1</v>
      </c>
      <c r="AC2554">
        <v>0</v>
      </c>
      <c r="AD2554">
        <v>0</v>
      </c>
      <c r="AE2554">
        <v>0</v>
      </c>
      <c r="AF2554">
        <v>0</v>
      </c>
      <c r="AG2554">
        <v>0</v>
      </c>
      <c r="AH2554">
        <v>0</v>
      </c>
      <c r="AI2554">
        <v>1</v>
      </c>
      <c r="AJ2554">
        <v>1</v>
      </c>
      <c r="AK2554">
        <v>0</v>
      </c>
      <c r="AL2554">
        <v>0</v>
      </c>
      <c r="AM2554">
        <v>0</v>
      </c>
      <c r="AN2554">
        <v>0</v>
      </c>
      <c r="AO2554">
        <v>0</v>
      </c>
      <c r="AP2554">
        <v>0</v>
      </c>
      <c r="AQ2554">
        <v>0</v>
      </c>
      <c r="AR2554">
        <v>0</v>
      </c>
    </row>
    <row r="2555" spans="1:44" x14ac:dyDescent="0.3">
      <c r="A2555">
        <v>2551</v>
      </c>
      <c r="B2555">
        <v>2</v>
      </c>
      <c r="C2555">
        <v>104</v>
      </c>
      <c r="D2555">
        <v>2</v>
      </c>
      <c r="E2555" t="str">
        <f>"2-104-2"</f>
        <v>2-104-2</v>
      </c>
      <c r="F2555" t="s">
        <v>71</v>
      </c>
      <c r="G2555" t="s">
        <v>72</v>
      </c>
      <c r="T2555">
        <v>1</v>
      </c>
      <c r="U2555">
        <v>0</v>
      </c>
      <c r="V2555">
        <v>0</v>
      </c>
      <c r="W2555">
        <v>0</v>
      </c>
      <c r="X2555">
        <v>1</v>
      </c>
      <c r="Y2555">
        <v>0</v>
      </c>
      <c r="Z2555">
        <v>0</v>
      </c>
      <c r="AA2555">
        <v>1</v>
      </c>
      <c r="AB2555">
        <v>1</v>
      </c>
      <c r="AC2555">
        <v>0</v>
      </c>
      <c r="AD2555">
        <v>0</v>
      </c>
      <c r="AE2555">
        <v>1</v>
      </c>
      <c r="AF2555">
        <v>1</v>
      </c>
      <c r="AG2555">
        <v>1</v>
      </c>
      <c r="AH2555">
        <v>1</v>
      </c>
      <c r="AI2555">
        <v>0</v>
      </c>
      <c r="AJ2555">
        <v>0</v>
      </c>
      <c r="AK2555">
        <v>1</v>
      </c>
      <c r="AL2555">
        <v>0</v>
      </c>
      <c r="AM2555">
        <v>1</v>
      </c>
      <c r="AN2555">
        <v>1</v>
      </c>
      <c r="AO2555">
        <v>0</v>
      </c>
      <c r="AP2555">
        <v>0</v>
      </c>
      <c r="AQ2555">
        <v>0</v>
      </c>
      <c r="AR2555">
        <v>0</v>
      </c>
    </row>
    <row r="2556" spans="1:44" x14ac:dyDescent="0.3">
      <c r="A2556">
        <v>2552</v>
      </c>
      <c r="B2556">
        <v>2</v>
      </c>
      <c r="C2556">
        <v>104</v>
      </c>
      <c r="D2556">
        <v>24</v>
      </c>
      <c r="E2556" t="str">
        <f>"2-104-24"</f>
        <v>2-104-24</v>
      </c>
      <c r="F2556" t="s">
        <v>71</v>
      </c>
      <c r="G2556" t="s">
        <v>72</v>
      </c>
      <c r="T2556">
        <v>1</v>
      </c>
      <c r="U2556">
        <v>0</v>
      </c>
      <c r="V2556">
        <v>0</v>
      </c>
      <c r="W2556">
        <v>0</v>
      </c>
      <c r="X2556">
        <v>1</v>
      </c>
      <c r="Y2556">
        <v>0</v>
      </c>
      <c r="Z2556">
        <v>0</v>
      </c>
      <c r="AA2556">
        <v>1</v>
      </c>
      <c r="AB2556">
        <v>1</v>
      </c>
      <c r="AC2556">
        <v>0</v>
      </c>
      <c r="AD2556">
        <v>0</v>
      </c>
      <c r="AE2556">
        <v>1</v>
      </c>
      <c r="AF2556">
        <v>1</v>
      </c>
      <c r="AG2556">
        <v>1</v>
      </c>
      <c r="AH2556">
        <v>0</v>
      </c>
      <c r="AI2556">
        <v>1</v>
      </c>
      <c r="AJ2556">
        <v>1</v>
      </c>
      <c r="AK2556">
        <v>0</v>
      </c>
      <c r="AL2556">
        <v>1</v>
      </c>
      <c r="AM2556">
        <v>1</v>
      </c>
      <c r="AN2556">
        <v>1</v>
      </c>
      <c r="AO2556">
        <v>1</v>
      </c>
      <c r="AP2556">
        <v>0</v>
      </c>
      <c r="AQ2556">
        <v>0</v>
      </c>
      <c r="AR2556">
        <v>1</v>
      </c>
    </row>
    <row r="2557" spans="1:44" x14ac:dyDescent="0.3">
      <c r="A2557">
        <v>2553</v>
      </c>
      <c r="B2557">
        <v>2</v>
      </c>
      <c r="C2557">
        <v>104</v>
      </c>
      <c r="D2557">
        <v>25</v>
      </c>
      <c r="E2557" t="str">
        <f>"2-104-25"</f>
        <v>2-104-25</v>
      </c>
      <c r="F2557" t="s">
        <v>71</v>
      </c>
      <c r="G2557" t="s">
        <v>72</v>
      </c>
      <c r="T2557">
        <v>1</v>
      </c>
      <c r="U2557">
        <v>0</v>
      </c>
      <c r="V2557">
        <v>0</v>
      </c>
      <c r="W2557">
        <v>0</v>
      </c>
      <c r="X2557">
        <v>1</v>
      </c>
      <c r="Y2557">
        <v>0</v>
      </c>
      <c r="Z2557">
        <v>0</v>
      </c>
      <c r="AA2557">
        <v>1</v>
      </c>
      <c r="AB2557">
        <v>1</v>
      </c>
      <c r="AC2557">
        <v>0</v>
      </c>
      <c r="AD2557">
        <v>0</v>
      </c>
      <c r="AE2557">
        <v>1</v>
      </c>
      <c r="AF2557">
        <v>1</v>
      </c>
      <c r="AG2557">
        <v>1</v>
      </c>
      <c r="AH2557">
        <v>0</v>
      </c>
      <c r="AI2557">
        <v>1</v>
      </c>
      <c r="AJ2557">
        <v>1</v>
      </c>
      <c r="AK2557">
        <v>0</v>
      </c>
      <c r="AL2557">
        <v>1</v>
      </c>
      <c r="AM2557">
        <v>1</v>
      </c>
      <c r="AN2557">
        <v>1</v>
      </c>
      <c r="AO2557">
        <v>1</v>
      </c>
      <c r="AP2557">
        <v>0</v>
      </c>
      <c r="AQ2557">
        <v>0</v>
      </c>
      <c r="AR2557">
        <v>1</v>
      </c>
    </row>
    <row r="2558" spans="1:44" x14ac:dyDescent="0.3">
      <c r="A2558">
        <v>2554</v>
      </c>
      <c r="B2558">
        <v>2</v>
      </c>
      <c r="C2558">
        <v>104</v>
      </c>
      <c r="D2558">
        <v>10</v>
      </c>
      <c r="E2558" t="str">
        <f>"2-104-10"</f>
        <v>2-104-10</v>
      </c>
      <c r="F2558" t="s">
        <v>71</v>
      </c>
      <c r="G2558" t="s">
        <v>72</v>
      </c>
      <c r="T2558">
        <v>1</v>
      </c>
      <c r="U2558">
        <v>0</v>
      </c>
      <c r="V2558">
        <v>0</v>
      </c>
      <c r="W2558">
        <v>0</v>
      </c>
      <c r="X2558">
        <v>1</v>
      </c>
      <c r="Y2558">
        <v>0</v>
      </c>
      <c r="Z2558">
        <v>1</v>
      </c>
      <c r="AA2558">
        <v>0</v>
      </c>
      <c r="AB2558">
        <v>0</v>
      </c>
      <c r="AC2558">
        <v>1</v>
      </c>
      <c r="AD2558">
        <v>0</v>
      </c>
      <c r="AE2558">
        <v>0</v>
      </c>
      <c r="AF2558">
        <v>0</v>
      </c>
      <c r="AG2558">
        <v>0</v>
      </c>
      <c r="AH2558">
        <v>1</v>
      </c>
      <c r="AI2558">
        <v>0</v>
      </c>
      <c r="AJ2558">
        <v>1</v>
      </c>
      <c r="AK2558">
        <v>0</v>
      </c>
      <c r="AL2558">
        <v>0</v>
      </c>
      <c r="AM2558">
        <v>0</v>
      </c>
      <c r="AN2558">
        <v>0</v>
      </c>
      <c r="AO2558">
        <v>0</v>
      </c>
      <c r="AP2558">
        <v>0</v>
      </c>
      <c r="AQ2558">
        <v>0</v>
      </c>
      <c r="AR2558">
        <v>0</v>
      </c>
    </row>
    <row r="2559" spans="1:44" x14ac:dyDescent="0.3">
      <c r="A2559">
        <v>2555</v>
      </c>
      <c r="B2559">
        <v>2</v>
      </c>
      <c r="C2559">
        <v>105</v>
      </c>
      <c r="D2559">
        <v>22</v>
      </c>
      <c r="E2559" t="str">
        <f>"2-105-22"</f>
        <v>2-105-22</v>
      </c>
      <c r="F2559" t="s">
        <v>71</v>
      </c>
      <c r="G2559" t="s">
        <v>72</v>
      </c>
      <c r="T2559">
        <v>1</v>
      </c>
      <c r="U2559">
        <v>0</v>
      </c>
      <c r="V2559">
        <v>0</v>
      </c>
      <c r="W2559">
        <v>0</v>
      </c>
      <c r="X2559">
        <v>0</v>
      </c>
      <c r="Y2559">
        <v>1</v>
      </c>
      <c r="Z2559">
        <v>0</v>
      </c>
      <c r="AA2559">
        <v>1</v>
      </c>
      <c r="AB2559">
        <v>0</v>
      </c>
      <c r="AC2559">
        <v>0</v>
      </c>
      <c r="AD2559">
        <v>1</v>
      </c>
      <c r="AE2559">
        <v>1</v>
      </c>
      <c r="AF2559">
        <v>1</v>
      </c>
      <c r="AG2559">
        <v>1</v>
      </c>
      <c r="AH2559">
        <v>0</v>
      </c>
      <c r="AI2559">
        <v>1</v>
      </c>
      <c r="AJ2559">
        <v>1</v>
      </c>
      <c r="AK2559">
        <v>0</v>
      </c>
      <c r="AL2559">
        <v>1</v>
      </c>
      <c r="AM2559">
        <v>1</v>
      </c>
      <c r="AN2559">
        <v>1</v>
      </c>
      <c r="AO2559">
        <v>1</v>
      </c>
      <c r="AP2559">
        <v>0</v>
      </c>
      <c r="AQ2559">
        <v>0</v>
      </c>
      <c r="AR2559">
        <v>0</v>
      </c>
    </row>
    <row r="2560" spans="1:44" x14ac:dyDescent="0.3">
      <c r="A2560">
        <v>2556</v>
      </c>
      <c r="B2560">
        <v>2</v>
      </c>
      <c r="C2560">
        <v>105</v>
      </c>
      <c r="D2560">
        <v>21</v>
      </c>
      <c r="E2560" t="str">
        <f>"2-105-21"</f>
        <v>2-105-21</v>
      </c>
      <c r="F2560" t="s">
        <v>71</v>
      </c>
      <c r="G2560" t="s">
        <v>72</v>
      </c>
      <c r="T2560">
        <v>0</v>
      </c>
      <c r="U2560">
        <v>1</v>
      </c>
      <c r="V2560">
        <v>0</v>
      </c>
      <c r="W2560">
        <v>0</v>
      </c>
      <c r="X2560">
        <v>1</v>
      </c>
      <c r="Y2560">
        <v>0</v>
      </c>
      <c r="Z2560">
        <v>0</v>
      </c>
      <c r="AA2560">
        <v>0</v>
      </c>
      <c r="AB2560">
        <v>0</v>
      </c>
      <c r="AC2560">
        <v>0</v>
      </c>
      <c r="AD2560">
        <v>0</v>
      </c>
      <c r="AE2560">
        <v>0</v>
      </c>
      <c r="AF2560">
        <v>0</v>
      </c>
      <c r="AG2560">
        <v>0</v>
      </c>
      <c r="AH2560">
        <v>0</v>
      </c>
      <c r="AI2560">
        <v>0</v>
      </c>
      <c r="AJ2560">
        <v>1</v>
      </c>
      <c r="AK2560">
        <v>0</v>
      </c>
      <c r="AL2560">
        <v>0</v>
      </c>
      <c r="AM2560">
        <v>0</v>
      </c>
      <c r="AN2560">
        <v>0</v>
      </c>
      <c r="AO2560">
        <v>0</v>
      </c>
      <c r="AP2560">
        <v>0</v>
      </c>
      <c r="AQ2560">
        <v>0</v>
      </c>
      <c r="AR2560">
        <v>0</v>
      </c>
    </row>
    <row r="2561" spans="1:44" x14ac:dyDescent="0.3">
      <c r="A2561">
        <v>2557</v>
      </c>
      <c r="B2561">
        <v>2</v>
      </c>
      <c r="C2561">
        <v>105</v>
      </c>
      <c r="D2561">
        <v>13</v>
      </c>
      <c r="E2561" t="str">
        <f>"2-105-13"</f>
        <v>2-105-13</v>
      </c>
      <c r="F2561" t="s">
        <v>71</v>
      </c>
      <c r="G2561" t="s">
        <v>73</v>
      </c>
      <c r="H2561">
        <v>1</v>
      </c>
      <c r="I2561">
        <v>0</v>
      </c>
      <c r="J2561">
        <v>0</v>
      </c>
      <c r="K2561">
        <v>1</v>
      </c>
      <c r="L2561">
        <v>1</v>
      </c>
      <c r="M2561">
        <v>1</v>
      </c>
      <c r="N2561">
        <v>1</v>
      </c>
      <c r="O2561">
        <v>1</v>
      </c>
      <c r="P2561">
        <v>1</v>
      </c>
      <c r="Q2561">
        <v>1</v>
      </c>
      <c r="R2561">
        <v>1</v>
      </c>
      <c r="S2561">
        <v>1</v>
      </c>
    </row>
    <row r="2562" spans="1:44" x14ac:dyDescent="0.3">
      <c r="A2562">
        <v>2558</v>
      </c>
      <c r="B2562">
        <v>2</v>
      </c>
      <c r="C2562">
        <v>105</v>
      </c>
      <c r="D2562">
        <v>9</v>
      </c>
      <c r="E2562" t="str">
        <f>"2-105-9"</f>
        <v>2-105-9</v>
      </c>
      <c r="F2562" t="s">
        <v>71</v>
      </c>
      <c r="G2562" t="s">
        <v>73</v>
      </c>
      <c r="H2562">
        <v>1</v>
      </c>
      <c r="I2562">
        <v>0</v>
      </c>
      <c r="J2562">
        <v>0</v>
      </c>
      <c r="K2562">
        <v>1</v>
      </c>
      <c r="L2562">
        <v>1</v>
      </c>
      <c r="M2562">
        <v>1</v>
      </c>
      <c r="N2562">
        <v>1</v>
      </c>
      <c r="O2562">
        <v>1</v>
      </c>
      <c r="P2562">
        <v>1</v>
      </c>
      <c r="Q2562">
        <v>1</v>
      </c>
      <c r="R2562">
        <v>1</v>
      </c>
      <c r="S2562">
        <v>1</v>
      </c>
    </row>
    <row r="2563" spans="1:44" x14ac:dyDescent="0.3">
      <c r="A2563">
        <v>2559</v>
      </c>
      <c r="B2563">
        <v>2</v>
      </c>
      <c r="C2563">
        <v>105</v>
      </c>
      <c r="D2563">
        <v>5</v>
      </c>
      <c r="E2563" t="str">
        <f>"2-105-5"</f>
        <v>2-105-5</v>
      </c>
      <c r="F2563" t="s">
        <v>71</v>
      </c>
      <c r="G2563" t="s">
        <v>73</v>
      </c>
      <c r="H2563">
        <v>1</v>
      </c>
      <c r="I2563">
        <v>0</v>
      </c>
      <c r="J2563">
        <v>0</v>
      </c>
      <c r="K2563">
        <v>1</v>
      </c>
      <c r="L2563">
        <v>1</v>
      </c>
      <c r="M2563">
        <v>1</v>
      </c>
      <c r="N2563">
        <v>0</v>
      </c>
      <c r="O2563">
        <v>1</v>
      </c>
      <c r="P2563">
        <v>0</v>
      </c>
      <c r="Q2563">
        <v>1</v>
      </c>
      <c r="R2563">
        <v>1</v>
      </c>
      <c r="S2563">
        <v>1</v>
      </c>
    </row>
    <row r="2564" spans="1:44" x14ac:dyDescent="0.3">
      <c r="A2564">
        <v>2560</v>
      </c>
      <c r="B2564">
        <v>2</v>
      </c>
      <c r="C2564">
        <v>105</v>
      </c>
      <c r="D2564">
        <v>1</v>
      </c>
      <c r="E2564" t="str">
        <f>"2-105-1"</f>
        <v>2-105-1</v>
      </c>
      <c r="F2564" t="s">
        <v>71</v>
      </c>
      <c r="G2564" t="s">
        <v>73</v>
      </c>
      <c r="H2564">
        <v>1</v>
      </c>
      <c r="I2564">
        <v>1</v>
      </c>
      <c r="J2564">
        <v>0</v>
      </c>
      <c r="K2564">
        <v>0</v>
      </c>
      <c r="L2564">
        <v>1</v>
      </c>
      <c r="M2564">
        <v>1</v>
      </c>
      <c r="N2564">
        <v>1</v>
      </c>
      <c r="O2564">
        <v>1</v>
      </c>
      <c r="P2564">
        <v>1</v>
      </c>
      <c r="Q2564">
        <v>1</v>
      </c>
      <c r="R2564">
        <v>1</v>
      </c>
      <c r="S2564">
        <v>1</v>
      </c>
    </row>
    <row r="2565" spans="1:44" x14ac:dyDescent="0.3">
      <c r="A2565">
        <v>2561</v>
      </c>
      <c r="B2565">
        <v>2</v>
      </c>
      <c r="C2565">
        <v>105</v>
      </c>
      <c r="D2565">
        <v>16</v>
      </c>
      <c r="E2565" t="str">
        <f>"2-105-16"</f>
        <v>2-105-16</v>
      </c>
      <c r="F2565" t="s">
        <v>71</v>
      </c>
      <c r="G2565" t="s">
        <v>73</v>
      </c>
      <c r="H2565">
        <v>1</v>
      </c>
      <c r="I2565">
        <v>1</v>
      </c>
      <c r="J2565">
        <v>0</v>
      </c>
      <c r="K2565">
        <v>0</v>
      </c>
      <c r="L2565">
        <v>1</v>
      </c>
      <c r="M2565">
        <v>1</v>
      </c>
      <c r="N2565">
        <v>1</v>
      </c>
      <c r="O2565">
        <v>1</v>
      </c>
      <c r="P2565">
        <v>1</v>
      </c>
      <c r="Q2565">
        <v>1</v>
      </c>
      <c r="R2565">
        <v>0</v>
      </c>
      <c r="S2565">
        <v>0</v>
      </c>
    </row>
    <row r="2566" spans="1:44" x14ac:dyDescent="0.3">
      <c r="A2566">
        <v>2562</v>
      </c>
      <c r="B2566">
        <v>2</v>
      </c>
      <c r="C2566">
        <v>105</v>
      </c>
      <c r="D2566">
        <v>15</v>
      </c>
      <c r="E2566" t="str">
        <f>"2-105-15"</f>
        <v>2-105-15</v>
      </c>
      <c r="F2566" t="s">
        <v>71</v>
      </c>
      <c r="G2566" t="s">
        <v>72</v>
      </c>
      <c r="T2566">
        <v>0</v>
      </c>
      <c r="U2566">
        <v>1</v>
      </c>
      <c r="V2566">
        <v>0</v>
      </c>
      <c r="W2566">
        <v>0</v>
      </c>
      <c r="X2566">
        <v>1</v>
      </c>
      <c r="Y2566">
        <v>0</v>
      </c>
      <c r="Z2566">
        <v>1</v>
      </c>
      <c r="AA2566">
        <v>0</v>
      </c>
      <c r="AB2566">
        <v>0</v>
      </c>
      <c r="AC2566">
        <v>0</v>
      </c>
      <c r="AD2566">
        <v>1</v>
      </c>
      <c r="AE2566">
        <v>1</v>
      </c>
      <c r="AF2566">
        <v>1</v>
      </c>
      <c r="AG2566">
        <v>1</v>
      </c>
      <c r="AH2566">
        <v>0</v>
      </c>
      <c r="AI2566">
        <v>1</v>
      </c>
      <c r="AJ2566">
        <v>1</v>
      </c>
      <c r="AK2566">
        <v>0</v>
      </c>
      <c r="AL2566">
        <v>1</v>
      </c>
      <c r="AM2566">
        <v>1</v>
      </c>
      <c r="AN2566">
        <v>1</v>
      </c>
      <c r="AO2566">
        <v>1</v>
      </c>
      <c r="AP2566">
        <v>0</v>
      </c>
      <c r="AQ2566">
        <v>0</v>
      </c>
      <c r="AR2566">
        <v>0</v>
      </c>
    </row>
    <row r="2567" spans="1:44" x14ac:dyDescent="0.3">
      <c r="A2567">
        <v>2563</v>
      </c>
      <c r="B2567">
        <v>2</v>
      </c>
      <c r="C2567">
        <v>105</v>
      </c>
      <c r="D2567">
        <v>10</v>
      </c>
      <c r="E2567" t="str">
        <f>"2-105-10"</f>
        <v>2-105-10</v>
      </c>
      <c r="F2567" t="s">
        <v>71</v>
      </c>
      <c r="G2567" t="s">
        <v>72</v>
      </c>
      <c r="T2567">
        <v>1</v>
      </c>
      <c r="U2567">
        <v>0</v>
      </c>
      <c r="V2567">
        <v>0</v>
      </c>
      <c r="W2567">
        <v>0</v>
      </c>
      <c r="X2567">
        <v>0</v>
      </c>
      <c r="Y2567">
        <v>1</v>
      </c>
      <c r="Z2567">
        <v>1</v>
      </c>
      <c r="AA2567">
        <v>0</v>
      </c>
      <c r="AB2567">
        <v>0</v>
      </c>
      <c r="AC2567">
        <v>0</v>
      </c>
      <c r="AD2567">
        <v>1</v>
      </c>
      <c r="AE2567">
        <v>1</v>
      </c>
      <c r="AF2567">
        <v>1</v>
      </c>
      <c r="AG2567">
        <v>1</v>
      </c>
      <c r="AH2567">
        <v>0</v>
      </c>
      <c r="AI2567">
        <v>1</v>
      </c>
      <c r="AJ2567">
        <v>1</v>
      </c>
      <c r="AK2567">
        <v>0</v>
      </c>
      <c r="AL2567">
        <v>1</v>
      </c>
      <c r="AM2567">
        <v>1</v>
      </c>
      <c r="AN2567">
        <v>1</v>
      </c>
      <c r="AO2567">
        <v>1</v>
      </c>
      <c r="AP2567">
        <v>0</v>
      </c>
      <c r="AQ2567">
        <v>0</v>
      </c>
      <c r="AR2567">
        <v>0</v>
      </c>
    </row>
    <row r="2568" spans="1:44" x14ac:dyDescent="0.3">
      <c r="A2568">
        <v>2564</v>
      </c>
      <c r="B2568">
        <v>2</v>
      </c>
      <c r="C2568">
        <v>105</v>
      </c>
      <c r="D2568">
        <v>6</v>
      </c>
      <c r="E2568" t="str">
        <f>"2-105-6"</f>
        <v>2-105-6</v>
      </c>
      <c r="F2568" t="s">
        <v>71</v>
      </c>
      <c r="G2568" t="s">
        <v>73</v>
      </c>
      <c r="H2568">
        <v>1</v>
      </c>
      <c r="I2568">
        <v>1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>
        <v>0</v>
      </c>
      <c r="R2568">
        <v>1</v>
      </c>
      <c r="S2568">
        <v>1</v>
      </c>
    </row>
    <row r="2569" spans="1:44" x14ac:dyDescent="0.3">
      <c r="A2569">
        <v>2565</v>
      </c>
      <c r="B2569">
        <v>2</v>
      </c>
      <c r="C2569">
        <v>105</v>
      </c>
      <c r="D2569">
        <v>2</v>
      </c>
      <c r="E2569" t="str">
        <f>"2-105-2"</f>
        <v>2-105-2</v>
      </c>
      <c r="F2569" t="s">
        <v>71</v>
      </c>
      <c r="G2569" t="s">
        <v>73</v>
      </c>
      <c r="H2569">
        <v>1</v>
      </c>
      <c r="I2569">
        <v>0</v>
      </c>
      <c r="J2569">
        <v>0</v>
      </c>
      <c r="K2569">
        <v>1</v>
      </c>
      <c r="L2569">
        <v>1</v>
      </c>
      <c r="M2569">
        <v>1</v>
      </c>
      <c r="N2569">
        <v>1</v>
      </c>
      <c r="O2569">
        <v>1</v>
      </c>
      <c r="P2569">
        <v>1</v>
      </c>
      <c r="Q2569">
        <v>1</v>
      </c>
      <c r="R2569">
        <v>1</v>
      </c>
      <c r="S2569">
        <v>1</v>
      </c>
    </row>
    <row r="2570" spans="1:44" x14ac:dyDescent="0.3">
      <c r="A2570">
        <v>2566</v>
      </c>
      <c r="B2570">
        <v>2</v>
      </c>
      <c r="C2570">
        <v>105</v>
      </c>
      <c r="D2570">
        <v>25</v>
      </c>
      <c r="E2570" t="str">
        <f>"2-105-25"</f>
        <v>2-105-25</v>
      </c>
      <c r="F2570" t="s">
        <v>71</v>
      </c>
      <c r="G2570" t="s">
        <v>73</v>
      </c>
      <c r="H2570">
        <v>1</v>
      </c>
      <c r="I2570">
        <v>0</v>
      </c>
      <c r="J2570">
        <v>0</v>
      </c>
      <c r="K2570">
        <v>1</v>
      </c>
      <c r="L2570">
        <v>1</v>
      </c>
      <c r="M2570">
        <v>1</v>
      </c>
      <c r="N2570">
        <v>1</v>
      </c>
      <c r="O2570">
        <v>1</v>
      </c>
      <c r="P2570">
        <v>1</v>
      </c>
      <c r="Q2570">
        <v>1</v>
      </c>
      <c r="R2570">
        <v>1</v>
      </c>
      <c r="S2570">
        <v>1</v>
      </c>
    </row>
    <row r="2571" spans="1:44" x14ac:dyDescent="0.3">
      <c r="A2571">
        <v>2567</v>
      </c>
      <c r="B2571">
        <v>2</v>
      </c>
      <c r="C2571">
        <v>105</v>
      </c>
      <c r="D2571">
        <v>20</v>
      </c>
      <c r="E2571" t="str">
        <f>"2-105-20"</f>
        <v>2-105-20</v>
      </c>
      <c r="F2571" t="s">
        <v>71</v>
      </c>
      <c r="G2571" t="s">
        <v>73</v>
      </c>
      <c r="H2571">
        <v>1</v>
      </c>
      <c r="I2571">
        <v>1</v>
      </c>
      <c r="J2571">
        <v>0</v>
      </c>
      <c r="K2571">
        <v>0</v>
      </c>
      <c r="L2571">
        <v>1</v>
      </c>
      <c r="M2571">
        <v>1</v>
      </c>
      <c r="N2571">
        <v>1</v>
      </c>
      <c r="O2571">
        <v>1</v>
      </c>
      <c r="P2571">
        <v>1</v>
      </c>
      <c r="Q2571">
        <v>1</v>
      </c>
      <c r="R2571">
        <v>1</v>
      </c>
      <c r="S2571">
        <v>1</v>
      </c>
    </row>
    <row r="2572" spans="1:44" x14ac:dyDescent="0.3">
      <c r="A2572">
        <v>2568</v>
      </c>
      <c r="B2572">
        <v>2</v>
      </c>
      <c r="C2572">
        <v>105</v>
      </c>
      <c r="D2572">
        <v>19</v>
      </c>
      <c r="E2572" t="str">
        <f>"2-105-19"</f>
        <v>2-105-19</v>
      </c>
      <c r="F2572" t="s">
        <v>71</v>
      </c>
      <c r="G2572" t="s">
        <v>72</v>
      </c>
      <c r="T2572">
        <v>1</v>
      </c>
      <c r="U2572">
        <v>0</v>
      </c>
      <c r="V2572">
        <v>0</v>
      </c>
      <c r="W2572">
        <v>0</v>
      </c>
      <c r="X2572">
        <v>1</v>
      </c>
      <c r="Y2572">
        <v>0</v>
      </c>
      <c r="Z2572">
        <v>0</v>
      </c>
      <c r="AA2572">
        <v>1</v>
      </c>
      <c r="AB2572">
        <v>1</v>
      </c>
      <c r="AC2572">
        <v>0</v>
      </c>
      <c r="AD2572">
        <v>0</v>
      </c>
      <c r="AE2572">
        <v>0</v>
      </c>
      <c r="AF2572">
        <v>1</v>
      </c>
      <c r="AG2572">
        <v>0</v>
      </c>
      <c r="AH2572">
        <v>1</v>
      </c>
      <c r="AI2572">
        <v>0</v>
      </c>
      <c r="AJ2572">
        <v>1</v>
      </c>
      <c r="AK2572">
        <v>0</v>
      </c>
      <c r="AL2572">
        <v>0</v>
      </c>
      <c r="AM2572">
        <v>1</v>
      </c>
      <c r="AN2572">
        <v>1</v>
      </c>
      <c r="AO2572">
        <v>0</v>
      </c>
      <c r="AP2572">
        <v>0</v>
      </c>
      <c r="AQ2572">
        <v>0</v>
      </c>
      <c r="AR2572">
        <v>0</v>
      </c>
    </row>
    <row r="2573" spans="1:44" x14ac:dyDescent="0.3">
      <c r="A2573">
        <v>2569</v>
      </c>
      <c r="B2573">
        <v>2</v>
      </c>
      <c r="C2573">
        <v>105</v>
      </c>
      <c r="D2573">
        <v>11</v>
      </c>
      <c r="E2573" t="str">
        <f>"2-105-11"</f>
        <v>2-105-11</v>
      </c>
      <c r="F2573" t="s">
        <v>71</v>
      </c>
      <c r="G2573" t="s">
        <v>72</v>
      </c>
      <c r="T2573">
        <v>1</v>
      </c>
      <c r="U2573">
        <v>0</v>
      </c>
      <c r="V2573">
        <v>0</v>
      </c>
      <c r="W2573">
        <v>0</v>
      </c>
      <c r="X2573">
        <v>1</v>
      </c>
      <c r="Y2573">
        <v>0</v>
      </c>
      <c r="Z2573">
        <v>1</v>
      </c>
      <c r="AA2573">
        <v>0</v>
      </c>
      <c r="AB2573">
        <v>0</v>
      </c>
      <c r="AC2573">
        <v>0</v>
      </c>
      <c r="AD2573">
        <v>0</v>
      </c>
      <c r="AE2573">
        <v>0</v>
      </c>
      <c r="AF2573">
        <v>0</v>
      </c>
      <c r="AG2573">
        <v>0</v>
      </c>
      <c r="AH2573">
        <v>0</v>
      </c>
      <c r="AI2573">
        <v>1</v>
      </c>
      <c r="AJ2573">
        <v>0</v>
      </c>
      <c r="AK2573">
        <v>0</v>
      </c>
      <c r="AL2573">
        <v>0</v>
      </c>
      <c r="AM2573">
        <v>0</v>
      </c>
      <c r="AN2573">
        <v>0</v>
      </c>
      <c r="AO2573">
        <v>0</v>
      </c>
      <c r="AP2573">
        <v>0</v>
      </c>
      <c r="AQ2573">
        <v>0</v>
      </c>
      <c r="AR2573">
        <v>0</v>
      </c>
    </row>
    <row r="2574" spans="1:44" x14ac:dyDescent="0.3">
      <c r="A2574">
        <v>2570</v>
      </c>
      <c r="B2574">
        <v>2</v>
      </c>
      <c r="C2574">
        <v>105</v>
      </c>
      <c r="D2574">
        <v>7</v>
      </c>
      <c r="E2574" t="str">
        <f>"2-105-7"</f>
        <v>2-105-7</v>
      </c>
      <c r="F2574" t="s">
        <v>71</v>
      </c>
      <c r="G2574" t="s">
        <v>73</v>
      </c>
      <c r="H2574">
        <v>1</v>
      </c>
      <c r="I2574">
        <v>1</v>
      </c>
      <c r="J2574">
        <v>0</v>
      </c>
      <c r="K2574">
        <v>0</v>
      </c>
      <c r="L2574">
        <v>1</v>
      </c>
      <c r="M2574">
        <v>1</v>
      </c>
      <c r="N2574">
        <v>1</v>
      </c>
      <c r="O2574">
        <v>1</v>
      </c>
      <c r="P2574">
        <v>1</v>
      </c>
      <c r="Q2574">
        <v>1</v>
      </c>
      <c r="R2574">
        <v>1</v>
      </c>
      <c r="S2574">
        <v>0</v>
      </c>
    </row>
    <row r="2575" spans="1:44" x14ac:dyDescent="0.3">
      <c r="A2575">
        <v>2571</v>
      </c>
      <c r="B2575">
        <v>2</v>
      </c>
      <c r="C2575">
        <v>105</v>
      </c>
      <c r="D2575">
        <v>4</v>
      </c>
      <c r="E2575" t="str">
        <f>"2-105-4"</f>
        <v>2-105-4</v>
      </c>
      <c r="F2575" t="s">
        <v>71</v>
      </c>
      <c r="G2575" t="s">
        <v>72</v>
      </c>
      <c r="T2575">
        <v>0</v>
      </c>
      <c r="U2575">
        <v>1</v>
      </c>
      <c r="V2575">
        <v>0</v>
      </c>
      <c r="W2575">
        <v>0</v>
      </c>
      <c r="X2575">
        <v>0</v>
      </c>
      <c r="Y2575">
        <v>1</v>
      </c>
      <c r="Z2575">
        <v>0</v>
      </c>
      <c r="AA2575">
        <v>1</v>
      </c>
      <c r="AB2575">
        <v>0</v>
      </c>
      <c r="AC2575">
        <v>0</v>
      </c>
      <c r="AD2575">
        <v>1</v>
      </c>
      <c r="AE2575">
        <v>0</v>
      </c>
      <c r="AF2575">
        <v>0</v>
      </c>
      <c r="AG2575">
        <v>0</v>
      </c>
      <c r="AH2575">
        <v>1</v>
      </c>
      <c r="AI2575">
        <v>0</v>
      </c>
      <c r="AJ2575">
        <v>0</v>
      </c>
      <c r="AK2575">
        <v>1</v>
      </c>
      <c r="AL2575">
        <v>0</v>
      </c>
      <c r="AM2575">
        <v>0</v>
      </c>
      <c r="AN2575">
        <v>0</v>
      </c>
      <c r="AO2575">
        <v>0</v>
      </c>
      <c r="AP2575">
        <v>0</v>
      </c>
      <c r="AQ2575">
        <v>0</v>
      </c>
      <c r="AR2575">
        <v>0</v>
      </c>
    </row>
    <row r="2576" spans="1:44" x14ac:dyDescent="0.3">
      <c r="A2576">
        <v>2572</v>
      </c>
      <c r="B2576">
        <v>2</v>
      </c>
      <c r="C2576">
        <v>105</v>
      </c>
      <c r="D2576">
        <v>24</v>
      </c>
      <c r="E2576" t="str">
        <f>"2-105-24"</f>
        <v>2-105-24</v>
      </c>
      <c r="F2576" t="s">
        <v>71</v>
      </c>
      <c r="G2576" t="s">
        <v>73</v>
      </c>
      <c r="H2576">
        <v>1</v>
      </c>
      <c r="I2576">
        <v>1</v>
      </c>
      <c r="J2576">
        <v>0</v>
      </c>
      <c r="K2576">
        <v>0</v>
      </c>
      <c r="L2576">
        <v>1</v>
      </c>
      <c r="M2576">
        <v>1</v>
      </c>
      <c r="N2576">
        <v>1</v>
      </c>
      <c r="O2576">
        <v>1</v>
      </c>
      <c r="P2576">
        <v>1</v>
      </c>
      <c r="Q2576">
        <v>1</v>
      </c>
      <c r="R2576">
        <v>1</v>
      </c>
      <c r="S2576">
        <v>1</v>
      </c>
    </row>
    <row r="2577" spans="1:44" x14ac:dyDescent="0.3">
      <c r="A2577">
        <v>2573</v>
      </c>
      <c r="B2577">
        <v>2</v>
      </c>
      <c r="C2577">
        <v>105</v>
      </c>
      <c r="D2577">
        <v>23</v>
      </c>
      <c r="E2577" t="str">
        <f>"2-105-23"</f>
        <v>2-105-23</v>
      </c>
      <c r="F2577" t="s">
        <v>71</v>
      </c>
      <c r="G2577" t="s">
        <v>73</v>
      </c>
      <c r="H2577">
        <v>1</v>
      </c>
      <c r="I2577">
        <v>1</v>
      </c>
      <c r="J2577">
        <v>0</v>
      </c>
      <c r="K2577">
        <v>0</v>
      </c>
      <c r="L2577">
        <v>1</v>
      </c>
      <c r="M2577">
        <v>1</v>
      </c>
      <c r="N2577">
        <v>1</v>
      </c>
      <c r="O2577">
        <v>1</v>
      </c>
      <c r="P2577">
        <v>1</v>
      </c>
      <c r="Q2577">
        <v>1</v>
      </c>
      <c r="R2577">
        <v>1</v>
      </c>
      <c r="S2577">
        <v>1</v>
      </c>
    </row>
    <row r="2578" spans="1:44" x14ac:dyDescent="0.3">
      <c r="A2578">
        <v>2574</v>
      </c>
      <c r="B2578">
        <v>2</v>
      </c>
      <c r="C2578">
        <v>105</v>
      </c>
      <c r="D2578">
        <v>18</v>
      </c>
      <c r="E2578" t="str">
        <f>"2-105-18"</f>
        <v>2-105-18</v>
      </c>
      <c r="F2578" t="s">
        <v>71</v>
      </c>
      <c r="G2578" t="s">
        <v>73</v>
      </c>
      <c r="H2578">
        <v>1</v>
      </c>
      <c r="I2578">
        <v>0</v>
      </c>
      <c r="J2578">
        <v>1</v>
      </c>
      <c r="K2578">
        <v>0</v>
      </c>
      <c r="L2578">
        <v>1</v>
      </c>
      <c r="M2578">
        <v>1</v>
      </c>
      <c r="N2578">
        <v>1</v>
      </c>
      <c r="O2578">
        <v>1</v>
      </c>
      <c r="P2578">
        <v>1</v>
      </c>
      <c r="Q2578">
        <v>1</v>
      </c>
      <c r="R2578">
        <v>1</v>
      </c>
      <c r="S2578">
        <v>1</v>
      </c>
    </row>
    <row r="2579" spans="1:44" x14ac:dyDescent="0.3">
      <c r="A2579">
        <v>2575</v>
      </c>
      <c r="B2579">
        <v>2</v>
      </c>
      <c r="C2579">
        <v>105</v>
      </c>
      <c r="D2579">
        <v>17</v>
      </c>
      <c r="E2579" t="str">
        <f>"2-105-17"</f>
        <v>2-105-17</v>
      </c>
      <c r="F2579" t="s">
        <v>71</v>
      </c>
      <c r="G2579" t="s">
        <v>73</v>
      </c>
      <c r="H2579">
        <v>1</v>
      </c>
      <c r="I2579">
        <v>1</v>
      </c>
      <c r="J2579">
        <v>0</v>
      </c>
      <c r="K2579">
        <v>0</v>
      </c>
      <c r="L2579">
        <v>1</v>
      </c>
      <c r="M2579">
        <v>1</v>
      </c>
      <c r="N2579">
        <v>0</v>
      </c>
      <c r="O2579">
        <v>1</v>
      </c>
      <c r="P2579">
        <v>0</v>
      </c>
      <c r="Q2579">
        <v>0</v>
      </c>
      <c r="R2579">
        <v>1</v>
      </c>
      <c r="S2579">
        <v>1</v>
      </c>
    </row>
    <row r="2580" spans="1:44" x14ac:dyDescent="0.3">
      <c r="A2580">
        <v>2576</v>
      </c>
      <c r="B2580">
        <v>2</v>
      </c>
      <c r="C2580">
        <v>105</v>
      </c>
      <c r="D2580">
        <v>12</v>
      </c>
      <c r="E2580" t="str">
        <f>"2-105-12"</f>
        <v>2-105-12</v>
      </c>
      <c r="F2580" t="s">
        <v>71</v>
      </c>
      <c r="G2580" t="s">
        <v>73</v>
      </c>
      <c r="H2580">
        <v>1</v>
      </c>
      <c r="I2580">
        <v>0</v>
      </c>
      <c r="J2580">
        <v>0</v>
      </c>
      <c r="K2580">
        <v>1</v>
      </c>
      <c r="L2580">
        <v>1</v>
      </c>
      <c r="M2580">
        <v>1</v>
      </c>
      <c r="N2580">
        <v>1</v>
      </c>
      <c r="O2580">
        <v>1</v>
      </c>
      <c r="P2580">
        <v>1</v>
      </c>
      <c r="Q2580">
        <v>1</v>
      </c>
      <c r="R2580">
        <v>1</v>
      </c>
      <c r="S2580">
        <v>1</v>
      </c>
    </row>
    <row r="2581" spans="1:44" x14ac:dyDescent="0.3">
      <c r="A2581">
        <v>2577</v>
      </c>
      <c r="B2581">
        <v>2</v>
      </c>
      <c r="C2581">
        <v>105</v>
      </c>
      <c r="D2581">
        <v>8</v>
      </c>
      <c r="E2581" t="str">
        <f>"2-105-8"</f>
        <v>2-105-8</v>
      </c>
      <c r="F2581" t="s">
        <v>71</v>
      </c>
      <c r="G2581" t="s">
        <v>72</v>
      </c>
      <c r="T2581">
        <v>1</v>
      </c>
      <c r="U2581">
        <v>0</v>
      </c>
      <c r="V2581">
        <v>0</v>
      </c>
      <c r="W2581">
        <v>0</v>
      </c>
      <c r="X2581">
        <v>0</v>
      </c>
      <c r="Y2581">
        <v>1</v>
      </c>
      <c r="Z2581">
        <v>1</v>
      </c>
      <c r="AA2581">
        <v>0</v>
      </c>
      <c r="AB2581">
        <v>0</v>
      </c>
      <c r="AC2581">
        <v>0</v>
      </c>
      <c r="AD2581">
        <v>1</v>
      </c>
      <c r="AE2581">
        <v>1</v>
      </c>
      <c r="AF2581">
        <v>1</v>
      </c>
      <c r="AG2581">
        <v>1</v>
      </c>
      <c r="AH2581">
        <v>0</v>
      </c>
      <c r="AI2581">
        <v>1</v>
      </c>
      <c r="AJ2581">
        <v>1</v>
      </c>
      <c r="AK2581">
        <v>0</v>
      </c>
      <c r="AL2581">
        <v>1</v>
      </c>
      <c r="AM2581">
        <v>1</v>
      </c>
      <c r="AN2581">
        <v>1</v>
      </c>
      <c r="AO2581">
        <v>1</v>
      </c>
      <c r="AP2581">
        <v>0</v>
      </c>
      <c r="AQ2581">
        <v>0</v>
      </c>
      <c r="AR2581">
        <v>0</v>
      </c>
    </row>
    <row r="2582" spans="1:44" x14ac:dyDescent="0.3">
      <c r="A2582">
        <v>2578</v>
      </c>
      <c r="B2582">
        <v>2</v>
      </c>
      <c r="C2582">
        <v>105</v>
      </c>
      <c r="D2582">
        <v>3</v>
      </c>
      <c r="E2582" t="str">
        <f>"2-105-3"</f>
        <v>2-105-3</v>
      </c>
      <c r="F2582" t="s">
        <v>71</v>
      </c>
      <c r="G2582" t="s">
        <v>72</v>
      </c>
      <c r="T2582">
        <v>0</v>
      </c>
      <c r="U2582">
        <v>1</v>
      </c>
      <c r="V2582">
        <v>0</v>
      </c>
      <c r="W2582">
        <v>0</v>
      </c>
      <c r="X2582">
        <v>0</v>
      </c>
      <c r="Y2582">
        <v>1</v>
      </c>
      <c r="Z2582">
        <v>0</v>
      </c>
      <c r="AA2582">
        <v>1</v>
      </c>
      <c r="AB2582">
        <v>0</v>
      </c>
      <c r="AC2582">
        <v>0</v>
      </c>
      <c r="AD2582">
        <v>1</v>
      </c>
      <c r="AE2582">
        <v>1</v>
      </c>
      <c r="AF2582">
        <v>1</v>
      </c>
      <c r="AG2582">
        <v>1</v>
      </c>
      <c r="AH2582">
        <v>1</v>
      </c>
      <c r="AI2582">
        <v>0</v>
      </c>
      <c r="AJ2582">
        <v>1</v>
      </c>
      <c r="AK2582">
        <v>0</v>
      </c>
      <c r="AL2582">
        <v>1</v>
      </c>
      <c r="AM2582">
        <v>1</v>
      </c>
      <c r="AN2582">
        <v>1</v>
      </c>
      <c r="AO2582">
        <v>1</v>
      </c>
      <c r="AP2582">
        <v>0</v>
      </c>
      <c r="AQ2582">
        <v>0</v>
      </c>
      <c r="AR2582">
        <v>1</v>
      </c>
    </row>
    <row r="2583" spans="1:44" x14ac:dyDescent="0.3">
      <c r="A2583">
        <v>2579</v>
      </c>
      <c r="B2583">
        <v>2</v>
      </c>
      <c r="C2583">
        <v>105</v>
      </c>
      <c r="D2583">
        <v>14</v>
      </c>
      <c r="E2583" t="str">
        <f>"2-105-14"</f>
        <v>2-105-14</v>
      </c>
      <c r="F2583" t="s">
        <v>71</v>
      </c>
      <c r="G2583" t="s">
        <v>72</v>
      </c>
      <c r="T2583">
        <v>0</v>
      </c>
      <c r="U2583">
        <v>1</v>
      </c>
      <c r="V2583">
        <v>0</v>
      </c>
      <c r="W2583">
        <v>0</v>
      </c>
      <c r="X2583">
        <v>0</v>
      </c>
      <c r="Y2583">
        <v>1</v>
      </c>
      <c r="Z2583">
        <v>0</v>
      </c>
      <c r="AA2583">
        <v>1</v>
      </c>
      <c r="AB2583">
        <v>0</v>
      </c>
      <c r="AC2583">
        <v>1</v>
      </c>
      <c r="AD2583">
        <v>0</v>
      </c>
      <c r="AE2583">
        <v>1</v>
      </c>
      <c r="AF2583">
        <v>1</v>
      </c>
      <c r="AG2583">
        <v>1</v>
      </c>
      <c r="AH2583">
        <v>1</v>
      </c>
      <c r="AI2583">
        <v>0</v>
      </c>
      <c r="AJ2583">
        <v>0</v>
      </c>
      <c r="AK2583">
        <v>1</v>
      </c>
      <c r="AL2583">
        <v>1</v>
      </c>
      <c r="AM2583">
        <v>1</v>
      </c>
      <c r="AN2583">
        <v>1</v>
      </c>
      <c r="AO2583">
        <v>1</v>
      </c>
      <c r="AP2583">
        <v>0</v>
      </c>
      <c r="AQ2583">
        <v>0</v>
      </c>
      <c r="AR2583">
        <v>0</v>
      </c>
    </row>
    <row r="2584" spans="1:44" x14ac:dyDescent="0.3">
      <c r="A2584">
        <v>2580</v>
      </c>
      <c r="B2584">
        <v>2</v>
      </c>
      <c r="C2584">
        <v>106</v>
      </c>
      <c r="D2584">
        <v>22</v>
      </c>
      <c r="E2584" t="str">
        <f>"2-106-22"</f>
        <v>2-106-22</v>
      </c>
      <c r="F2584" t="s">
        <v>71</v>
      </c>
      <c r="G2584" t="s">
        <v>72</v>
      </c>
      <c r="T2584">
        <v>1</v>
      </c>
      <c r="U2584">
        <v>0</v>
      </c>
      <c r="V2584">
        <v>0</v>
      </c>
      <c r="W2584">
        <v>0</v>
      </c>
      <c r="X2584">
        <v>1</v>
      </c>
      <c r="Y2584">
        <v>0</v>
      </c>
      <c r="Z2584">
        <v>1</v>
      </c>
      <c r="AA2584">
        <v>0</v>
      </c>
      <c r="AB2584">
        <v>1</v>
      </c>
      <c r="AC2584">
        <v>0</v>
      </c>
      <c r="AD2584">
        <v>0</v>
      </c>
      <c r="AE2584">
        <v>1</v>
      </c>
      <c r="AF2584">
        <v>1</v>
      </c>
      <c r="AG2584">
        <v>1</v>
      </c>
      <c r="AH2584">
        <v>1</v>
      </c>
      <c r="AI2584">
        <v>0</v>
      </c>
      <c r="AJ2584">
        <v>1</v>
      </c>
      <c r="AK2584">
        <v>0</v>
      </c>
      <c r="AL2584">
        <v>1</v>
      </c>
      <c r="AM2584">
        <v>1</v>
      </c>
      <c r="AN2584">
        <v>1</v>
      </c>
      <c r="AO2584">
        <v>1</v>
      </c>
      <c r="AP2584">
        <v>0</v>
      </c>
      <c r="AQ2584">
        <v>0</v>
      </c>
      <c r="AR2584">
        <v>0</v>
      </c>
    </row>
    <row r="2585" spans="1:44" x14ac:dyDescent="0.3">
      <c r="A2585">
        <v>2581</v>
      </c>
      <c r="B2585">
        <v>2</v>
      </c>
      <c r="C2585">
        <v>106</v>
      </c>
      <c r="D2585">
        <v>21</v>
      </c>
      <c r="E2585" t="str">
        <f>"2-106-21"</f>
        <v>2-106-21</v>
      </c>
      <c r="F2585" t="s">
        <v>71</v>
      </c>
      <c r="G2585" t="s">
        <v>73</v>
      </c>
      <c r="H2585">
        <v>1</v>
      </c>
      <c r="I2585">
        <v>1</v>
      </c>
      <c r="J2585">
        <v>0</v>
      </c>
      <c r="K2585">
        <v>0</v>
      </c>
      <c r="L2585">
        <v>1</v>
      </c>
      <c r="M2585">
        <v>1</v>
      </c>
      <c r="N2585">
        <v>1</v>
      </c>
      <c r="O2585">
        <v>1</v>
      </c>
      <c r="P2585">
        <v>1</v>
      </c>
      <c r="Q2585">
        <v>1</v>
      </c>
      <c r="R2585">
        <v>1</v>
      </c>
      <c r="S2585">
        <v>1</v>
      </c>
    </row>
    <row r="2586" spans="1:44" x14ac:dyDescent="0.3">
      <c r="A2586">
        <v>2582</v>
      </c>
      <c r="B2586">
        <v>2</v>
      </c>
      <c r="C2586">
        <v>106</v>
      </c>
      <c r="D2586">
        <v>14</v>
      </c>
      <c r="E2586" t="str">
        <f>"2-106-14"</f>
        <v>2-106-14</v>
      </c>
      <c r="F2586" t="s">
        <v>71</v>
      </c>
      <c r="G2586" t="s">
        <v>73</v>
      </c>
      <c r="H2586">
        <v>1</v>
      </c>
      <c r="I2586">
        <v>1</v>
      </c>
      <c r="J2586">
        <v>0</v>
      </c>
      <c r="K2586">
        <v>0</v>
      </c>
      <c r="L2586">
        <v>1</v>
      </c>
      <c r="M2586">
        <v>1</v>
      </c>
      <c r="N2586">
        <v>1</v>
      </c>
      <c r="O2586">
        <v>1</v>
      </c>
      <c r="P2586">
        <v>1</v>
      </c>
      <c r="Q2586">
        <v>1</v>
      </c>
      <c r="R2586">
        <v>1</v>
      </c>
      <c r="S2586">
        <v>1</v>
      </c>
    </row>
    <row r="2587" spans="1:44" x14ac:dyDescent="0.3">
      <c r="A2587">
        <v>2583</v>
      </c>
      <c r="B2587">
        <v>2</v>
      </c>
      <c r="C2587">
        <v>106</v>
      </c>
      <c r="D2587">
        <v>13</v>
      </c>
      <c r="E2587" t="str">
        <f>"2-106-13"</f>
        <v>2-106-13</v>
      </c>
      <c r="F2587" t="s">
        <v>71</v>
      </c>
      <c r="G2587" t="s">
        <v>73</v>
      </c>
      <c r="H2587">
        <v>1</v>
      </c>
      <c r="I2587">
        <v>1</v>
      </c>
      <c r="J2587">
        <v>0</v>
      </c>
      <c r="K2587">
        <v>0</v>
      </c>
      <c r="L2587">
        <v>1</v>
      </c>
      <c r="M2587">
        <v>1</v>
      </c>
      <c r="N2587">
        <v>1</v>
      </c>
      <c r="O2587">
        <v>1</v>
      </c>
      <c r="P2587">
        <v>1</v>
      </c>
      <c r="Q2587">
        <v>1</v>
      </c>
      <c r="R2587">
        <v>1</v>
      </c>
      <c r="S2587">
        <v>1</v>
      </c>
    </row>
    <row r="2588" spans="1:44" x14ac:dyDescent="0.3">
      <c r="A2588">
        <v>2584</v>
      </c>
      <c r="B2588">
        <v>2</v>
      </c>
      <c r="C2588">
        <v>106</v>
      </c>
      <c r="D2588">
        <v>9</v>
      </c>
      <c r="E2588" t="str">
        <f>"2-106-9"</f>
        <v>2-106-9</v>
      </c>
      <c r="F2588" t="s">
        <v>71</v>
      </c>
      <c r="G2588" t="s">
        <v>72</v>
      </c>
      <c r="T2588">
        <v>0</v>
      </c>
      <c r="U2588">
        <v>0</v>
      </c>
      <c r="V2588">
        <v>0</v>
      </c>
      <c r="W2588">
        <v>0</v>
      </c>
      <c r="X2588">
        <v>0</v>
      </c>
      <c r="Y2588">
        <v>1</v>
      </c>
      <c r="Z2588">
        <v>0</v>
      </c>
      <c r="AA2588">
        <v>0</v>
      </c>
      <c r="AB2588">
        <v>0</v>
      </c>
      <c r="AC2588">
        <v>0</v>
      </c>
      <c r="AD2588">
        <v>0</v>
      </c>
      <c r="AE2588">
        <v>0</v>
      </c>
      <c r="AF2588">
        <v>0</v>
      </c>
      <c r="AG2588">
        <v>0</v>
      </c>
      <c r="AH2588">
        <v>1</v>
      </c>
      <c r="AI2588">
        <v>0</v>
      </c>
      <c r="AJ2588">
        <v>0</v>
      </c>
      <c r="AK2588">
        <v>0</v>
      </c>
      <c r="AL2588">
        <v>0</v>
      </c>
      <c r="AM2588">
        <v>0</v>
      </c>
      <c r="AN2588">
        <v>0</v>
      </c>
      <c r="AO2588">
        <v>1</v>
      </c>
      <c r="AP2588">
        <v>0</v>
      </c>
      <c r="AQ2588">
        <v>0</v>
      </c>
      <c r="AR2588">
        <v>0</v>
      </c>
    </row>
    <row r="2589" spans="1:44" x14ac:dyDescent="0.3">
      <c r="A2589">
        <v>2585</v>
      </c>
      <c r="B2589">
        <v>2</v>
      </c>
      <c r="C2589">
        <v>106</v>
      </c>
      <c r="D2589">
        <v>5</v>
      </c>
      <c r="E2589" t="str">
        <f>"2-106-5"</f>
        <v>2-106-5</v>
      </c>
      <c r="F2589" t="s">
        <v>71</v>
      </c>
      <c r="G2589" t="s">
        <v>72</v>
      </c>
      <c r="T2589">
        <v>0</v>
      </c>
      <c r="U2589">
        <v>1</v>
      </c>
      <c r="V2589">
        <v>0</v>
      </c>
      <c r="W2589">
        <v>0</v>
      </c>
      <c r="X2589">
        <v>0</v>
      </c>
      <c r="Y2589">
        <v>1</v>
      </c>
      <c r="Z2589">
        <v>0</v>
      </c>
      <c r="AA2589">
        <v>0</v>
      </c>
      <c r="AB2589">
        <v>0</v>
      </c>
      <c r="AC2589">
        <v>0</v>
      </c>
      <c r="AD2589">
        <v>0</v>
      </c>
      <c r="AE2589">
        <v>0</v>
      </c>
      <c r="AF2589">
        <v>0</v>
      </c>
      <c r="AG2589">
        <v>0</v>
      </c>
      <c r="AH2589">
        <v>1</v>
      </c>
      <c r="AI2589">
        <v>0</v>
      </c>
      <c r="AJ2589">
        <v>0</v>
      </c>
      <c r="AK2589">
        <v>0</v>
      </c>
      <c r="AL2589">
        <v>0</v>
      </c>
      <c r="AM2589">
        <v>0</v>
      </c>
      <c r="AN2589">
        <v>1</v>
      </c>
      <c r="AO2589">
        <v>1</v>
      </c>
      <c r="AP2589">
        <v>0</v>
      </c>
      <c r="AQ2589">
        <v>0</v>
      </c>
      <c r="AR2589">
        <v>0</v>
      </c>
    </row>
    <row r="2590" spans="1:44" x14ac:dyDescent="0.3">
      <c r="A2590">
        <v>2586</v>
      </c>
      <c r="B2590">
        <v>2</v>
      </c>
      <c r="C2590">
        <v>106</v>
      </c>
      <c r="D2590">
        <v>4</v>
      </c>
      <c r="E2590" t="str">
        <f>"2-106-4"</f>
        <v>2-106-4</v>
      </c>
      <c r="F2590" t="s">
        <v>71</v>
      </c>
      <c r="G2590" t="s">
        <v>73</v>
      </c>
      <c r="H2590">
        <v>1</v>
      </c>
      <c r="I2590">
        <v>0</v>
      </c>
      <c r="J2590">
        <v>0</v>
      </c>
      <c r="K2590">
        <v>1</v>
      </c>
      <c r="L2590">
        <v>1</v>
      </c>
      <c r="M2590">
        <v>1</v>
      </c>
      <c r="N2590">
        <v>1</v>
      </c>
      <c r="O2590">
        <v>1</v>
      </c>
      <c r="P2590">
        <v>1</v>
      </c>
      <c r="Q2590">
        <v>1</v>
      </c>
      <c r="R2590">
        <v>1</v>
      </c>
      <c r="S2590">
        <v>0</v>
      </c>
    </row>
    <row r="2591" spans="1:44" x14ac:dyDescent="0.3">
      <c r="A2591">
        <v>2587</v>
      </c>
      <c r="B2591">
        <v>2</v>
      </c>
      <c r="C2591">
        <v>106</v>
      </c>
      <c r="D2591">
        <v>25</v>
      </c>
      <c r="E2591" t="str">
        <f>"2-106-25"</f>
        <v>2-106-25</v>
      </c>
      <c r="F2591" t="s">
        <v>71</v>
      </c>
      <c r="G2591" t="s">
        <v>73</v>
      </c>
      <c r="H2591">
        <v>1</v>
      </c>
      <c r="I2591">
        <v>0</v>
      </c>
      <c r="J2591">
        <v>0</v>
      </c>
      <c r="K2591">
        <v>1</v>
      </c>
      <c r="L2591">
        <v>1</v>
      </c>
      <c r="M2591">
        <v>1</v>
      </c>
      <c r="N2591">
        <v>1</v>
      </c>
      <c r="O2591">
        <v>1</v>
      </c>
      <c r="P2591">
        <v>1</v>
      </c>
      <c r="Q2591">
        <v>1</v>
      </c>
      <c r="R2591">
        <v>1</v>
      </c>
      <c r="S2591">
        <v>1</v>
      </c>
    </row>
    <row r="2592" spans="1:44" x14ac:dyDescent="0.3">
      <c r="A2592">
        <v>2588</v>
      </c>
      <c r="B2592">
        <v>2</v>
      </c>
      <c r="C2592">
        <v>106</v>
      </c>
      <c r="D2592">
        <v>16</v>
      </c>
      <c r="E2592" t="str">
        <f>"2-106-16"</f>
        <v>2-106-16</v>
      </c>
      <c r="F2592" t="s">
        <v>71</v>
      </c>
      <c r="G2592" t="s">
        <v>72</v>
      </c>
      <c r="T2592">
        <v>1</v>
      </c>
      <c r="U2592">
        <v>0</v>
      </c>
      <c r="V2592">
        <v>0</v>
      </c>
      <c r="W2592">
        <v>0</v>
      </c>
      <c r="X2592">
        <v>1</v>
      </c>
      <c r="Y2592">
        <v>0</v>
      </c>
      <c r="Z2592">
        <v>1</v>
      </c>
      <c r="AA2592">
        <v>0</v>
      </c>
      <c r="AB2592">
        <v>1</v>
      </c>
      <c r="AC2592">
        <v>0</v>
      </c>
      <c r="AD2592">
        <v>0</v>
      </c>
      <c r="AE2592">
        <v>1</v>
      </c>
      <c r="AF2592">
        <v>1</v>
      </c>
      <c r="AG2592">
        <v>1</v>
      </c>
      <c r="AH2592">
        <v>1</v>
      </c>
      <c r="AI2592">
        <v>0</v>
      </c>
      <c r="AJ2592">
        <v>1</v>
      </c>
      <c r="AK2592">
        <v>0</v>
      </c>
      <c r="AL2592">
        <v>1</v>
      </c>
      <c r="AM2592">
        <v>1</v>
      </c>
      <c r="AN2592">
        <v>1</v>
      </c>
      <c r="AO2592">
        <v>1</v>
      </c>
      <c r="AP2592">
        <v>0</v>
      </c>
      <c r="AQ2592">
        <v>0</v>
      </c>
      <c r="AR2592">
        <v>0</v>
      </c>
    </row>
    <row r="2593" spans="1:44" x14ac:dyDescent="0.3">
      <c r="A2593">
        <v>2589</v>
      </c>
      <c r="B2593">
        <v>2</v>
      </c>
      <c r="C2593">
        <v>106</v>
      </c>
      <c r="D2593">
        <v>10</v>
      </c>
      <c r="E2593" t="str">
        <f>"2-106-10"</f>
        <v>2-106-10</v>
      </c>
      <c r="F2593" t="s">
        <v>71</v>
      </c>
      <c r="G2593" t="s">
        <v>73</v>
      </c>
      <c r="H2593">
        <v>1</v>
      </c>
      <c r="I2593">
        <v>1</v>
      </c>
      <c r="J2593">
        <v>0</v>
      </c>
      <c r="K2593">
        <v>0</v>
      </c>
      <c r="L2593">
        <v>1</v>
      </c>
      <c r="M2593">
        <v>1</v>
      </c>
      <c r="N2593">
        <v>1</v>
      </c>
      <c r="O2593">
        <v>1</v>
      </c>
      <c r="P2593">
        <v>1</v>
      </c>
      <c r="Q2593">
        <v>1</v>
      </c>
      <c r="R2593">
        <v>1</v>
      </c>
      <c r="S2593">
        <v>1</v>
      </c>
    </row>
    <row r="2594" spans="1:44" x14ac:dyDescent="0.3">
      <c r="A2594">
        <v>2590</v>
      </c>
      <c r="B2594">
        <v>2</v>
      </c>
      <c r="C2594">
        <v>106</v>
      </c>
      <c r="D2594">
        <v>6</v>
      </c>
      <c r="E2594" t="str">
        <f>"2-106-6"</f>
        <v>2-106-6</v>
      </c>
      <c r="F2594" t="s">
        <v>71</v>
      </c>
      <c r="G2594" t="s">
        <v>72</v>
      </c>
      <c r="T2594">
        <v>1</v>
      </c>
      <c r="U2594">
        <v>0</v>
      </c>
      <c r="V2594">
        <v>0</v>
      </c>
      <c r="W2594">
        <v>0</v>
      </c>
      <c r="X2594">
        <v>1</v>
      </c>
      <c r="Y2594">
        <v>0</v>
      </c>
      <c r="Z2594">
        <v>1</v>
      </c>
      <c r="AA2594">
        <v>0</v>
      </c>
      <c r="AB2594">
        <v>1</v>
      </c>
      <c r="AC2594">
        <v>0</v>
      </c>
      <c r="AD2594">
        <v>0</v>
      </c>
      <c r="AE2594">
        <v>1</v>
      </c>
      <c r="AF2594">
        <v>1</v>
      </c>
      <c r="AG2594">
        <v>1</v>
      </c>
      <c r="AH2594">
        <v>0</v>
      </c>
      <c r="AI2594">
        <v>1</v>
      </c>
      <c r="AJ2594">
        <v>1</v>
      </c>
      <c r="AK2594">
        <v>0</v>
      </c>
      <c r="AL2594">
        <v>1</v>
      </c>
      <c r="AM2594">
        <v>1</v>
      </c>
      <c r="AN2594">
        <v>1</v>
      </c>
      <c r="AO2594">
        <v>1</v>
      </c>
      <c r="AP2594">
        <v>0</v>
      </c>
      <c r="AQ2594">
        <v>0</v>
      </c>
      <c r="AR2594">
        <v>0</v>
      </c>
    </row>
    <row r="2595" spans="1:44" x14ac:dyDescent="0.3">
      <c r="A2595">
        <v>2591</v>
      </c>
      <c r="B2595">
        <v>2</v>
      </c>
      <c r="C2595">
        <v>106</v>
      </c>
      <c r="D2595">
        <v>2</v>
      </c>
      <c r="E2595" t="str">
        <f>"2-106-2"</f>
        <v>2-106-2</v>
      </c>
      <c r="F2595" t="s">
        <v>71</v>
      </c>
      <c r="G2595" t="s">
        <v>72</v>
      </c>
      <c r="T2595">
        <v>1</v>
      </c>
      <c r="U2595">
        <v>0</v>
      </c>
      <c r="V2595">
        <v>0</v>
      </c>
      <c r="W2595">
        <v>0</v>
      </c>
      <c r="X2595">
        <v>1</v>
      </c>
      <c r="Y2595">
        <v>0</v>
      </c>
      <c r="Z2595">
        <v>0</v>
      </c>
      <c r="AA2595">
        <v>1</v>
      </c>
      <c r="AB2595">
        <v>0</v>
      </c>
      <c r="AC2595">
        <v>1</v>
      </c>
      <c r="AD2595">
        <v>0</v>
      </c>
      <c r="AE2595">
        <v>1</v>
      </c>
      <c r="AF2595">
        <v>1</v>
      </c>
      <c r="AG2595">
        <v>1</v>
      </c>
      <c r="AH2595">
        <v>0</v>
      </c>
      <c r="AI2595">
        <v>1</v>
      </c>
      <c r="AJ2595">
        <v>1</v>
      </c>
      <c r="AK2595">
        <v>0</v>
      </c>
      <c r="AL2595">
        <v>1</v>
      </c>
      <c r="AM2595">
        <v>1</v>
      </c>
      <c r="AN2595">
        <v>1</v>
      </c>
      <c r="AO2595">
        <v>1</v>
      </c>
      <c r="AP2595">
        <v>0</v>
      </c>
      <c r="AQ2595">
        <v>0</v>
      </c>
      <c r="AR2595">
        <v>0</v>
      </c>
    </row>
    <row r="2596" spans="1:44" x14ac:dyDescent="0.3">
      <c r="A2596">
        <v>2592</v>
      </c>
      <c r="B2596">
        <v>2</v>
      </c>
      <c r="C2596">
        <v>106</v>
      </c>
      <c r="D2596">
        <v>20</v>
      </c>
      <c r="E2596" t="str">
        <f>"2-106-20"</f>
        <v>2-106-20</v>
      </c>
      <c r="F2596" t="s">
        <v>71</v>
      </c>
      <c r="G2596" t="s">
        <v>72</v>
      </c>
      <c r="T2596">
        <v>1</v>
      </c>
      <c r="U2596">
        <v>0</v>
      </c>
      <c r="V2596">
        <v>0</v>
      </c>
      <c r="W2596">
        <v>0</v>
      </c>
      <c r="X2596">
        <v>0</v>
      </c>
      <c r="Y2596">
        <v>1</v>
      </c>
      <c r="Z2596">
        <v>0</v>
      </c>
      <c r="AA2596">
        <v>0</v>
      </c>
      <c r="AB2596">
        <v>0</v>
      </c>
      <c r="AC2596">
        <v>0</v>
      </c>
      <c r="AD2596">
        <v>0</v>
      </c>
      <c r="AE2596">
        <v>0</v>
      </c>
      <c r="AF2596">
        <v>0</v>
      </c>
      <c r="AG2596">
        <v>0</v>
      </c>
      <c r="AH2596">
        <v>1</v>
      </c>
      <c r="AI2596">
        <v>0</v>
      </c>
      <c r="AJ2596">
        <v>0</v>
      </c>
      <c r="AK2596">
        <v>1</v>
      </c>
      <c r="AL2596">
        <v>0</v>
      </c>
      <c r="AM2596">
        <v>0</v>
      </c>
      <c r="AN2596">
        <v>0</v>
      </c>
      <c r="AO2596">
        <v>0</v>
      </c>
      <c r="AP2596">
        <v>0</v>
      </c>
      <c r="AQ2596">
        <v>0</v>
      </c>
      <c r="AR2596">
        <v>0</v>
      </c>
    </row>
    <row r="2597" spans="1:44" x14ac:dyDescent="0.3">
      <c r="A2597">
        <v>2593</v>
      </c>
      <c r="B2597">
        <v>2</v>
      </c>
      <c r="C2597">
        <v>106</v>
      </c>
      <c r="D2597">
        <v>11</v>
      </c>
      <c r="E2597" t="str">
        <f>"2-106-11"</f>
        <v>2-106-11</v>
      </c>
      <c r="F2597" t="s">
        <v>71</v>
      </c>
      <c r="G2597" t="s">
        <v>73</v>
      </c>
      <c r="H2597">
        <v>1</v>
      </c>
      <c r="I2597">
        <v>0</v>
      </c>
      <c r="J2597">
        <v>0</v>
      </c>
      <c r="K2597">
        <v>1</v>
      </c>
      <c r="L2597">
        <v>1</v>
      </c>
      <c r="M2597">
        <v>1</v>
      </c>
      <c r="N2597">
        <v>1</v>
      </c>
      <c r="O2597">
        <v>1</v>
      </c>
      <c r="P2597">
        <v>1</v>
      </c>
      <c r="Q2597">
        <v>1</v>
      </c>
      <c r="R2597">
        <v>1</v>
      </c>
      <c r="S2597">
        <v>1</v>
      </c>
    </row>
    <row r="2598" spans="1:44" x14ac:dyDescent="0.3">
      <c r="A2598">
        <v>2594</v>
      </c>
      <c r="B2598">
        <v>2</v>
      </c>
      <c r="C2598">
        <v>106</v>
      </c>
      <c r="D2598">
        <v>3</v>
      </c>
      <c r="E2598" t="str">
        <f>"2-106-3"</f>
        <v>2-106-3</v>
      </c>
      <c r="F2598" t="s">
        <v>71</v>
      </c>
      <c r="G2598" t="s">
        <v>72</v>
      </c>
      <c r="T2598">
        <v>0</v>
      </c>
      <c r="U2598">
        <v>1</v>
      </c>
      <c r="V2598">
        <v>0</v>
      </c>
      <c r="W2598">
        <v>0</v>
      </c>
      <c r="X2598">
        <v>1</v>
      </c>
      <c r="Y2598">
        <v>0</v>
      </c>
      <c r="Z2598">
        <v>0</v>
      </c>
      <c r="AA2598">
        <v>1</v>
      </c>
      <c r="AB2598">
        <v>1</v>
      </c>
      <c r="AC2598">
        <v>0</v>
      </c>
      <c r="AD2598">
        <v>0</v>
      </c>
      <c r="AE2598">
        <v>0</v>
      </c>
      <c r="AF2598">
        <v>0</v>
      </c>
      <c r="AG2598">
        <v>0</v>
      </c>
      <c r="AH2598">
        <v>0</v>
      </c>
      <c r="AI2598">
        <v>1</v>
      </c>
      <c r="AJ2598">
        <v>0</v>
      </c>
      <c r="AK2598">
        <v>1</v>
      </c>
      <c r="AL2598">
        <v>0</v>
      </c>
      <c r="AM2598">
        <v>0</v>
      </c>
      <c r="AN2598">
        <v>0</v>
      </c>
      <c r="AO2598">
        <v>0</v>
      </c>
      <c r="AP2598">
        <v>0</v>
      </c>
      <c r="AQ2598">
        <v>0</v>
      </c>
      <c r="AR2598">
        <v>0</v>
      </c>
    </row>
    <row r="2599" spans="1:44" x14ac:dyDescent="0.3">
      <c r="A2599">
        <v>2595</v>
      </c>
      <c r="B2599">
        <v>2</v>
      </c>
      <c r="C2599">
        <v>106</v>
      </c>
      <c r="D2599">
        <v>24</v>
      </c>
      <c r="E2599" t="str">
        <f>"2-106-24"</f>
        <v>2-106-24</v>
      </c>
      <c r="F2599" t="s">
        <v>71</v>
      </c>
      <c r="G2599" t="s">
        <v>72</v>
      </c>
      <c r="T2599">
        <v>1</v>
      </c>
      <c r="U2599">
        <v>0</v>
      </c>
      <c r="V2599">
        <v>0</v>
      </c>
      <c r="W2599">
        <v>0</v>
      </c>
      <c r="X2599">
        <v>1</v>
      </c>
      <c r="Y2599">
        <v>0</v>
      </c>
      <c r="Z2599">
        <v>0</v>
      </c>
      <c r="AA2599">
        <v>1</v>
      </c>
      <c r="AB2599">
        <v>0</v>
      </c>
      <c r="AC2599">
        <v>0</v>
      </c>
      <c r="AD2599">
        <v>1</v>
      </c>
      <c r="AE2599">
        <v>1</v>
      </c>
      <c r="AF2599">
        <v>1</v>
      </c>
      <c r="AG2599">
        <v>1</v>
      </c>
      <c r="AH2599">
        <v>0</v>
      </c>
      <c r="AI2599">
        <v>1</v>
      </c>
      <c r="AJ2599">
        <v>1</v>
      </c>
      <c r="AK2599">
        <v>0</v>
      </c>
      <c r="AL2599">
        <v>1</v>
      </c>
      <c r="AM2599">
        <v>1</v>
      </c>
      <c r="AN2599">
        <v>1</v>
      </c>
      <c r="AO2599">
        <v>1</v>
      </c>
      <c r="AP2599">
        <v>0</v>
      </c>
      <c r="AQ2599">
        <v>0</v>
      </c>
      <c r="AR2599">
        <v>0</v>
      </c>
    </row>
    <row r="2600" spans="1:44" x14ac:dyDescent="0.3">
      <c r="A2600">
        <v>2596</v>
      </c>
      <c r="B2600">
        <v>2</v>
      </c>
      <c r="C2600">
        <v>106</v>
      </c>
      <c r="D2600">
        <v>23</v>
      </c>
      <c r="E2600" t="str">
        <f>"2-106-23"</f>
        <v>2-106-23</v>
      </c>
      <c r="F2600" t="s">
        <v>71</v>
      </c>
      <c r="G2600" t="s">
        <v>73</v>
      </c>
      <c r="H2600">
        <v>1</v>
      </c>
      <c r="I2600">
        <v>1</v>
      </c>
      <c r="J2600">
        <v>0</v>
      </c>
      <c r="K2600">
        <v>0</v>
      </c>
      <c r="L2600">
        <v>1</v>
      </c>
      <c r="M2600">
        <v>1</v>
      </c>
      <c r="N2600">
        <v>1</v>
      </c>
      <c r="O2600">
        <v>1</v>
      </c>
      <c r="P2600">
        <v>1</v>
      </c>
      <c r="Q2600">
        <v>1</v>
      </c>
      <c r="R2600">
        <v>1</v>
      </c>
      <c r="S2600">
        <v>1</v>
      </c>
    </row>
    <row r="2601" spans="1:44" x14ac:dyDescent="0.3">
      <c r="A2601">
        <v>2597</v>
      </c>
      <c r="B2601">
        <v>2</v>
      </c>
      <c r="C2601">
        <v>106</v>
      </c>
      <c r="D2601">
        <v>18</v>
      </c>
      <c r="E2601" t="str">
        <f>"2-106-18"</f>
        <v>2-106-18</v>
      </c>
      <c r="F2601" t="s">
        <v>71</v>
      </c>
      <c r="G2601" t="s">
        <v>73</v>
      </c>
      <c r="H2601">
        <v>1</v>
      </c>
      <c r="I2601">
        <v>0</v>
      </c>
      <c r="J2601">
        <v>0</v>
      </c>
      <c r="K2601">
        <v>0</v>
      </c>
      <c r="L2601">
        <v>0</v>
      </c>
      <c r="M2601">
        <v>1</v>
      </c>
      <c r="N2601">
        <v>1</v>
      </c>
      <c r="O2601">
        <v>1</v>
      </c>
      <c r="P2601">
        <v>1</v>
      </c>
      <c r="Q2601">
        <v>1</v>
      </c>
      <c r="R2601">
        <v>1</v>
      </c>
      <c r="S2601">
        <v>1</v>
      </c>
    </row>
    <row r="2602" spans="1:44" x14ac:dyDescent="0.3">
      <c r="A2602">
        <v>2598</v>
      </c>
      <c r="B2602">
        <v>2</v>
      </c>
      <c r="C2602">
        <v>106</v>
      </c>
      <c r="D2602">
        <v>17</v>
      </c>
      <c r="E2602" t="str">
        <f>"2-106-17"</f>
        <v>2-106-17</v>
      </c>
      <c r="F2602" t="s">
        <v>71</v>
      </c>
      <c r="G2602" t="s">
        <v>73</v>
      </c>
      <c r="H2602">
        <v>1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1</v>
      </c>
      <c r="O2602">
        <v>1</v>
      </c>
      <c r="P2602">
        <v>1</v>
      </c>
      <c r="Q2602">
        <v>1</v>
      </c>
      <c r="R2602">
        <v>1</v>
      </c>
      <c r="S2602">
        <v>1</v>
      </c>
    </row>
    <row r="2603" spans="1:44" x14ac:dyDescent="0.3">
      <c r="A2603">
        <v>2599</v>
      </c>
      <c r="B2603">
        <v>2</v>
      </c>
      <c r="C2603">
        <v>106</v>
      </c>
      <c r="D2603">
        <v>12</v>
      </c>
      <c r="E2603" t="str">
        <f>"2-106-12"</f>
        <v>2-106-12</v>
      </c>
      <c r="F2603" t="s">
        <v>71</v>
      </c>
      <c r="G2603" t="s">
        <v>72</v>
      </c>
      <c r="T2603">
        <v>0</v>
      </c>
      <c r="U2603">
        <v>1</v>
      </c>
      <c r="V2603">
        <v>0</v>
      </c>
      <c r="W2603">
        <v>0</v>
      </c>
      <c r="X2603">
        <v>1</v>
      </c>
      <c r="Y2603">
        <v>0</v>
      </c>
      <c r="Z2603">
        <v>0</v>
      </c>
      <c r="AA2603">
        <v>1</v>
      </c>
      <c r="AB2603">
        <v>1</v>
      </c>
      <c r="AC2603">
        <v>0</v>
      </c>
      <c r="AD2603">
        <v>0</v>
      </c>
      <c r="AE2603">
        <v>1</v>
      </c>
      <c r="AF2603">
        <v>1</v>
      </c>
      <c r="AG2603">
        <v>1</v>
      </c>
      <c r="AH2603">
        <v>0</v>
      </c>
      <c r="AI2603">
        <v>1</v>
      </c>
      <c r="AJ2603">
        <v>0</v>
      </c>
      <c r="AK2603">
        <v>1</v>
      </c>
      <c r="AL2603">
        <v>1</v>
      </c>
      <c r="AM2603">
        <v>1</v>
      </c>
      <c r="AN2603">
        <v>1</v>
      </c>
      <c r="AO2603">
        <v>1</v>
      </c>
      <c r="AP2603">
        <v>0</v>
      </c>
      <c r="AQ2603">
        <v>0</v>
      </c>
      <c r="AR2603">
        <v>0</v>
      </c>
    </row>
    <row r="2604" spans="1:44" x14ac:dyDescent="0.3">
      <c r="A2604">
        <v>2600</v>
      </c>
      <c r="B2604">
        <v>2</v>
      </c>
      <c r="C2604">
        <v>106</v>
      </c>
      <c r="D2604">
        <v>8</v>
      </c>
      <c r="E2604" t="str">
        <f>"2-106-8"</f>
        <v>2-106-8</v>
      </c>
      <c r="F2604" t="s">
        <v>71</v>
      </c>
      <c r="G2604" t="s">
        <v>72</v>
      </c>
      <c r="T2604">
        <v>1</v>
      </c>
      <c r="U2604">
        <v>0</v>
      </c>
      <c r="V2604">
        <v>0</v>
      </c>
      <c r="W2604">
        <v>0</v>
      </c>
      <c r="X2604">
        <v>1</v>
      </c>
      <c r="Y2604">
        <v>0</v>
      </c>
      <c r="Z2604">
        <v>1</v>
      </c>
      <c r="AA2604">
        <v>0</v>
      </c>
      <c r="AB2604">
        <v>1</v>
      </c>
      <c r="AC2604">
        <v>0</v>
      </c>
      <c r="AD2604">
        <v>0</v>
      </c>
      <c r="AE2604">
        <v>1</v>
      </c>
      <c r="AF2604">
        <v>1</v>
      </c>
      <c r="AG2604">
        <v>1</v>
      </c>
      <c r="AH2604">
        <v>0</v>
      </c>
      <c r="AI2604">
        <v>1</v>
      </c>
      <c r="AJ2604">
        <v>0</v>
      </c>
      <c r="AK2604">
        <v>0</v>
      </c>
      <c r="AL2604">
        <v>1</v>
      </c>
      <c r="AM2604">
        <v>1</v>
      </c>
      <c r="AN2604">
        <v>1</v>
      </c>
      <c r="AO2604">
        <v>0</v>
      </c>
      <c r="AP2604">
        <v>0</v>
      </c>
      <c r="AQ2604">
        <v>0</v>
      </c>
      <c r="AR2604">
        <v>0</v>
      </c>
    </row>
    <row r="2605" spans="1:44" x14ac:dyDescent="0.3">
      <c r="A2605">
        <v>2601</v>
      </c>
      <c r="B2605">
        <v>2</v>
      </c>
      <c r="C2605">
        <v>106</v>
      </c>
      <c r="D2605">
        <v>1</v>
      </c>
      <c r="E2605" t="str">
        <f>"2-106-1"</f>
        <v>2-106-1</v>
      </c>
      <c r="F2605" t="s">
        <v>71</v>
      </c>
      <c r="G2605" t="s">
        <v>72</v>
      </c>
      <c r="T2605">
        <v>0</v>
      </c>
      <c r="U2605">
        <v>1</v>
      </c>
      <c r="V2605">
        <v>0</v>
      </c>
      <c r="W2605">
        <v>0</v>
      </c>
      <c r="X2605">
        <v>1</v>
      </c>
      <c r="Y2605">
        <v>0</v>
      </c>
      <c r="Z2605">
        <v>1</v>
      </c>
      <c r="AA2605">
        <v>0</v>
      </c>
      <c r="AB2605">
        <v>0</v>
      </c>
      <c r="AC2605">
        <v>1</v>
      </c>
      <c r="AD2605">
        <v>0</v>
      </c>
      <c r="AE2605">
        <v>1</v>
      </c>
      <c r="AF2605">
        <v>1</v>
      </c>
      <c r="AG2605">
        <v>1</v>
      </c>
      <c r="AH2605">
        <v>0</v>
      </c>
      <c r="AI2605">
        <v>1</v>
      </c>
      <c r="AJ2605">
        <v>1</v>
      </c>
      <c r="AK2605">
        <v>0</v>
      </c>
      <c r="AL2605">
        <v>1</v>
      </c>
      <c r="AM2605">
        <v>1</v>
      </c>
      <c r="AN2605">
        <v>1</v>
      </c>
      <c r="AO2605">
        <v>1</v>
      </c>
      <c r="AP2605">
        <v>0</v>
      </c>
      <c r="AQ2605">
        <v>0</v>
      </c>
      <c r="AR2605">
        <v>0</v>
      </c>
    </row>
    <row r="2606" spans="1:44" x14ac:dyDescent="0.3">
      <c r="A2606">
        <v>2602</v>
      </c>
      <c r="B2606">
        <v>2</v>
      </c>
      <c r="C2606">
        <v>106</v>
      </c>
      <c r="D2606">
        <v>15</v>
      </c>
      <c r="E2606" t="str">
        <f>"2-106-15"</f>
        <v>2-106-15</v>
      </c>
      <c r="F2606" t="s">
        <v>71</v>
      </c>
      <c r="G2606" t="s">
        <v>72</v>
      </c>
      <c r="T2606">
        <v>1</v>
      </c>
      <c r="U2606">
        <v>0</v>
      </c>
      <c r="V2606">
        <v>0</v>
      </c>
      <c r="W2606">
        <v>0</v>
      </c>
      <c r="X2606">
        <v>1</v>
      </c>
      <c r="Y2606">
        <v>0</v>
      </c>
      <c r="Z2606">
        <v>1</v>
      </c>
      <c r="AA2606">
        <v>0</v>
      </c>
      <c r="AB2606">
        <v>1</v>
      </c>
      <c r="AC2606">
        <v>0</v>
      </c>
      <c r="AD2606">
        <v>0</v>
      </c>
      <c r="AE2606">
        <v>1</v>
      </c>
      <c r="AF2606">
        <v>1</v>
      </c>
      <c r="AG2606">
        <v>1</v>
      </c>
      <c r="AH2606">
        <v>0</v>
      </c>
      <c r="AI2606">
        <v>1</v>
      </c>
      <c r="AJ2606">
        <v>1</v>
      </c>
      <c r="AK2606">
        <v>0</v>
      </c>
      <c r="AL2606">
        <v>1</v>
      </c>
      <c r="AM2606">
        <v>1</v>
      </c>
      <c r="AN2606">
        <v>1</v>
      </c>
      <c r="AO2606">
        <v>1</v>
      </c>
      <c r="AP2606">
        <v>0</v>
      </c>
      <c r="AQ2606">
        <v>0</v>
      </c>
      <c r="AR2606">
        <v>1</v>
      </c>
    </row>
    <row r="2607" spans="1:44" x14ac:dyDescent="0.3">
      <c r="A2607">
        <v>2603</v>
      </c>
      <c r="B2607">
        <v>2</v>
      </c>
      <c r="C2607">
        <v>106</v>
      </c>
      <c r="D2607">
        <v>7</v>
      </c>
      <c r="E2607" t="str">
        <f>"2-106-7"</f>
        <v>2-106-7</v>
      </c>
      <c r="F2607" t="s">
        <v>71</v>
      </c>
      <c r="G2607" t="s">
        <v>72</v>
      </c>
      <c r="T2607">
        <v>1</v>
      </c>
      <c r="U2607">
        <v>0</v>
      </c>
      <c r="V2607">
        <v>0</v>
      </c>
      <c r="W2607">
        <v>0</v>
      </c>
      <c r="X2607">
        <v>1</v>
      </c>
      <c r="Y2607">
        <v>0</v>
      </c>
      <c r="Z2607">
        <v>1</v>
      </c>
      <c r="AA2607">
        <v>0</v>
      </c>
      <c r="AB2607">
        <v>0</v>
      </c>
      <c r="AC2607">
        <v>0</v>
      </c>
      <c r="AD2607">
        <v>1</v>
      </c>
      <c r="AE2607">
        <v>1</v>
      </c>
      <c r="AF2607">
        <v>1</v>
      </c>
      <c r="AG2607">
        <v>1</v>
      </c>
      <c r="AH2607">
        <v>0</v>
      </c>
      <c r="AI2607">
        <v>1</v>
      </c>
      <c r="AJ2607">
        <v>1</v>
      </c>
      <c r="AK2607">
        <v>0</v>
      </c>
      <c r="AL2607">
        <v>1</v>
      </c>
      <c r="AM2607">
        <v>1</v>
      </c>
      <c r="AN2607">
        <v>1</v>
      </c>
      <c r="AO2607">
        <v>1</v>
      </c>
      <c r="AP2607">
        <v>0</v>
      </c>
      <c r="AQ2607">
        <v>0</v>
      </c>
      <c r="AR2607">
        <v>0</v>
      </c>
    </row>
    <row r="2608" spans="1:44" x14ac:dyDescent="0.3">
      <c r="A2608">
        <v>2604</v>
      </c>
      <c r="B2608">
        <v>2</v>
      </c>
      <c r="C2608">
        <v>106</v>
      </c>
      <c r="D2608">
        <v>19</v>
      </c>
      <c r="E2608" t="str">
        <f>"2-106-19"</f>
        <v>2-106-19</v>
      </c>
      <c r="F2608" t="s">
        <v>71</v>
      </c>
      <c r="G2608" t="s">
        <v>72</v>
      </c>
      <c r="T2608">
        <v>0</v>
      </c>
      <c r="U2608">
        <v>1</v>
      </c>
      <c r="V2608">
        <v>0</v>
      </c>
      <c r="W2608">
        <v>0</v>
      </c>
      <c r="X2608">
        <v>1</v>
      </c>
      <c r="Y2608">
        <v>0</v>
      </c>
      <c r="Z2608">
        <v>0</v>
      </c>
      <c r="AA2608">
        <v>1</v>
      </c>
      <c r="AB2608">
        <v>0</v>
      </c>
      <c r="AC2608">
        <v>1</v>
      </c>
      <c r="AD2608">
        <v>0</v>
      </c>
      <c r="AE2608">
        <v>1</v>
      </c>
      <c r="AF2608">
        <v>1</v>
      </c>
      <c r="AG2608">
        <v>1</v>
      </c>
      <c r="AH2608">
        <v>0</v>
      </c>
      <c r="AI2608">
        <v>1</v>
      </c>
      <c r="AJ2608">
        <v>1</v>
      </c>
      <c r="AK2608">
        <v>0</v>
      </c>
      <c r="AL2608">
        <v>1</v>
      </c>
      <c r="AM2608">
        <v>1</v>
      </c>
      <c r="AN2608">
        <v>1</v>
      </c>
      <c r="AO2608">
        <v>1</v>
      </c>
      <c r="AP2608">
        <v>0</v>
      </c>
      <c r="AQ2608">
        <v>0</v>
      </c>
      <c r="AR2608">
        <v>1</v>
      </c>
    </row>
    <row r="2609" spans="1:44" x14ac:dyDescent="0.3">
      <c r="A2609">
        <v>2605</v>
      </c>
      <c r="B2609">
        <v>2</v>
      </c>
      <c r="C2609">
        <v>107</v>
      </c>
      <c r="D2609">
        <v>22</v>
      </c>
      <c r="E2609" t="str">
        <f>"2-107-22"</f>
        <v>2-107-22</v>
      </c>
      <c r="F2609" t="s">
        <v>71</v>
      </c>
      <c r="G2609" t="s">
        <v>73</v>
      </c>
      <c r="H2609">
        <v>0</v>
      </c>
      <c r="I2609">
        <v>0</v>
      </c>
      <c r="J2609">
        <v>0</v>
      </c>
      <c r="K2609">
        <v>0</v>
      </c>
      <c r="L2609">
        <v>1</v>
      </c>
      <c r="M2609">
        <v>1</v>
      </c>
      <c r="N2609">
        <v>1</v>
      </c>
      <c r="O2609">
        <v>1</v>
      </c>
      <c r="P2609">
        <v>0</v>
      </c>
      <c r="Q2609">
        <v>0</v>
      </c>
      <c r="R2609">
        <v>1</v>
      </c>
      <c r="S2609">
        <v>1</v>
      </c>
    </row>
    <row r="2610" spans="1:44" x14ac:dyDescent="0.3">
      <c r="A2610">
        <v>2606</v>
      </c>
      <c r="B2610">
        <v>2</v>
      </c>
      <c r="C2610">
        <v>107</v>
      </c>
      <c r="D2610">
        <v>21</v>
      </c>
      <c r="E2610" t="str">
        <f>"2-107-21"</f>
        <v>2-107-21</v>
      </c>
      <c r="F2610" t="s">
        <v>71</v>
      </c>
      <c r="G2610" t="s">
        <v>72</v>
      </c>
      <c r="T2610">
        <v>1</v>
      </c>
      <c r="U2610">
        <v>0</v>
      </c>
      <c r="V2610">
        <v>0</v>
      </c>
      <c r="W2610">
        <v>0</v>
      </c>
      <c r="X2610">
        <v>1</v>
      </c>
      <c r="Y2610">
        <v>0</v>
      </c>
      <c r="Z2610">
        <v>1</v>
      </c>
      <c r="AA2610">
        <v>0</v>
      </c>
      <c r="AB2610">
        <v>0</v>
      </c>
      <c r="AC2610">
        <v>0</v>
      </c>
      <c r="AD2610">
        <v>1</v>
      </c>
      <c r="AE2610">
        <v>1</v>
      </c>
      <c r="AF2610">
        <v>1</v>
      </c>
      <c r="AG2610">
        <v>1</v>
      </c>
      <c r="AH2610">
        <v>0</v>
      </c>
      <c r="AI2610">
        <v>1</v>
      </c>
      <c r="AJ2610">
        <v>0</v>
      </c>
      <c r="AK2610">
        <v>1</v>
      </c>
      <c r="AL2610">
        <v>1</v>
      </c>
      <c r="AM2610">
        <v>1</v>
      </c>
      <c r="AN2610">
        <v>1</v>
      </c>
      <c r="AO2610">
        <v>1</v>
      </c>
      <c r="AP2610">
        <v>0</v>
      </c>
      <c r="AQ2610">
        <v>0</v>
      </c>
      <c r="AR2610">
        <v>0</v>
      </c>
    </row>
    <row r="2611" spans="1:44" x14ac:dyDescent="0.3">
      <c r="A2611">
        <v>2607</v>
      </c>
      <c r="B2611">
        <v>2</v>
      </c>
      <c r="C2611">
        <v>107</v>
      </c>
      <c r="D2611">
        <v>14</v>
      </c>
      <c r="E2611" t="str">
        <f>"2-107-14"</f>
        <v>2-107-14</v>
      </c>
      <c r="F2611" t="s">
        <v>71</v>
      </c>
      <c r="G2611" t="s">
        <v>72</v>
      </c>
      <c r="T2611">
        <v>0</v>
      </c>
      <c r="U2611">
        <v>1</v>
      </c>
      <c r="V2611">
        <v>0</v>
      </c>
      <c r="W2611">
        <v>0</v>
      </c>
      <c r="X2611">
        <v>1</v>
      </c>
      <c r="Y2611">
        <v>0</v>
      </c>
      <c r="Z2611">
        <v>1</v>
      </c>
      <c r="AA2611">
        <v>0</v>
      </c>
      <c r="AB2611">
        <v>0</v>
      </c>
      <c r="AC2611">
        <v>0</v>
      </c>
      <c r="AD2611">
        <v>1</v>
      </c>
      <c r="AE2611">
        <v>0</v>
      </c>
      <c r="AF2611">
        <v>0</v>
      </c>
      <c r="AG2611">
        <v>0</v>
      </c>
      <c r="AH2611">
        <v>0</v>
      </c>
      <c r="AI2611">
        <v>0</v>
      </c>
      <c r="AJ2611">
        <v>1</v>
      </c>
      <c r="AK2611">
        <v>0</v>
      </c>
      <c r="AL2611">
        <v>1</v>
      </c>
      <c r="AM2611">
        <v>1</v>
      </c>
      <c r="AN2611">
        <v>1</v>
      </c>
      <c r="AO2611">
        <v>1</v>
      </c>
      <c r="AP2611">
        <v>0</v>
      </c>
      <c r="AQ2611">
        <v>0</v>
      </c>
      <c r="AR2611">
        <v>0</v>
      </c>
    </row>
    <row r="2612" spans="1:44" x14ac:dyDescent="0.3">
      <c r="A2612">
        <v>2608</v>
      </c>
      <c r="B2612">
        <v>2</v>
      </c>
      <c r="C2612">
        <v>107</v>
      </c>
      <c r="D2612">
        <v>13</v>
      </c>
      <c r="E2612" t="str">
        <f>"2-107-13"</f>
        <v>2-107-13</v>
      </c>
      <c r="F2612" t="s">
        <v>71</v>
      </c>
      <c r="G2612" t="s">
        <v>73</v>
      </c>
      <c r="H2612">
        <v>1</v>
      </c>
      <c r="I2612">
        <v>0</v>
      </c>
      <c r="J2612">
        <v>0</v>
      </c>
      <c r="K2612">
        <v>1</v>
      </c>
      <c r="L2612">
        <v>1</v>
      </c>
      <c r="M2612">
        <v>1</v>
      </c>
      <c r="N2612">
        <v>1</v>
      </c>
      <c r="O2612">
        <v>1</v>
      </c>
      <c r="P2612">
        <v>1</v>
      </c>
      <c r="Q2612">
        <v>1</v>
      </c>
      <c r="R2612">
        <v>1</v>
      </c>
      <c r="S2612">
        <v>1</v>
      </c>
    </row>
    <row r="2613" spans="1:44" x14ac:dyDescent="0.3">
      <c r="A2613">
        <v>2609</v>
      </c>
      <c r="B2613">
        <v>2</v>
      </c>
      <c r="C2613">
        <v>107</v>
      </c>
      <c r="D2613">
        <v>11</v>
      </c>
      <c r="E2613" t="str">
        <f>"2-107-11"</f>
        <v>2-107-11</v>
      </c>
      <c r="F2613" t="s">
        <v>71</v>
      </c>
      <c r="G2613" t="s">
        <v>73</v>
      </c>
      <c r="H2613">
        <v>1</v>
      </c>
      <c r="I2613">
        <v>0</v>
      </c>
      <c r="J2613">
        <v>1</v>
      </c>
      <c r="K2613">
        <v>0</v>
      </c>
      <c r="L2613">
        <v>1</v>
      </c>
      <c r="M2613">
        <v>1</v>
      </c>
      <c r="N2613">
        <v>1</v>
      </c>
      <c r="O2613">
        <v>1</v>
      </c>
      <c r="P2613">
        <v>1</v>
      </c>
      <c r="Q2613">
        <v>1</v>
      </c>
      <c r="R2613">
        <v>1</v>
      </c>
      <c r="S2613">
        <v>1</v>
      </c>
    </row>
    <row r="2614" spans="1:44" x14ac:dyDescent="0.3">
      <c r="A2614">
        <v>2610</v>
      </c>
      <c r="B2614">
        <v>2</v>
      </c>
      <c r="C2614">
        <v>107</v>
      </c>
      <c r="D2614">
        <v>4</v>
      </c>
      <c r="E2614" t="str">
        <f>"2-107-4"</f>
        <v>2-107-4</v>
      </c>
      <c r="F2614" t="s">
        <v>71</v>
      </c>
      <c r="G2614" t="s">
        <v>72</v>
      </c>
      <c r="T2614">
        <v>1</v>
      </c>
      <c r="U2614">
        <v>0</v>
      </c>
      <c r="V2614">
        <v>0</v>
      </c>
      <c r="W2614">
        <v>0</v>
      </c>
      <c r="X2614">
        <v>1</v>
      </c>
      <c r="Y2614">
        <v>0</v>
      </c>
      <c r="Z2614">
        <v>1</v>
      </c>
      <c r="AA2614">
        <v>0</v>
      </c>
      <c r="AB2614">
        <v>1</v>
      </c>
      <c r="AC2614">
        <v>0</v>
      </c>
      <c r="AD2614">
        <v>0</v>
      </c>
      <c r="AE2614">
        <v>1</v>
      </c>
      <c r="AF2614">
        <v>1</v>
      </c>
      <c r="AG2614">
        <v>1</v>
      </c>
      <c r="AH2614">
        <v>0</v>
      </c>
      <c r="AI2614">
        <v>1</v>
      </c>
      <c r="AJ2614">
        <v>1</v>
      </c>
      <c r="AK2614">
        <v>0</v>
      </c>
      <c r="AL2614">
        <v>1</v>
      </c>
      <c r="AM2614">
        <v>1</v>
      </c>
      <c r="AN2614">
        <v>1</v>
      </c>
      <c r="AO2614">
        <v>1</v>
      </c>
      <c r="AP2614">
        <v>0</v>
      </c>
      <c r="AQ2614">
        <v>0</v>
      </c>
      <c r="AR2614">
        <v>0</v>
      </c>
    </row>
    <row r="2615" spans="1:44" x14ac:dyDescent="0.3">
      <c r="A2615">
        <v>2611</v>
      </c>
      <c r="B2615">
        <v>2</v>
      </c>
      <c r="C2615">
        <v>107</v>
      </c>
      <c r="D2615">
        <v>16</v>
      </c>
      <c r="E2615" t="str">
        <f>"2-107-16"</f>
        <v>2-107-16</v>
      </c>
      <c r="F2615" t="s">
        <v>71</v>
      </c>
      <c r="G2615" t="s">
        <v>72</v>
      </c>
      <c r="T2615">
        <v>1</v>
      </c>
      <c r="U2615">
        <v>0</v>
      </c>
      <c r="V2615">
        <v>0</v>
      </c>
      <c r="W2615">
        <v>0</v>
      </c>
      <c r="X2615">
        <v>1</v>
      </c>
      <c r="Y2615">
        <v>0</v>
      </c>
      <c r="Z2615">
        <v>1</v>
      </c>
      <c r="AA2615">
        <v>0</v>
      </c>
      <c r="AB2615">
        <v>0</v>
      </c>
      <c r="AC2615">
        <v>1</v>
      </c>
      <c r="AD2615">
        <v>0</v>
      </c>
      <c r="AE2615">
        <v>1</v>
      </c>
      <c r="AF2615">
        <v>1</v>
      </c>
      <c r="AG2615">
        <v>1</v>
      </c>
      <c r="AH2615">
        <v>1</v>
      </c>
      <c r="AI2615">
        <v>0</v>
      </c>
      <c r="AJ2615">
        <v>0</v>
      </c>
      <c r="AK2615">
        <v>1</v>
      </c>
      <c r="AL2615">
        <v>1</v>
      </c>
      <c r="AM2615">
        <v>1</v>
      </c>
      <c r="AN2615">
        <v>1</v>
      </c>
      <c r="AO2615">
        <v>1</v>
      </c>
      <c r="AP2615">
        <v>0</v>
      </c>
      <c r="AQ2615">
        <v>0</v>
      </c>
      <c r="AR2615">
        <v>0</v>
      </c>
    </row>
    <row r="2616" spans="1:44" x14ac:dyDescent="0.3">
      <c r="A2616">
        <v>2612</v>
      </c>
      <c r="B2616">
        <v>2</v>
      </c>
      <c r="C2616">
        <v>107</v>
      </c>
      <c r="D2616">
        <v>15</v>
      </c>
      <c r="E2616" t="str">
        <f>"2-107-15"</f>
        <v>2-107-15</v>
      </c>
      <c r="F2616" t="s">
        <v>71</v>
      </c>
      <c r="G2616" t="s">
        <v>72</v>
      </c>
      <c r="T2616">
        <v>0</v>
      </c>
      <c r="U2616">
        <v>1</v>
      </c>
      <c r="V2616">
        <v>0</v>
      </c>
      <c r="W2616">
        <v>0</v>
      </c>
      <c r="X2616">
        <v>1</v>
      </c>
      <c r="Y2616">
        <v>0</v>
      </c>
      <c r="Z2616">
        <v>1</v>
      </c>
      <c r="AA2616">
        <v>0</v>
      </c>
      <c r="AB2616">
        <v>0</v>
      </c>
      <c r="AC2616">
        <v>0</v>
      </c>
      <c r="AD2616">
        <v>1</v>
      </c>
      <c r="AE2616">
        <v>1</v>
      </c>
      <c r="AF2616">
        <v>1</v>
      </c>
      <c r="AG2616">
        <v>1</v>
      </c>
      <c r="AH2616">
        <v>0</v>
      </c>
      <c r="AI2616">
        <v>1</v>
      </c>
      <c r="AJ2616">
        <v>1</v>
      </c>
      <c r="AK2616">
        <v>0</v>
      </c>
      <c r="AL2616">
        <v>1</v>
      </c>
      <c r="AM2616">
        <v>1</v>
      </c>
      <c r="AN2616">
        <v>1</v>
      </c>
      <c r="AO2616">
        <v>1</v>
      </c>
      <c r="AP2616">
        <v>0</v>
      </c>
      <c r="AQ2616">
        <v>0</v>
      </c>
      <c r="AR2616">
        <v>0</v>
      </c>
    </row>
    <row r="2617" spans="1:44" x14ac:dyDescent="0.3">
      <c r="A2617">
        <v>2613</v>
      </c>
      <c r="B2617">
        <v>2</v>
      </c>
      <c r="C2617">
        <v>107</v>
      </c>
      <c r="D2617">
        <v>6</v>
      </c>
      <c r="E2617" t="str">
        <f>"2-107-6"</f>
        <v>2-107-6</v>
      </c>
      <c r="F2617" t="s">
        <v>71</v>
      </c>
      <c r="G2617" t="s">
        <v>72</v>
      </c>
      <c r="T2617">
        <v>1</v>
      </c>
      <c r="U2617">
        <v>0</v>
      </c>
      <c r="V2617">
        <v>0</v>
      </c>
      <c r="W2617">
        <v>0</v>
      </c>
      <c r="X2617">
        <v>1</v>
      </c>
      <c r="Y2617">
        <v>0</v>
      </c>
      <c r="Z2617">
        <v>1</v>
      </c>
      <c r="AA2617">
        <v>0</v>
      </c>
      <c r="AB2617">
        <v>0</v>
      </c>
      <c r="AC2617">
        <v>0</v>
      </c>
      <c r="AD2617">
        <v>1</v>
      </c>
      <c r="AE2617">
        <v>1</v>
      </c>
      <c r="AF2617">
        <v>1</v>
      </c>
      <c r="AG2617">
        <v>1</v>
      </c>
      <c r="AH2617">
        <v>0</v>
      </c>
      <c r="AI2617">
        <v>1</v>
      </c>
      <c r="AJ2617">
        <v>1</v>
      </c>
      <c r="AK2617">
        <v>0</v>
      </c>
      <c r="AL2617">
        <v>1</v>
      </c>
      <c r="AM2617">
        <v>1</v>
      </c>
      <c r="AN2617">
        <v>1</v>
      </c>
      <c r="AO2617">
        <v>1</v>
      </c>
      <c r="AP2617">
        <v>0</v>
      </c>
      <c r="AQ2617">
        <v>0</v>
      </c>
      <c r="AR2617">
        <v>0</v>
      </c>
    </row>
    <row r="2618" spans="1:44" x14ac:dyDescent="0.3">
      <c r="A2618">
        <v>2614</v>
      </c>
      <c r="B2618">
        <v>2</v>
      </c>
      <c r="C2618">
        <v>107</v>
      </c>
      <c r="D2618">
        <v>25</v>
      </c>
      <c r="E2618" t="str">
        <f>"2-107-25"</f>
        <v>2-107-25</v>
      </c>
      <c r="F2618" t="s">
        <v>71</v>
      </c>
      <c r="G2618" t="s">
        <v>73</v>
      </c>
      <c r="H2618">
        <v>1</v>
      </c>
      <c r="I2618">
        <v>1</v>
      </c>
      <c r="J2618">
        <v>0</v>
      </c>
      <c r="K2618">
        <v>0</v>
      </c>
      <c r="L2618">
        <v>1</v>
      </c>
      <c r="M2618">
        <v>1</v>
      </c>
      <c r="N2618">
        <v>1</v>
      </c>
      <c r="O2618">
        <v>1</v>
      </c>
      <c r="P2618">
        <v>1</v>
      </c>
      <c r="Q2618">
        <v>1</v>
      </c>
      <c r="R2618">
        <v>1</v>
      </c>
      <c r="S2618">
        <v>1</v>
      </c>
    </row>
    <row r="2619" spans="1:44" x14ac:dyDescent="0.3">
      <c r="A2619">
        <v>2615</v>
      </c>
      <c r="B2619">
        <v>2</v>
      </c>
      <c r="C2619">
        <v>107</v>
      </c>
      <c r="D2619">
        <v>20</v>
      </c>
      <c r="E2619" t="str">
        <f>"2-107-20"</f>
        <v>2-107-20</v>
      </c>
      <c r="F2619" t="s">
        <v>71</v>
      </c>
      <c r="G2619" t="s">
        <v>72</v>
      </c>
      <c r="T2619">
        <v>0</v>
      </c>
      <c r="U2619">
        <v>1</v>
      </c>
      <c r="V2619">
        <v>0</v>
      </c>
      <c r="W2619">
        <v>0</v>
      </c>
      <c r="X2619">
        <v>1</v>
      </c>
      <c r="Y2619">
        <v>0</v>
      </c>
      <c r="Z2619">
        <v>1</v>
      </c>
      <c r="AA2619">
        <v>0</v>
      </c>
      <c r="AB2619">
        <v>0</v>
      </c>
      <c r="AC2619">
        <v>0</v>
      </c>
      <c r="AD2619">
        <v>1</v>
      </c>
      <c r="AE2619">
        <v>0</v>
      </c>
      <c r="AF2619">
        <v>0</v>
      </c>
      <c r="AG2619">
        <v>0</v>
      </c>
      <c r="AH2619">
        <v>1</v>
      </c>
      <c r="AI2619">
        <v>0</v>
      </c>
      <c r="AJ2619">
        <v>1</v>
      </c>
      <c r="AK2619">
        <v>0</v>
      </c>
      <c r="AL2619">
        <v>0</v>
      </c>
      <c r="AM2619">
        <v>0</v>
      </c>
      <c r="AN2619">
        <v>0</v>
      </c>
      <c r="AO2619">
        <v>0</v>
      </c>
      <c r="AP2619">
        <v>0</v>
      </c>
      <c r="AQ2619">
        <v>0</v>
      </c>
      <c r="AR2619">
        <v>0</v>
      </c>
    </row>
    <row r="2620" spans="1:44" x14ac:dyDescent="0.3">
      <c r="A2620">
        <v>2616</v>
      </c>
      <c r="B2620">
        <v>2</v>
      </c>
      <c r="C2620">
        <v>107</v>
      </c>
      <c r="D2620">
        <v>12</v>
      </c>
      <c r="E2620" t="str">
        <f>"2-107-12"</f>
        <v>2-107-12</v>
      </c>
      <c r="F2620" t="s">
        <v>71</v>
      </c>
      <c r="G2620" t="s">
        <v>73</v>
      </c>
      <c r="H2620">
        <v>1</v>
      </c>
      <c r="I2620">
        <v>1</v>
      </c>
      <c r="J2620">
        <v>0</v>
      </c>
      <c r="K2620">
        <v>0</v>
      </c>
      <c r="L2620">
        <v>1</v>
      </c>
      <c r="M2620">
        <v>1</v>
      </c>
      <c r="N2620">
        <v>1</v>
      </c>
      <c r="O2620">
        <v>1</v>
      </c>
      <c r="P2620">
        <v>1</v>
      </c>
      <c r="Q2620">
        <v>1</v>
      </c>
      <c r="R2620">
        <v>1</v>
      </c>
      <c r="S2620">
        <v>1</v>
      </c>
    </row>
    <row r="2621" spans="1:44" x14ac:dyDescent="0.3">
      <c r="A2621">
        <v>2617</v>
      </c>
      <c r="B2621">
        <v>2</v>
      </c>
      <c r="C2621">
        <v>107</v>
      </c>
      <c r="D2621">
        <v>7</v>
      </c>
      <c r="E2621" t="str">
        <f>"2-107-7"</f>
        <v>2-107-7</v>
      </c>
      <c r="F2621" t="s">
        <v>71</v>
      </c>
      <c r="G2621" t="s">
        <v>72</v>
      </c>
      <c r="T2621">
        <v>1</v>
      </c>
      <c r="U2621">
        <v>0</v>
      </c>
      <c r="V2621">
        <v>0</v>
      </c>
      <c r="W2621">
        <v>0</v>
      </c>
      <c r="X2621">
        <v>1</v>
      </c>
      <c r="Y2621">
        <v>0</v>
      </c>
      <c r="Z2621">
        <v>1</v>
      </c>
      <c r="AA2621">
        <v>0</v>
      </c>
      <c r="AB2621">
        <v>1</v>
      </c>
      <c r="AC2621">
        <v>0</v>
      </c>
      <c r="AD2621">
        <v>0</v>
      </c>
      <c r="AE2621">
        <v>1</v>
      </c>
      <c r="AF2621">
        <v>1</v>
      </c>
      <c r="AG2621">
        <v>1</v>
      </c>
      <c r="AH2621">
        <v>0</v>
      </c>
      <c r="AI2621">
        <v>1</v>
      </c>
      <c r="AJ2621">
        <v>1</v>
      </c>
      <c r="AK2621">
        <v>0</v>
      </c>
      <c r="AL2621">
        <v>1</v>
      </c>
      <c r="AM2621">
        <v>1</v>
      </c>
      <c r="AN2621">
        <v>1</v>
      </c>
      <c r="AO2621">
        <v>1</v>
      </c>
      <c r="AP2621">
        <v>0</v>
      </c>
      <c r="AQ2621">
        <v>0</v>
      </c>
      <c r="AR2621">
        <v>0</v>
      </c>
    </row>
    <row r="2622" spans="1:44" x14ac:dyDescent="0.3">
      <c r="A2622">
        <v>2618</v>
      </c>
      <c r="B2622">
        <v>2</v>
      </c>
      <c r="C2622">
        <v>107</v>
      </c>
      <c r="D2622">
        <v>24</v>
      </c>
      <c r="E2622" t="str">
        <f>"2-107-24"</f>
        <v>2-107-24</v>
      </c>
      <c r="F2622" t="s">
        <v>71</v>
      </c>
      <c r="G2622" t="s">
        <v>73</v>
      </c>
      <c r="H2622">
        <v>1</v>
      </c>
      <c r="I2622">
        <v>1</v>
      </c>
      <c r="J2622">
        <v>0</v>
      </c>
      <c r="K2622">
        <v>0</v>
      </c>
      <c r="L2622">
        <v>1</v>
      </c>
      <c r="M2622">
        <v>1</v>
      </c>
      <c r="N2622">
        <v>1</v>
      </c>
      <c r="O2622">
        <v>1</v>
      </c>
      <c r="P2622">
        <v>1</v>
      </c>
      <c r="Q2622">
        <v>1</v>
      </c>
      <c r="R2622">
        <v>1</v>
      </c>
      <c r="S2622">
        <v>1</v>
      </c>
    </row>
    <row r="2623" spans="1:44" x14ac:dyDescent="0.3">
      <c r="A2623">
        <v>2619</v>
      </c>
      <c r="B2623">
        <v>2</v>
      </c>
      <c r="C2623">
        <v>107</v>
      </c>
      <c r="D2623">
        <v>23</v>
      </c>
      <c r="E2623" t="str">
        <f>"2-107-23"</f>
        <v>2-107-23</v>
      </c>
      <c r="F2623" t="s">
        <v>71</v>
      </c>
      <c r="G2623" t="s">
        <v>73</v>
      </c>
      <c r="H2623">
        <v>0</v>
      </c>
      <c r="I2623">
        <v>0</v>
      </c>
      <c r="J2623">
        <v>0</v>
      </c>
      <c r="K2623">
        <v>1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1</v>
      </c>
    </row>
    <row r="2624" spans="1:44" x14ac:dyDescent="0.3">
      <c r="A2624">
        <v>2620</v>
      </c>
      <c r="B2624">
        <v>2</v>
      </c>
      <c r="C2624">
        <v>107</v>
      </c>
      <c r="D2624">
        <v>17</v>
      </c>
      <c r="E2624" t="str">
        <f>"2-107-17"</f>
        <v>2-107-17</v>
      </c>
      <c r="F2624" t="s">
        <v>71</v>
      </c>
      <c r="G2624" t="s">
        <v>72</v>
      </c>
      <c r="T2624">
        <v>1</v>
      </c>
      <c r="U2624">
        <v>0</v>
      </c>
      <c r="V2624">
        <v>0</v>
      </c>
      <c r="W2624">
        <v>0</v>
      </c>
      <c r="X2624">
        <v>1</v>
      </c>
      <c r="Y2624">
        <v>0</v>
      </c>
      <c r="Z2624">
        <v>1</v>
      </c>
      <c r="AA2624">
        <v>0</v>
      </c>
      <c r="AB2624">
        <v>0</v>
      </c>
      <c r="AC2624">
        <v>1</v>
      </c>
      <c r="AD2624">
        <v>0</v>
      </c>
      <c r="AE2624">
        <v>1</v>
      </c>
      <c r="AF2624">
        <v>1</v>
      </c>
      <c r="AG2624">
        <v>1</v>
      </c>
      <c r="AH2624">
        <v>1</v>
      </c>
      <c r="AI2624">
        <v>0</v>
      </c>
      <c r="AJ2624">
        <v>0</v>
      </c>
      <c r="AK2624">
        <v>1</v>
      </c>
      <c r="AL2624">
        <v>1</v>
      </c>
      <c r="AM2624">
        <v>1</v>
      </c>
      <c r="AN2624">
        <v>1</v>
      </c>
      <c r="AO2624">
        <v>1</v>
      </c>
      <c r="AP2624">
        <v>0</v>
      </c>
      <c r="AQ2624">
        <v>0</v>
      </c>
      <c r="AR2624">
        <v>0</v>
      </c>
    </row>
    <row r="2625" spans="1:44" x14ac:dyDescent="0.3">
      <c r="A2625">
        <v>2621</v>
      </c>
      <c r="B2625">
        <v>2</v>
      </c>
      <c r="C2625">
        <v>107</v>
      </c>
      <c r="D2625">
        <v>10</v>
      </c>
      <c r="E2625" t="str">
        <f>"2-107-10"</f>
        <v>2-107-10</v>
      </c>
      <c r="F2625" t="s">
        <v>71</v>
      </c>
      <c r="G2625" t="s">
        <v>72</v>
      </c>
      <c r="T2625">
        <v>0</v>
      </c>
      <c r="U2625">
        <v>1</v>
      </c>
      <c r="V2625">
        <v>0</v>
      </c>
      <c r="W2625">
        <v>0</v>
      </c>
      <c r="X2625">
        <v>1</v>
      </c>
      <c r="Y2625">
        <v>0</v>
      </c>
      <c r="Z2625">
        <v>1</v>
      </c>
      <c r="AA2625">
        <v>0</v>
      </c>
      <c r="AB2625">
        <v>0</v>
      </c>
      <c r="AC2625">
        <v>0</v>
      </c>
      <c r="AD2625">
        <v>1</v>
      </c>
      <c r="AE2625">
        <v>1</v>
      </c>
      <c r="AF2625">
        <v>1</v>
      </c>
      <c r="AG2625">
        <v>1</v>
      </c>
      <c r="AH2625">
        <v>0</v>
      </c>
      <c r="AI2625">
        <v>1</v>
      </c>
      <c r="AJ2625">
        <v>1</v>
      </c>
      <c r="AK2625">
        <v>0</v>
      </c>
      <c r="AL2625">
        <v>1</v>
      </c>
      <c r="AM2625">
        <v>1</v>
      </c>
      <c r="AN2625">
        <v>1</v>
      </c>
      <c r="AO2625">
        <v>1</v>
      </c>
      <c r="AP2625">
        <v>0</v>
      </c>
      <c r="AQ2625">
        <v>0</v>
      </c>
      <c r="AR2625">
        <v>0</v>
      </c>
    </row>
    <row r="2626" spans="1:44" x14ac:dyDescent="0.3">
      <c r="A2626">
        <v>2622</v>
      </c>
      <c r="B2626">
        <v>2</v>
      </c>
      <c r="C2626">
        <v>107</v>
      </c>
      <c r="D2626">
        <v>8</v>
      </c>
      <c r="E2626" t="str">
        <f>"2-107-8"</f>
        <v>2-107-8</v>
      </c>
      <c r="F2626" t="s">
        <v>71</v>
      </c>
      <c r="G2626" t="s">
        <v>72</v>
      </c>
      <c r="T2626">
        <v>1</v>
      </c>
      <c r="U2626">
        <v>0</v>
      </c>
      <c r="V2626">
        <v>0</v>
      </c>
      <c r="W2626">
        <v>0</v>
      </c>
      <c r="X2626">
        <v>1</v>
      </c>
      <c r="Y2626">
        <v>0</v>
      </c>
      <c r="Z2626">
        <v>1</v>
      </c>
      <c r="AA2626">
        <v>0</v>
      </c>
      <c r="AB2626">
        <v>1</v>
      </c>
      <c r="AC2626">
        <v>0</v>
      </c>
      <c r="AD2626">
        <v>0</v>
      </c>
      <c r="AE2626">
        <v>1</v>
      </c>
      <c r="AF2626">
        <v>1</v>
      </c>
      <c r="AG2626">
        <v>1</v>
      </c>
      <c r="AH2626">
        <v>0</v>
      </c>
      <c r="AI2626">
        <v>1</v>
      </c>
      <c r="AJ2626">
        <v>1</v>
      </c>
      <c r="AK2626">
        <v>0</v>
      </c>
      <c r="AL2626">
        <v>1</v>
      </c>
      <c r="AM2626">
        <v>1</v>
      </c>
      <c r="AN2626">
        <v>1</v>
      </c>
      <c r="AO2626">
        <v>1</v>
      </c>
      <c r="AP2626">
        <v>0</v>
      </c>
      <c r="AQ2626">
        <v>0</v>
      </c>
      <c r="AR2626">
        <v>0</v>
      </c>
    </row>
    <row r="2627" spans="1:44" x14ac:dyDescent="0.3">
      <c r="A2627">
        <v>2623</v>
      </c>
      <c r="B2627">
        <v>2</v>
      </c>
      <c r="C2627">
        <v>107</v>
      </c>
      <c r="D2627">
        <v>2</v>
      </c>
      <c r="E2627" t="str">
        <f>"2-107-2"</f>
        <v>2-107-2</v>
      </c>
      <c r="F2627" t="s">
        <v>71</v>
      </c>
      <c r="G2627" t="s">
        <v>72</v>
      </c>
      <c r="T2627">
        <v>0</v>
      </c>
      <c r="U2627">
        <v>1</v>
      </c>
      <c r="V2627">
        <v>0</v>
      </c>
      <c r="W2627">
        <v>0</v>
      </c>
      <c r="X2627">
        <v>0</v>
      </c>
      <c r="Y2627">
        <v>1</v>
      </c>
      <c r="Z2627">
        <v>0</v>
      </c>
      <c r="AA2627">
        <v>1</v>
      </c>
      <c r="AB2627">
        <v>0</v>
      </c>
      <c r="AC2627">
        <v>0</v>
      </c>
      <c r="AD2627">
        <v>1</v>
      </c>
      <c r="AE2627">
        <v>1</v>
      </c>
      <c r="AF2627">
        <v>1</v>
      </c>
      <c r="AG2627">
        <v>1</v>
      </c>
      <c r="AH2627">
        <v>0</v>
      </c>
      <c r="AI2627">
        <v>1</v>
      </c>
      <c r="AJ2627">
        <v>1</v>
      </c>
      <c r="AK2627">
        <v>0</v>
      </c>
      <c r="AL2627">
        <v>1</v>
      </c>
      <c r="AM2627">
        <v>1</v>
      </c>
      <c r="AN2627">
        <v>1</v>
      </c>
      <c r="AO2627">
        <v>1</v>
      </c>
      <c r="AP2627">
        <v>0</v>
      </c>
      <c r="AQ2627">
        <v>0</v>
      </c>
      <c r="AR2627">
        <v>0</v>
      </c>
    </row>
    <row r="2628" spans="1:44" x14ac:dyDescent="0.3">
      <c r="A2628">
        <v>2624</v>
      </c>
      <c r="B2628">
        <v>2</v>
      </c>
      <c r="C2628">
        <v>107</v>
      </c>
      <c r="D2628">
        <v>18</v>
      </c>
      <c r="E2628" t="str">
        <f>"2-107-18"</f>
        <v>2-107-18</v>
      </c>
      <c r="F2628" t="s">
        <v>71</v>
      </c>
      <c r="G2628" t="s">
        <v>72</v>
      </c>
      <c r="T2628">
        <v>1</v>
      </c>
      <c r="U2628">
        <v>0</v>
      </c>
      <c r="V2628">
        <v>0</v>
      </c>
      <c r="W2628">
        <v>0</v>
      </c>
      <c r="X2628">
        <v>1</v>
      </c>
      <c r="Y2628">
        <v>0</v>
      </c>
      <c r="Z2628">
        <v>0</v>
      </c>
      <c r="AA2628">
        <v>1</v>
      </c>
      <c r="AB2628">
        <v>0</v>
      </c>
      <c r="AC2628">
        <v>0</v>
      </c>
      <c r="AD2628">
        <v>1</v>
      </c>
      <c r="AE2628">
        <v>0</v>
      </c>
      <c r="AF2628">
        <v>0</v>
      </c>
      <c r="AG2628">
        <v>0</v>
      </c>
      <c r="AH2628">
        <v>0</v>
      </c>
      <c r="AI2628">
        <v>1</v>
      </c>
      <c r="AJ2628">
        <v>0</v>
      </c>
      <c r="AK2628">
        <v>1</v>
      </c>
      <c r="AL2628">
        <v>0</v>
      </c>
      <c r="AM2628">
        <v>0</v>
      </c>
      <c r="AN2628">
        <v>0</v>
      </c>
      <c r="AO2628">
        <v>0</v>
      </c>
      <c r="AP2628">
        <v>0</v>
      </c>
      <c r="AQ2628">
        <v>0</v>
      </c>
      <c r="AR2628">
        <v>1</v>
      </c>
    </row>
    <row r="2629" spans="1:44" x14ac:dyDescent="0.3">
      <c r="A2629">
        <v>2625</v>
      </c>
      <c r="B2629">
        <v>2</v>
      </c>
      <c r="C2629">
        <v>107</v>
      </c>
      <c r="D2629">
        <v>1</v>
      </c>
      <c r="E2629" t="str">
        <f>"2-107-1"</f>
        <v>2-107-1</v>
      </c>
      <c r="F2629" t="s">
        <v>71</v>
      </c>
      <c r="G2629" t="s">
        <v>72</v>
      </c>
      <c r="T2629">
        <v>1</v>
      </c>
      <c r="U2629">
        <v>0</v>
      </c>
      <c r="V2629">
        <v>0</v>
      </c>
      <c r="W2629">
        <v>0</v>
      </c>
      <c r="X2629">
        <v>1</v>
      </c>
      <c r="Y2629">
        <v>0</v>
      </c>
      <c r="Z2629">
        <v>1</v>
      </c>
      <c r="AA2629">
        <v>0</v>
      </c>
      <c r="AB2629">
        <v>0</v>
      </c>
      <c r="AC2629">
        <v>1</v>
      </c>
      <c r="AD2629">
        <v>0</v>
      </c>
      <c r="AE2629">
        <v>1</v>
      </c>
      <c r="AF2629">
        <v>1</v>
      </c>
      <c r="AG2629">
        <v>1</v>
      </c>
      <c r="AH2629">
        <v>1</v>
      </c>
      <c r="AI2629">
        <v>0</v>
      </c>
      <c r="AJ2629">
        <v>0</v>
      </c>
      <c r="AK2629">
        <v>1</v>
      </c>
      <c r="AL2629">
        <v>1</v>
      </c>
      <c r="AM2629">
        <v>1</v>
      </c>
      <c r="AN2629">
        <v>1</v>
      </c>
      <c r="AO2629">
        <v>1</v>
      </c>
      <c r="AP2629">
        <v>0</v>
      </c>
      <c r="AQ2629">
        <v>0</v>
      </c>
      <c r="AR2629">
        <v>1</v>
      </c>
    </row>
    <row r="2630" spans="1:44" x14ac:dyDescent="0.3">
      <c r="A2630">
        <v>2626</v>
      </c>
      <c r="B2630">
        <v>2</v>
      </c>
      <c r="C2630">
        <v>107</v>
      </c>
      <c r="D2630">
        <v>19</v>
      </c>
      <c r="E2630" t="str">
        <f>"2-107-19"</f>
        <v>2-107-19</v>
      </c>
      <c r="F2630" t="s">
        <v>71</v>
      </c>
      <c r="G2630" t="s">
        <v>72</v>
      </c>
      <c r="T2630">
        <v>0</v>
      </c>
      <c r="U2630">
        <v>1</v>
      </c>
      <c r="V2630">
        <v>0</v>
      </c>
      <c r="W2630">
        <v>0</v>
      </c>
      <c r="X2630">
        <v>1</v>
      </c>
      <c r="Y2630">
        <v>0</v>
      </c>
      <c r="Z2630">
        <v>1</v>
      </c>
      <c r="AA2630">
        <v>0</v>
      </c>
      <c r="AB2630">
        <v>0</v>
      </c>
      <c r="AC2630">
        <v>0</v>
      </c>
      <c r="AD2630">
        <v>1</v>
      </c>
      <c r="AE2630">
        <v>0</v>
      </c>
      <c r="AF2630">
        <v>0</v>
      </c>
      <c r="AG2630">
        <v>0</v>
      </c>
      <c r="AH2630">
        <v>1</v>
      </c>
      <c r="AI2630">
        <v>0</v>
      </c>
      <c r="AJ2630">
        <v>1</v>
      </c>
      <c r="AK2630">
        <v>0</v>
      </c>
      <c r="AL2630">
        <v>0</v>
      </c>
      <c r="AM2630">
        <v>0</v>
      </c>
      <c r="AN2630">
        <v>0</v>
      </c>
      <c r="AO2630">
        <v>0</v>
      </c>
      <c r="AP2630">
        <v>0</v>
      </c>
      <c r="AQ2630">
        <v>0</v>
      </c>
      <c r="AR2630">
        <v>0</v>
      </c>
    </row>
    <row r="2631" spans="1:44" x14ac:dyDescent="0.3">
      <c r="A2631">
        <v>2627</v>
      </c>
      <c r="B2631">
        <v>2</v>
      </c>
      <c r="C2631">
        <v>107</v>
      </c>
      <c r="D2631">
        <v>5</v>
      </c>
      <c r="E2631" t="str">
        <f>"2-107-5"</f>
        <v>2-107-5</v>
      </c>
      <c r="F2631" t="s">
        <v>71</v>
      </c>
      <c r="G2631" t="s">
        <v>72</v>
      </c>
      <c r="T2631">
        <v>0</v>
      </c>
      <c r="U2631">
        <v>1</v>
      </c>
      <c r="V2631">
        <v>0</v>
      </c>
      <c r="W2631">
        <v>0</v>
      </c>
      <c r="X2631">
        <v>0</v>
      </c>
      <c r="Y2631">
        <v>1</v>
      </c>
      <c r="Z2631">
        <v>0</v>
      </c>
      <c r="AA2631">
        <v>1</v>
      </c>
      <c r="AB2631">
        <v>0</v>
      </c>
      <c r="AC2631">
        <v>0</v>
      </c>
      <c r="AD2631">
        <v>1</v>
      </c>
      <c r="AE2631">
        <v>1</v>
      </c>
      <c r="AF2631">
        <v>1</v>
      </c>
      <c r="AG2631">
        <v>1</v>
      </c>
      <c r="AH2631">
        <v>0</v>
      </c>
      <c r="AI2631">
        <v>1</v>
      </c>
      <c r="AJ2631">
        <v>0</v>
      </c>
      <c r="AK2631">
        <v>1</v>
      </c>
      <c r="AL2631">
        <v>1</v>
      </c>
      <c r="AM2631">
        <v>1</v>
      </c>
      <c r="AN2631">
        <v>1</v>
      </c>
      <c r="AO2631">
        <v>1</v>
      </c>
      <c r="AP2631">
        <v>0</v>
      </c>
      <c r="AQ2631">
        <v>0</v>
      </c>
      <c r="AR2631">
        <v>0</v>
      </c>
    </row>
    <row r="2632" spans="1:44" x14ac:dyDescent="0.3">
      <c r="A2632">
        <v>2628</v>
      </c>
      <c r="B2632">
        <v>2</v>
      </c>
      <c r="C2632">
        <v>107</v>
      </c>
      <c r="D2632">
        <v>3</v>
      </c>
      <c r="E2632" t="str">
        <f>"2-107-3"</f>
        <v>2-107-3</v>
      </c>
      <c r="F2632" t="s">
        <v>71</v>
      </c>
      <c r="G2632" t="s">
        <v>72</v>
      </c>
      <c r="T2632">
        <v>1</v>
      </c>
      <c r="U2632">
        <v>0</v>
      </c>
      <c r="V2632">
        <v>0</v>
      </c>
      <c r="W2632">
        <v>0</v>
      </c>
      <c r="X2632">
        <v>1</v>
      </c>
      <c r="Y2632">
        <v>0</v>
      </c>
      <c r="Z2632">
        <v>1</v>
      </c>
      <c r="AA2632">
        <v>0</v>
      </c>
      <c r="AB2632">
        <v>1</v>
      </c>
      <c r="AC2632">
        <v>0</v>
      </c>
      <c r="AD2632">
        <v>0</v>
      </c>
      <c r="AE2632">
        <v>1</v>
      </c>
      <c r="AF2632">
        <v>1</v>
      </c>
      <c r="AG2632">
        <v>1</v>
      </c>
      <c r="AH2632">
        <v>0</v>
      </c>
      <c r="AI2632">
        <v>1</v>
      </c>
      <c r="AJ2632">
        <v>1</v>
      </c>
      <c r="AK2632">
        <v>0</v>
      </c>
      <c r="AL2632">
        <v>1</v>
      </c>
      <c r="AM2632">
        <v>1</v>
      </c>
      <c r="AN2632">
        <v>1</v>
      </c>
      <c r="AO2632">
        <v>1</v>
      </c>
      <c r="AP2632">
        <v>0</v>
      </c>
      <c r="AQ2632">
        <v>0</v>
      </c>
      <c r="AR2632">
        <v>1</v>
      </c>
    </row>
    <row r="2633" spans="1:44" x14ac:dyDescent="0.3">
      <c r="A2633">
        <v>2629</v>
      </c>
      <c r="B2633">
        <v>2</v>
      </c>
      <c r="C2633">
        <v>107</v>
      </c>
      <c r="D2633">
        <v>9</v>
      </c>
      <c r="E2633" t="str">
        <f>"2-107-9"</f>
        <v>2-107-9</v>
      </c>
      <c r="F2633" t="s">
        <v>71</v>
      </c>
      <c r="G2633" t="s">
        <v>72</v>
      </c>
      <c r="T2633">
        <v>0</v>
      </c>
      <c r="U2633">
        <v>1</v>
      </c>
      <c r="V2633">
        <v>0</v>
      </c>
      <c r="W2633">
        <v>0</v>
      </c>
      <c r="X2633">
        <v>0</v>
      </c>
      <c r="Y2633">
        <v>1</v>
      </c>
      <c r="Z2633">
        <v>0</v>
      </c>
      <c r="AA2633">
        <v>1</v>
      </c>
      <c r="AB2633">
        <v>0</v>
      </c>
      <c r="AC2633">
        <v>0</v>
      </c>
      <c r="AD2633">
        <v>1</v>
      </c>
      <c r="AE2633">
        <v>1</v>
      </c>
      <c r="AF2633">
        <v>1</v>
      </c>
      <c r="AG2633">
        <v>1</v>
      </c>
      <c r="AH2633">
        <v>1</v>
      </c>
      <c r="AI2633">
        <v>0</v>
      </c>
      <c r="AJ2633">
        <v>1</v>
      </c>
      <c r="AK2633">
        <v>0</v>
      </c>
      <c r="AL2633">
        <v>1</v>
      </c>
      <c r="AM2633">
        <v>1</v>
      </c>
      <c r="AN2633">
        <v>1</v>
      </c>
      <c r="AO2633">
        <v>1</v>
      </c>
      <c r="AP2633">
        <v>0</v>
      </c>
      <c r="AQ2633">
        <v>0</v>
      </c>
      <c r="AR2633">
        <v>1</v>
      </c>
    </row>
    <row r="2634" spans="1:44" x14ac:dyDescent="0.3">
      <c r="A2634">
        <v>2630</v>
      </c>
      <c r="B2634">
        <v>2</v>
      </c>
      <c r="C2634">
        <v>108</v>
      </c>
      <c r="D2634">
        <v>20</v>
      </c>
      <c r="E2634" t="str">
        <f>"2-108-20"</f>
        <v>2-108-20</v>
      </c>
      <c r="F2634" t="s">
        <v>71</v>
      </c>
      <c r="G2634" t="s">
        <v>72</v>
      </c>
      <c r="T2634">
        <v>1</v>
      </c>
      <c r="U2634">
        <v>0</v>
      </c>
      <c r="V2634">
        <v>0</v>
      </c>
      <c r="W2634">
        <v>0</v>
      </c>
      <c r="X2634">
        <v>1</v>
      </c>
      <c r="Y2634">
        <v>0</v>
      </c>
      <c r="Z2634">
        <v>1</v>
      </c>
      <c r="AA2634">
        <v>0</v>
      </c>
      <c r="AB2634">
        <v>0</v>
      </c>
      <c r="AC2634">
        <v>1</v>
      </c>
      <c r="AD2634">
        <v>0</v>
      </c>
      <c r="AE2634">
        <v>0</v>
      </c>
      <c r="AF2634">
        <v>0</v>
      </c>
      <c r="AG2634">
        <v>0</v>
      </c>
      <c r="AH2634">
        <v>0</v>
      </c>
      <c r="AI2634">
        <v>1</v>
      </c>
      <c r="AJ2634">
        <v>0</v>
      </c>
      <c r="AK2634">
        <v>1</v>
      </c>
      <c r="AL2634">
        <v>0</v>
      </c>
      <c r="AM2634">
        <v>0</v>
      </c>
      <c r="AN2634">
        <v>0</v>
      </c>
      <c r="AO2634">
        <v>0</v>
      </c>
      <c r="AP2634">
        <v>0</v>
      </c>
      <c r="AQ2634">
        <v>0</v>
      </c>
      <c r="AR2634">
        <v>0</v>
      </c>
    </row>
    <row r="2635" spans="1:44" x14ac:dyDescent="0.3">
      <c r="A2635">
        <v>2631</v>
      </c>
      <c r="B2635">
        <v>2</v>
      </c>
      <c r="C2635">
        <v>108</v>
      </c>
      <c r="D2635">
        <v>19</v>
      </c>
      <c r="E2635" t="str">
        <f>"2-108-19"</f>
        <v>2-108-19</v>
      </c>
      <c r="F2635" t="s">
        <v>71</v>
      </c>
      <c r="G2635" t="s">
        <v>73</v>
      </c>
      <c r="H2635">
        <v>1</v>
      </c>
      <c r="I2635">
        <v>1</v>
      </c>
      <c r="J2635">
        <v>0</v>
      </c>
      <c r="K2635">
        <v>0</v>
      </c>
      <c r="L2635">
        <v>1</v>
      </c>
      <c r="M2635">
        <v>1</v>
      </c>
      <c r="N2635">
        <v>1</v>
      </c>
      <c r="O2635">
        <v>1</v>
      </c>
      <c r="P2635">
        <v>1</v>
      </c>
      <c r="Q2635">
        <v>1</v>
      </c>
      <c r="R2635">
        <v>1</v>
      </c>
      <c r="S2635">
        <v>0</v>
      </c>
    </row>
    <row r="2636" spans="1:44" x14ac:dyDescent="0.3">
      <c r="A2636">
        <v>2632</v>
      </c>
      <c r="B2636">
        <v>2</v>
      </c>
      <c r="C2636">
        <v>108</v>
      </c>
      <c r="D2636">
        <v>12</v>
      </c>
      <c r="E2636" t="str">
        <f>"2-108-12"</f>
        <v>2-108-12</v>
      </c>
      <c r="F2636" t="s">
        <v>71</v>
      </c>
      <c r="G2636" t="s">
        <v>72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v>0</v>
      </c>
      <c r="AA2636">
        <v>0</v>
      </c>
      <c r="AB2636">
        <v>0</v>
      </c>
      <c r="AC2636">
        <v>0</v>
      </c>
      <c r="AD2636">
        <v>0</v>
      </c>
      <c r="AE2636">
        <v>0</v>
      </c>
      <c r="AF2636">
        <v>0</v>
      </c>
      <c r="AG2636">
        <v>0</v>
      </c>
      <c r="AH2636">
        <v>1</v>
      </c>
      <c r="AI2636">
        <v>0</v>
      </c>
      <c r="AJ2636">
        <v>1</v>
      </c>
      <c r="AK2636">
        <v>0</v>
      </c>
      <c r="AL2636">
        <v>0</v>
      </c>
      <c r="AM2636">
        <v>1</v>
      </c>
      <c r="AN2636">
        <v>1</v>
      </c>
      <c r="AO2636">
        <v>0</v>
      </c>
      <c r="AP2636">
        <v>0</v>
      </c>
      <c r="AQ2636">
        <v>0</v>
      </c>
      <c r="AR2636">
        <v>0</v>
      </c>
    </row>
    <row r="2637" spans="1:44" x14ac:dyDescent="0.3">
      <c r="A2637">
        <v>2633</v>
      </c>
      <c r="B2637">
        <v>2</v>
      </c>
      <c r="C2637">
        <v>108</v>
      </c>
      <c r="D2637">
        <v>5</v>
      </c>
      <c r="E2637" t="str">
        <f>"2-108-5"</f>
        <v>2-108-5</v>
      </c>
      <c r="F2637" t="s">
        <v>71</v>
      </c>
      <c r="G2637" t="s">
        <v>72</v>
      </c>
      <c r="T2637">
        <v>0</v>
      </c>
      <c r="U2637">
        <v>0</v>
      </c>
      <c r="V2637">
        <v>0</v>
      </c>
      <c r="W2637">
        <v>0</v>
      </c>
      <c r="X2637">
        <v>0</v>
      </c>
      <c r="Y2637">
        <v>1</v>
      </c>
      <c r="Z2637">
        <v>0</v>
      </c>
      <c r="AA2637">
        <v>0</v>
      </c>
      <c r="AB2637">
        <v>0</v>
      </c>
      <c r="AC2637">
        <v>0</v>
      </c>
      <c r="AD2637">
        <v>0</v>
      </c>
      <c r="AE2637">
        <v>0</v>
      </c>
      <c r="AF2637">
        <v>0</v>
      </c>
      <c r="AG2637">
        <v>0</v>
      </c>
      <c r="AH2637">
        <v>0</v>
      </c>
      <c r="AI2637">
        <v>0</v>
      </c>
      <c r="AJ2637">
        <v>0</v>
      </c>
      <c r="AK2637">
        <v>1</v>
      </c>
      <c r="AL2637">
        <v>0</v>
      </c>
      <c r="AM2637">
        <v>1</v>
      </c>
      <c r="AN2637">
        <v>0</v>
      </c>
      <c r="AO2637">
        <v>1</v>
      </c>
      <c r="AP2637">
        <v>0</v>
      </c>
      <c r="AQ2637">
        <v>0</v>
      </c>
      <c r="AR2637">
        <v>0</v>
      </c>
    </row>
    <row r="2638" spans="1:44" x14ac:dyDescent="0.3">
      <c r="A2638">
        <v>2634</v>
      </c>
      <c r="B2638">
        <v>2</v>
      </c>
      <c r="C2638">
        <v>108</v>
      </c>
      <c r="D2638">
        <v>24</v>
      </c>
      <c r="E2638" t="str">
        <f>"2-108-24"</f>
        <v>2-108-24</v>
      </c>
      <c r="F2638" t="s">
        <v>71</v>
      </c>
      <c r="G2638" t="s">
        <v>73</v>
      </c>
      <c r="H2638">
        <v>1</v>
      </c>
      <c r="I2638">
        <v>1</v>
      </c>
      <c r="J2638">
        <v>0</v>
      </c>
      <c r="K2638">
        <v>0</v>
      </c>
      <c r="L2638">
        <v>1</v>
      </c>
      <c r="M2638">
        <v>1</v>
      </c>
      <c r="N2638">
        <v>1</v>
      </c>
      <c r="O2638">
        <v>1</v>
      </c>
      <c r="P2638">
        <v>1</v>
      </c>
      <c r="Q2638">
        <v>1</v>
      </c>
      <c r="R2638">
        <v>1</v>
      </c>
      <c r="S2638">
        <v>1</v>
      </c>
    </row>
    <row r="2639" spans="1:44" x14ac:dyDescent="0.3">
      <c r="A2639">
        <v>2635</v>
      </c>
      <c r="B2639">
        <v>2</v>
      </c>
      <c r="C2639">
        <v>108</v>
      </c>
      <c r="D2639">
        <v>23</v>
      </c>
      <c r="E2639" t="str">
        <f>"2-108-23"</f>
        <v>2-108-23</v>
      </c>
      <c r="F2639" t="s">
        <v>71</v>
      </c>
      <c r="G2639" t="s">
        <v>73</v>
      </c>
      <c r="H2639">
        <v>1</v>
      </c>
      <c r="I2639">
        <v>1</v>
      </c>
      <c r="J2639">
        <v>0</v>
      </c>
      <c r="K2639">
        <v>0</v>
      </c>
      <c r="L2639">
        <v>1</v>
      </c>
      <c r="M2639">
        <v>1</v>
      </c>
      <c r="N2639">
        <v>1</v>
      </c>
      <c r="O2639">
        <v>1</v>
      </c>
      <c r="P2639">
        <v>1</v>
      </c>
      <c r="Q2639">
        <v>1</v>
      </c>
      <c r="R2639">
        <v>1</v>
      </c>
      <c r="S2639">
        <v>1</v>
      </c>
    </row>
    <row r="2640" spans="1:44" x14ac:dyDescent="0.3">
      <c r="A2640">
        <v>2636</v>
      </c>
      <c r="B2640">
        <v>2</v>
      </c>
      <c r="C2640">
        <v>108</v>
      </c>
      <c r="D2640">
        <v>16</v>
      </c>
      <c r="E2640" t="str">
        <f>"2-108-16"</f>
        <v>2-108-16</v>
      </c>
      <c r="F2640" t="s">
        <v>71</v>
      </c>
      <c r="G2640" t="s">
        <v>73</v>
      </c>
      <c r="H2640">
        <v>1</v>
      </c>
      <c r="I2640">
        <v>1</v>
      </c>
      <c r="J2640">
        <v>0</v>
      </c>
      <c r="K2640">
        <v>0</v>
      </c>
      <c r="L2640">
        <v>1</v>
      </c>
      <c r="M2640">
        <v>1</v>
      </c>
      <c r="N2640">
        <v>1</v>
      </c>
      <c r="O2640">
        <v>1</v>
      </c>
      <c r="P2640">
        <v>1</v>
      </c>
      <c r="Q2640">
        <v>1</v>
      </c>
      <c r="R2640">
        <v>1</v>
      </c>
      <c r="S2640">
        <v>1</v>
      </c>
    </row>
    <row r="2641" spans="1:44" x14ac:dyDescent="0.3">
      <c r="A2641">
        <v>2637</v>
      </c>
      <c r="B2641">
        <v>2</v>
      </c>
      <c r="C2641">
        <v>108</v>
      </c>
      <c r="D2641">
        <v>15</v>
      </c>
      <c r="E2641" t="str">
        <f>"2-108-15"</f>
        <v>2-108-15</v>
      </c>
      <c r="F2641" t="s">
        <v>71</v>
      </c>
      <c r="G2641" t="s">
        <v>73</v>
      </c>
      <c r="H2641">
        <v>1</v>
      </c>
      <c r="I2641">
        <v>0</v>
      </c>
      <c r="J2641">
        <v>0</v>
      </c>
      <c r="K2641">
        <v>1</v>
      </c>
      <c r="L2641">
        <v>1</v>
      </c>
      <c r="M2641">
        <v>0</v>
      </c>
      <c r="N2641">
        <v>0</v>
      </c>
      <c r="O2641">
        <v>1</v>
      </c>
      <c r="P2641">
        <v>0</v>
      </c>
      <c r="Q2641">
        <v>1</v>
      </c>
      <c r="R2641">
        <v>1</v>
      </c>
      <c r="S2641">
        <v>1</v>
      </c>
    </row>
    <row r="2642" spans="1:44" x14ac:dyDescent="0.3">
      <c r="A2642">
        <v>2638</v>
      </c>
      <c r="B2642">
        <v>2</v>
      </c>
      <c r="C2642">
        <v>108</v>
      </c>
      <c r="D2642">
        <v>6</v>
      </c>
      <c r="E2642" t="str">
        <f>"2-108-6"</f>
        <v>2-108-6</v>
      </c>
      <c r="F2642" t="s">
        <v>71</v>
      </c>
      <c r="G2642" t="s">
        <v>72</v>
      </c>
      <c r="T2642">
        <v>1</v>
      </c>
      <c r="U2642">
        <v>0</v>
      </c>
      <c r="V2642">
        <v>0</v>
      </c>
      <c r="W2642">
        <v>0</v>
      </c>
      <c r="X2642">
        <v>1</v>
      </c>
      <c r="Y2642">
        <v>0</v>
      </c>
      <c r="Z2642">
        <v>1</v>
      </c>
      <c r="AA2642">
        <v>0</v>
      </c>
      <c r="AB2642">
        <v>0</v>
      </c>
      <c r="AC2642">
        <v>1</v>
      </c>
      <c r="AD2642">
        <v>0</v>
      </c>
      <c r="AE2642">
        <v>0</v>
      </c>
      <c r="AF2642">
        <v>0</v>
      </c>
      <c r="AG2642">
        <v>0</v>
      </c>
      <c r="AH2642">
        <v>1</v>
      </c>
      <c r="AI2642">
        <v>0</v>
      </c>
      <c r="AJ2642">
        <v>1</v>
      </c>
      <c r="AK2642">
        <v>0</v>
      </c>
      <c r="AL2642">
        <v>0</v>
      </c>
      <c r="AM2642">
        <v>0</v>
      </c>
      <c r="AN2642">
        <v>0</v>
      </c>
      <c r="AO2642">
        <v>0</v>
      </c>
      <c r="AP2642">
        <v>0</v>
      </c>
      <c r="AQ2642">
        <v>0</v>
      </c>
      <c r="AR2642">
        <v>0</v>
      </c>
    </row>
    <row r="2643" spans="1:44" x14ac:dyDescent="0.3">
      <c r="A2643">
        <v>2639</v>
      </c>
      <c r="B2643">
        <v>2</v>
      </c>
      <c r="C2643">
        <v>108</v>
      </c>
      <c r="D2643">
        <v>4</v>
      </c>
      <c r="E2643" t="str">
        <f>"2-108-4"</f>
        <v>2-108-4</v>
      </c>
      <c r="F2643" t="s">
        <v>71</v>
      </c>
      <c r="G2643" t="s">
        <v>72</v>
      </c>
      <c r="T2643">
        <v>1</v>
      </c>
      <c r="U2643">
        <v>0</v>
      </c>
      <c r="V2643">
        <v>0</v>
      </c>
      <c r="W2643">
        <v>0</v>
      </c>
      <c r="X2643">
        <v>1</v>
      </c>
      <c r="Y2643">
        <v>0</v>
      </c>
      <c r="Z2643">
        <v>1</v>
      </c>
      <c r="AA2643">
        <v>0</v>
      </c>
      <c r="AB2643">
        <v>0</v>
      </c>
      <c r="AC2643">
        <v>0</v>
      </c>
      <c r="AD2643">
        <v>1</v>
      </c>
      <c r="AE2643">
        <v>1</v>
      </c>
      <c r="AF2643">
        <v>1</v>
      </c>
      <c r="AG2643">
        <v>1</v>
      </c>
      <c r="AH2643">
        <v>1</v>
      </c>
      <c r="AI2643">
        <v>0</v>
      </c>
      <c r="AJ2643">
        <v>0</v>
      </c>
      <c r="AK2643">
        <v>1</v>
      </c>
      <c r="AL2643">
        <v>1</v>
      </c>
      <c r="AM2643">
        <v>1</v>
      </c>
      <c r="AN2643">
        <v>1</v>
      </c>
      <c r="AO2643">
        <v>1</v>
      </c>
      <c r="AP2643">
        <v>0</v>
      </c>
      <c r="AQ2643">
        <v>0</v>
      </c>
      <c r="AR2643">
        <v>0</v>
      </c>
    </row>
    <row r="2644" spans="1:44" x14ac:dyDescent="0.3">
      <c r="A2644">
        <v>2640</v>
      </c>
      <c r="B2644">
        <v>2</v>
      </c>
      <c r="C2644">
        <v>108</v>
      </c>
      <c r="D2644">
        <v>25</v>
      </c>
      <c r="E2644" t="str">
        <f>"2-108-25"</f>
        <v>2-108-25</v>
      </c>
      <c r="F2644" t="s">
        <v>71</v>
      </c>
      <c r="G2644" t="s">
        <v>73</v>
      </c>
      <c r="H2644">
        <v>1</v>
      </c>
      <c r="I2644">
        <v>1</v>
      </c>
      <c r="J2644">
        <v>0</v>
      </c>
      <c r="K2644">
        <v>0</v>
      </c>
      <c r="L2644">
        <v>1</v>
      </c>
      <c r="M2644">
        <v>1</v>
      </c>
      <c r="N2644">
        <v>1</v>
      </c>
      <c r="O2644">
        <v>1</v>
      </c>
      <c r="P2644">
        <v>1</v>
      </c>
      <c r="Q2644">
        <v>1</v>
      </c>
      <c r="R2644">
        <v>1</v>
      </c>
      <c r="S2644">
        <v>1</v>
      </c>
    </row>
    <row r="2645" spans="1:44" x14ac:dyDescent="0.3">
      <c r="A2645">
        <v>2641</v>
      </c>
      <c r="B2645">
        <v>2</v>
      </c>
      <c r="C2645">
        <v>108</v>
      </c>
      <c r="D2645">
        <v>18</v>
      </c>
      <c r="E2645" t="str">
        <f>"2-108-18"</f>
        <v>2-108-18</v>
      </c>
      <c r="F2645" t="s">
        <v>71</v>
      </c>
      <c r="G2645" t="s">
        <v>73</v>
      </c>
      <c r="H2645">
        <v>1</v>
      </c>
      <c r="I2645">
        <v>1</v>
      </c>
      <c r="J2645">
        <v>0</v>
      </c>
      <c r="K2645">
        <v>0</v>
      </c>
      <c r="L2645">
        <v>1</v>
      </c>
      <c r="M2645">
        <v>1</v>
      </c>
      <c r="N2645">
        <v>1</v>
      </c>
      <c r="O2645">
        <v>1</v>
      </c>
      <c r="P2645">
        <v>1</v>
      </c>
      <c r="Q2645">
        <v>1</v>
      </c>
      <c r="R2645">
        <v>1</v>
      </c>
      <c r="S2645">
        <v>1</v>
      </c>
    </row>
    <row r="2646" spans="1:44" x14ac:dyDescent="0.3">
      <c r="A2646">
        <v>2642</v>
      </c>
      <c r="B2646">
        <v>2</v>
      </c>
      <c r="C2646">
        <v>108</v>
      </c>
      <c r="D2646">
        <v>17</v>
      </c>
      <c r="E2646" t="str">
        <f>"2-108-17"</f>
        <v>2-108-17</v>
      </c>
      <c r="F2646" t="s">
        <v>71</v>
      </c>
      <c r="G2646" t="s">
        <v>73</v>
      </c>
      <c r="H2646">
        <v>1</v>
      </c>
      <c r="I2646">
        <v>1</v>
      </c>
      <c r="J2646">
        <v>0</v>
      </c>
      <c r="K2646">
        <v>0</v>
      </c>
      <c r="L2646">
        <v>1</v>
      </c>
      <c r="M2646">
        <v>1</v>
      </c>
      <c r="N2646">
        <v>1</v>
      </c>
      <c r="O2646">
        <v>1</v>
      </c>
      <c r="P2646">
        <v>1</v>
      </c>
      <c r="Q2646">
        <v>1</v>
      </c>
      <c r="R2646">
        <v>1</v>
      </c>
      <c r="S2646">
        <v>1</v>
      </c>
    </row>
    <row r="2647" spans="1:44" x14ac:dyDescent="0.3">
      <c r="A2647">
        <v>2643</v>
      </c>
      <c r="B2647">
        <v>2</v>
      </c>
      <c r="C2647">
        <v>108</v>
      </c>
      <c r="D2647">
        <v>11</v>
      </c>
      <c r="E2647" t="str">
        <f>"2-108-11"</f>
        <v>2-108-11</v>
      </c>
      <c r="F2647" t="s">
        <v>71</v>
      </c>
      <c r="G2647" t="s">
        <v>72</v>
      </c>
      <c r="T2647">
        <v>0</v>
      </c>
      <c r="U2647">
        <v>0</v>
      </c>
      <c r="V2647">
        <v>0</v>
      </c>
      <c r="W2647">
        <v>0</v>
      </c>
      <c r="X2647">
        <v>1</v>
      </c>
      <c r="Y2647">
        <v>0</v>
      </c>
      <c r="Z2647">
        <v>0</v>
      </c>
      <c r="AA2647">
        <v>0</v>
      </c>
      <c r="AB2647">
        <v>0</v>
      </c>
      <c r="AC2647">
        <v>0</v>
      </c>
      <c r="AD2647">
        <v>0</v>
      </c>
      <c r="AE2647">
        <v>0</v>
      </c>
      <c r="AF2647">
        <v>0</v>
      </c>
      <c r="AG2647">
        <v>0</v>
      </c>
      <c r="AH2647">
        <v>0</v>
      </c>
      <c r="AI2647">
        <v>1</v>
      </c>
      <c r="AJ2647">
        <v>1</v>
      </c>
      <c r="AK2647">
        <v>0</v>
      </c>
      <c r="AL2647">
        <v>0</v>
      </c>
      <c r="AM2647">
        <v>1</v>
      </c>
      <c r="AN2647">
        <v>1</v>
      </c>
      <c r="AO2647">
        <v>1</v>
      </c>
      <c r="AP2647">
        <v>0</v>
      </c>
      <c r="AQ2647">
        <v>0</v>
      </c>
      <c r="AR2647">
        <v>0</v>
      </c>
    </row>
    <row r="2648" spans="1:44" x14ac:dyDescent="0.3">
      <c r="A2648">
        <v>2644</v>
      </c>
      <c r="B2648">
        <v>2</v>
      </c>
      <c r="C2648">
        <v>108</v>
      </c>
      <c r="D2648">
        <v>7</v>
      </c>
      <c r="E2648" t="str">
        <f>"2-108-7"</f>
        <v>2-108-7</v>
      </c>
      <c r="F2648" t="s">
        <v>71</v>
      </c>
      <c r="G2648" t="s">
        <v>72</v>
      </c>
      <c r="T2648">
        <v>1</v>
      </c>
      <c r="U2648">
        <v>0</v>
      </c>
      <c r="V2648">
        <v>0</v>
      </c>
      <c r="W2648">
        <v>0</v>
      </c>
      <c r="X2648">
        <v>1</v>
      </c>
      <c r="Y2648">
        <v>0</v>
      </c>
      <c r="Z2648">
        <v>1</v>
      </c>
      <c r="AA2648">
        <v>0</v>
      </c>
      <c r="AB2648">
        <v>1</v>
      </c>
      <c r="AC2648">
        <v>0</v>
      </c>
      <c r="AD2648">
        <v>0</v>
      </c>
      <c r="AE2648">
        <v>1</v>
      </c>
      <c r="AF2648">
        <v>1</v>
      </c>
      <c r="AG2648">
        <v>1</v>
      </c>
      <c r="AH2648">
        <v>1</v>
      </c>
      <c r="AI2648">
        <v>0</v>
      </c>
      <c r="AJ2648">
        <v>1</v>
      </c>
      <c r="AK2648">
        <v>0</v>
      </c>
      <c r="AL2648">
        <v>1</v>
      </c>
      <c r="AM2648">
        <v>1</v>
      </c>
      <c r="AN2648">
        <v>1</v>
      </c>
      <c r="AO2648">
        <v>1</v>
      </c>
      <c r="AP2648">
        <v>0</v>
      </c>
      <c r="AQ2648">
        <v>0</v>
      </c>
      <c r="AR2648">
        <v>0</v>
      </c>
    </row>
    <row r="2649" spans="1:44" x14ac:dyDescent="0.3">
      <c r="A2649">
        <v>2645</v>
      </c>
      <c r="B2649">
        <v>2</v>
      </c>
      <c r="C2649">
        <v>108</v>
      </c>
      <c r="D2649">
        <v>21</v>
      </c>
      <c r="E2649" t="str">
        <f>"2-108-21"</f>
        <v>2-108-21</v>
      </c>
      <c r="F2649" t="s">
        <v>71</v>
      </c>
      <c r="G2649" t="s">
        <v>72</v>
      </c>
      <c r="T2649">
        <v>0</v>
      </c>
      <c r="U2649">
        <v>1</v>
      </c>
      <c r="V2649">
        <v>0</v>
      </c>
      <c r="W2649">
        <v>0</v>
      </c>
      <c r="X2649">
        <v>0</v>
      </c>
      <c r="Y2649">
        <v>1</v>
      </c>
      <c r="Z2649">
        <v>0</v>
      </c>
      <c r="AA2649">
        <v>1</v>
      </c>
      <c r="AB2649">
        <v>0</v>
      </c>
      <c r="AC2649">
        <v>1</v>
      </c>
      <c r="AD2649">
        <v>0</v>
      </c>
      <c r="AE2649">
        <v>0</v>
      </c>
      <c r="AF2649">
        <v>0</v>
      </c>
      <c r="AG2649">
        <v>0</v>
      </c>
      <c r="AH2649">
        <v>0</v>
      </c>
      <c r="AI2649">
        <v>1</v>
      </c>
      <c r="AJ2649">
        <v>1</v>
      </c>
      <c r="AK2649">
        <v>0</v>
      </c>
      <c r="AL2649">
        <v>0</v>
      </c>
      <c r="AM2649">
        <v>0</v>
      </c>
      <c r="AN2649">
        <v>0</v>
      </c>
      <c r="AO2649">
        <v>0</v>
      </c>
      <c r="AP2649">
        <v>0</v>
      </c>
      <c r="AQ2649">
        <v>0</v>
      </c>
      <c r="AR2649">
        <v>0</v>
      </c>
    </row>
    <row r="2650" spans="1:44" x14ac:dyDescent="0.3">
      <c r="A2650">
        <v>2646</v>
      </c>
      <c r="B2650">
        <v>2</v>
      </c>
      <c r="C2650">
        <v>108</v>
      </c>
      <c r="D2650">
        <v>14</v>
      </c>
      <c r="E2650" t="str">
        <f>"2-108-14"</f>
        <v>2-108-14</v>
      </c>
      <c r="F2650" t="s">
        <v>71</v>
      </c>
      <c r="G2650" t="s">
        <v>72</v>
      </c>
      <c r="T2650">
        <v>0</v>
      </c>
      <c r="U2650">
        <v>1</v>
      </c>
      <c r="V2650">
        <v>0</v>
      </c>
      <c r="W2650">
        <v>0</v>
      </c>
      <c r="X2650">
        <v>1</v>
      </c>
      <c r="Y2650">
        <v>0</v>
      </c>
      <c r="Z2650">
        <v>0</v>
      </c>
      <c r="AA2650">
        <v>1</v>
      </c>
      <c r="AB2650">
        <v>0</v>
      </c>
      <c r="AC2650">
        <v>0</v>
      </c>
      <c r="AD2650">
        <v>1</v>
      </c>
      <c r="AE2650">
        <v>1</v>
      </c>
      <c r="AF2650">
        <v>1</v>
      </c>
      <c r="AG2650">
        <v>1</v>
      </c>
      <c r="AH2650">
        <v>0</v>
      </c>
      <c r="AI2650">
        <v>1</v>
      </c>
      <c r="AJ2650">
        <v>0</v>
      </c>
      <c r="AK2650">
        <v>1</v>
      </c>
      <c r="AL2650">
        <v>1</v>
      </c>
      <c r="AM2650">
        <v>1</v>
      </c>
      <c r="AN2650">
        <v>1</v>
      </c>
      <c r="AO2650">
        <v>1</v>
      </c>
      <c r="AP2650">
        <v>0</v>
      </c>
      <c r="AQ2650">
        <v>0</v>
      </c>
      <c r="AR2650">
        <v>0</v>
      </c>
    </row>
    <row r="2651" spans="1:44" x14ac:dyDescent="0.3">
      <c r="A2651">
        <v>2647</v>
      </c>
      <c r="B2651">
        <v>2</v>
      </c>
      <c r="C2651">
        <v>108</v>
      </c>
      <c r="D2651">
        <v>13</v>
      </c>
      <c r="E2651" t="str">
        <f>"2-108-13"</f>
        <v>2-108-13</v>
      </c>
      <c r="F2651" t="s">
        <v>71</v>
      </c>
      <c r="G2651" t="s">
        <v>73</v>
      </c>
      <c r="H2651">
        <v>1</v>
      </c>
      <c r="I2651">
        <v>1</v>
      </c>
      <c r="J2651">
        <v>0</v>
      </c>
      <c r="K2651">
        <v>0</v>
      </c>
      <c r="L2651">
        <v>1</v>
      </c>
      <c r="M2651">
        <v>1</v>
      </c>
      <c r="N2651">
        <v>1</v>
      </c>
      <c r="O2651">
        <v>1</v>
      </c>
      <c r="P2651">
        <v>1</v>
      </c>
      <c r="Q2651">
        <v>1</v>
      </c>
      <c r="R2651">
        <v>1</v>
      </c>
      <c r="S2651">
        <v>1</v>
      </c>
    </row>
    <row r="2652" spans="1:44" x14ac:dyDescent="0.3">
      <c r="A2652">
        <v>2648</v>
      </c>
      <c r="B2652">
        <v>2</v>
      </c>
      <c r="C2652">
        <v>108</v>
      </c>
      <c r="D2652">
        <v>8</v>
      </c>
      <c r="E2652" t="str">
        <f>"2-108-8"</f>
        <v>2-108-8</v>
      </c>
      <c r="F2652" t="s">
        <v>71</v>
      </c>
      <c r="G2652" t="s">
        <v>72</v>
      </c>
      <c r="T2652">
        <v>1</v>
      </c>
      <c r="U2652">
        <v>0</v>
      </c>
      <c r="V2652">
        <v>0</v>
      </c>
      <c r="W2652">
        <v>0</v>
      </c>
      <c r="X2652">
        <v>1</v>
      </c>
      <c r="Y2652">
        <v>0</v>
      </c>
      <c r="Z2652">
        <v>1</v>
      </c>
      <c r="AA2652">
        <v>0</v>
      </c>
      <c r="AB2652">
        <v>1</v>
      </c>
      <c r="AC2652">
        <v>0</v>
      </c>
      <c r="AD2652">
        <v>0</v>
      </c>
      <c r="AE2652">
        <v>1</v>
      </c>
      <c r="AF2652">
        <v>1</v>
      </c>
      <c r="AG2652">
        <v>1</v>
      </c>
      <c r="AH2652">
        <v>0</v>
      </c>
      <c r="AI2652">
        <v>1</v>
      </c>
      <c r="AJ2652">
        <v>1</v>
      </c>
      <c r="AK2652">
        <v>0</v>
      </c>
      <c r="AL2652">
        <v>1</v>
      </c>
      <c r="AM2652">
        <v>1</v>
      </c>
      <c r="AN2652">
        <v>1</v>
      </c>
      <c r="AO2652">
        <v>1</v>
      </c>
      <c r="AP2652">
        <v>0</v>
      </c>
      <c r="AQ2652">
        <v>0</v>
      </c>
      <c r="AR2652">
        <v>0</v>
      </c>
    </row>
    <row r="2653" spans="1:44" x14ac:dyDescent="0.3">
      <c r="A2653">
        <v>2649</v>
      </c>
      <c r="B2653">
        <v>2</v>
      </c>
      <c r="C2653">
        <v>108</v>
      </c>
      <c r="D2653">
        <v>10</v>
      </c>
      <c r="E2653" t="str">
        <f>"2-108-10"</f>
        <v>2-108-10</v>
      </c>
      <c r="F2653" t="s">
        <v>71</v>
      </c>
      <c r="G2653" t="s">
        <v>72</v>
      </c>
      <c r="T2653">
        <v>1</v>
      </c>
      <c r="U2653">
        <v>0</v>
      </c>
      <c r="V2653">
        <v>0</v>
      </c>
      <c r="W2653">
        <v>0</v>
      </c>
      <c r="X2653">
        <v>1</v>
      </c>
      <c r="Y2653">
        <v>0</v>
      </c>
      <c r="Z2653">
        <v>0</v>
      </c>
      <c r="AA2653">
        <v>1</v>
      </c>
      <c r="AB2653">
        <v>0</v>
      </c>
      <c r="AC2653">
        <v>0</v>
      </c>
      <c r="AD2653">
        <v>1</v>
      </c>
      <c r="AE2653">
        <v>1</v>
      </c>
      <c r="AF2653">
        <v>1</v>
      </c>
      <c r="AG2653">
        <v>1</v>
      </c>
      <c r="AH2653">
        <v>0</v>
      </c>
      <c r="AI2653">
        <v>1</v>
      </c>
      <c r="AJ2653">
        <v>0</v>
      </c>
      <c r="AK2653">
        <v>1</v>
      </c>
      <c r="AL2653">
        <v>1</v>
      </c>
      <c r="AM2653">
        <v>1</v>
      </c>
      <c r="AN2653">
        <v>1</v>
      </c>
      <c r="AO2653">
        <v>1</v>
      </c>
      <c r="AP2653">
        <v>0</v>
      </c>
      <c r="AQ2653">
        <v>0</v>
      </c>
      <c r="AR2653">
        <v>1</v>
      </c>
    </row>
    <row r="2654" spans="1:44" x14ac:dyDescent="0.3">
      <c r="A2654">
        <v>2650</v>
      </c>
      <c r="B2654">
        <v>2</v>
      </c>
      <c r="C2654">
        <v>108</v>
      </c>
      <c r="D2654">
        <v>1</v>
      </c>
      <c r="E2654" t="str">
        <f>"2-108-1"</f>
        <v>2-108-1</v>
      </c>
      <c r="F2654" t="s">
        <v>71</v>
      </c>
      <c r="G2654" t="s">
        <v>72</v>
      </c>
      <c r="T2654">
        <v>1</v>
      </c>
      <c r="U2654">
        <v>0</v>
      </c>
      <c r="V2654">
        <v>0</v>
      </c>
      <c r="W2654">
        <v>0</v>
      </c>
      <c r="X2654">
        <v>1</v>
      </c>
      <c r="Y2654">
        <v>0</v>
      </c>
      <c r="Z2654">
        <v>1</v>
      </c>
      <c r="AA2654">
        <v>0</v>
      </c>
      <c r="AB2654">
        <v>1</v>
      </c>
      <c r="AC2654">
        <v>0</v>
      </c>
      <c r="AD2654">
        <v>0</v>
      </c>
      <c r="AE2654">
        <v>0</v>
      </c>
      <c r="AF2654">
        <v>0</v>
      </c>
      <c r="AG2654">
        <v>0</v>
      </c>
      <c r="AH2654">
        <v>0</v>
      </c>
      <c r="AI2654">
        <v>1</v>
      </c>
      <c r="AJ2654">
        <v>1</v>
      </c>
      <c r="AK2654">
        <v>0</v>
      </c>
      <c r="AL2654">
        <v>1</v>
      </c>
      <c r="AM2654">
        <v>1</v>
      </c>
      <c r="AN2654">
        <v>0</v>
      </c>
      <c r="AO2654">
        <v>0</v>
      </c>
      <c r="AP2654">
        <v>0</v>
      </c>
      <c r="AQ2654">
        <v>0</v>
      </c>
      <c r="AR2654">
        <v>0</v>
      </c>
    </row>
    <row r="2655" spans="1:44" x14ac:dyDescent="0.3">
      <c r="A2655">
        <v>2651</v>
      </c>
      <c r="B2655">
        <v>2</v>
      </c>
      <c r="C2655">
        <v>108</v>
      </c>
      <c r="D2655">
        <v>22</v>
      </c>
      <c r="E2655" t="str">
        <f>"2-108-22"</f>
        <v>2-108-22</v>
      </c>
      <c r="F2655" t="s">
        <v>71</v>
      </c>
      <c r="G2655" t="s">
        <v>72</v>
      </c>
      <c r="T2655">
        <v>1</v>
      </c>
      <c r="U2655">
        <v>0</v>
      </c>
      <c r="V2655">
        <v>0</v>
      </c>
      <c r="W2655">
        <v>0</v>
      </c>
      <c r="X2655">
        <v>1</v>
      </c>
      <c r="Y2655">
        <v>0</v>
      </c>
      <c r="Z2655">
        <v>1</v>
      </c>
      <c r="AA2655">
        <v>0</v>
      </c>
      <c r="AB2655">
        <v>1</v>
      </c>
      <c r="AC2655">
        <v>0</v>
      </c>
      <c r="AD2655">
        <v>0</v>
      </c>
      <c r="AE2655">
        <v>1</v>
      </c>
      <c r="AF2655">
        <v>1</v>
      </c>
      <c r="AG2655">
        <v>1</v>
      </c>
      <c r="AH2655">
        <v>0</v>
      </c>
      <c r="AI2655">
        <v>1</v>
      </c>
      <c r="AJ2655">
        <v>1</v>
      </c>
      <c r="AK2655">
        <v>0</v>
      </c>
      <c r="AL2655">
        <v>1</v>
      </c>
      <c r="AM2655">
        <v>1</v>
      </c>
      <c r="AN2655">
        <v>1</v>
      </c>
      <c r="AO2655">
        <v>1</v>
      </c>
      <c r="AP2655">
        <v>0</v>
      </c>
      <c r="AQ2655">
        <v>0</v>
      </c>
      <c r="AR2655">
        <v>1</v>
      </c>
    </row>
    <row r="2656" spans="1:44" x14ac:dyDescent="0.3">
      <c r="A2656">
        <v>2652</v>
      </c>
      <c r="B2656">
        <v>2</v>
      </c>
      <c r="C2656">
        <v>108</v>
      </c>
      <c r="D2656">
        <v>3</v>
      </c>
      <c r="E2656" t="str">
        <f>"2-108-3"</f>
        <v>2-108-3</v>
      </c>
      <c r="F2656" t="s">
        <v>71</v>
      </c>
      <c r="G2656" t="s">
        <v>72</v>
      </c>
      <c r="T2656">
        <v>1</v>
      </c>
      <c r="U2656">
        <v>0</v>
      </c>
      <c r="V2656">
        <v>0</v>
      </c>
      <c r="W2656">
        <v>0</v>
      </c>
      <c r="X2656">
        <v>1</v>
      </c>
      <c r="Y2656">
        <v>0</v>
      </c>
      <c r="Z2656">
        <v>1</v>
      </c>
      <c r="AA2656">
        <v>0</v>
      </c>
      <c r="AB2656">
        <v>0</v>
      </c>
      <c r="AC2656">
        <v>1</v>
      </c>
      <c r="AD2656">
        <v>0</v>
      </c>
      <c r="AE2656">
        <v>1</v>
      </c>
      <c r="AF2656">
        <v>1</v>
      </c>
      <c r="AG2656">
        <v>1</v>
      </c>
      <c r="AH2656">
        <v>1</v>
      </c>
      <c r="AI2656">
        <v>0</v>
      </c>
      <c r="AJ2656">
        <v>0</v>
      </c>
      <c r="AK2656">
        <v>1</v>
      </c>
      <c r="AL2656">
        <v>1</v>
      </c>
      <c r="AM2656">
        <v>1</v>
      </c>
      <c r="AN2656">
        <v>1</v>
      </c>
      <c r="AO2656">
        <v>1</v>
      </c>
      <c r="AP2656">
        <v>0</v>
      </c>
      <c r="AQ2656">
        <v>0</v>
      </c>
      <c r="AR2656">
        <v>0</v>
      </c>
    </row>
    <row r="2657" spans="1:44" x14ac:dyDescent="0.3">
      <c r="A2657">
        <v>2653</v>
      </c>
      <c r="B2657">
        <v>2</v>
      </c>
      <c r="C2657">
        <v>108</v>
      </c>
      <c r="D2657">
        <v>2</v>
      </c>
      <c r="E2657" t="str">
        <f>"2-108-2"</f>
        <v>2-108-2</v>
      </c>
      <c r="F2657" t="s">
        <v>71</v>
      </c>
      <c r="G2657" t="s">
        <v>72</v>
      </c>
      <c r="T2657">
        <v>1</v>
      </c>
      <c r="U2657">
        <v>0</v>
      </c>
      <c r="V2657">
        <v>0</v>
      </c>
      <c r="W2657">
        <v>0</v>
      </c>
      <c r="X2657">
        <v>1</v>
      </c>
      <c r="Y2657">
        <v>0</v>
      </c>
      <c r="Z2657">
        <v>1</v>
      </c>
      <c r="AA2657">
        <v>0</v>
      </c>
      <c r="AB2657">
        <v>1</v>
      </c>
      <c r="AC2657">
        <v>0</v>
      </c>
      <c r="AD2657">
        <v>0</v>
      </c>
      <c r="AE2657">
        <v>0</v>
      </c>
      <c r="AF2657">
        <v>0</v>
      </c>
      <c r="AG2657">
        <v>0</v>
      </c>
      <c r="AH2657">
        <v>0</v>
      </c>
      <c r="AI2657">
        <v>1</v>
      </c>
      <c r="AJ2657">
        <v>1</v>
      </c>
      <c r="AK2657">
        <v>0</v>
      </c>
      <c r="AL2657">
        <v>1</v>
      </c>
      <c r="AM2657">
        <v>1</v>
      </c>
      <c r="AN2657">
        <v>0</v>
      </c>
      <c r="AO2657">
        <v>0</v>
      </c>
      <c r="AP2657">
        <v>0</v>
      </c>
      <c r="AQ2657">
        <v>0</v>
      </c>
      <c r="AR2657">
        <v>0</v>
      </c>
    </row>
    <row r="2658" spans="1:44" x14ac:dyDescent="0.3">
      <c r="A2658">
        <v>2654</v>
      </c>
      <c r="B2658">
        <v>2</v>
      </c>
      <c r="C2658">
        <v>108</v>
      </c>
      <c r="D2658">
        <v>9</v>
      </c>
      <c r="E2658" t="str">
        <f>"2-108-9"</f>
        <v>2-108-9</v>
      </c>
      <c r="F2658" t="s">
        <v>71</v>
      </c>
      <c r="G2658" t="s">
        <v>72</v>
      </c>
      <c r="T2658">
        <v>1</v>
      </c>
      <c r="U2658">
        <v>0</v>
      </c>
      <c r="V2658">
        <v>0</v>
      </c>
      <c r="W2658">
        <v>0</v>
      </c>
      <c r="X2658">
        <v>1</v>
      </c>
      <c r="Y2658">
        <v>0</v>
      </c>
      <c r="Z2658">
        <v>1</v>
      </c>
      <c r="AA2658">
        <v>0</v>
      </c>
      <c r="AB2658">
        <v>0</v>
      </c>
      <c r="AC2658">
        <v>1</v>
      </c>
      <c r="AD2658">
        <v>0</v>
      </c>
      <c r="AE2658">
        <v>1</v>
      </c>
      <c r="AF2658">
        <v>1</v>
      </c>
      <c r="AG2658">
        <v>1</v>
      </c>
      <c r="AH2658">
        <v>1</v>
      </c>
      <c r="AI2658">
        <v>0</v>
      </c>
      <c r="AJ2658">
        <v>1</v>
      </c>
      <c r="AK2658">
        <v>0</v>
      </c>
      <c r="AL2658">
        <v>1</v>
      </c>
      <c r="AM2658">
        <v>1</v>
      </c>
      <c r="AN2658">
        <v>1</v>
      </c>
      <c r="AO2658">
        <v>1</v>
      </c>
      <c r="AP2658">
        <v>0</v>
      </c>
      <c r="AQ2658">
        <v>0</v>
      </c>
      <c r="AR2658">
        <v>1</v>
      </c>
    </row>
    <row r="2659" spans="1:44" x14ac:dyDescent="0.3">
      <c r="A2659">
        <v>2655</v>
      </c>
      <c r="B2659">
        <v>2</v>
      </c>
      <c r="C2659">
        <v>109</v>
      </c>
      <c r="D2659">
        <v>22</v>
      </c>
      <c r="E2659" t="str">
        <f>"2-109-22"</f>
        <v>2-109-22</v>
      </c>
      <c r="F2659" t="s">
        <v>71</v>
      </c>
      <c r="G2659" t="s">
        <v>72</v>
      </c>
      <c r="T2659">
        <v>0</v>
      </c>
      <c r="U2659">
        <v>1</v>
      </c>
      <c r="V2659">
        <v>0</v>
      </c>
      <c r="W2659">
        <v>0</v>
      </c>
      <c r="X2659">
        <v>1</v>
      </c>
      <c r="Y2659">
        <v>0</v>
      </c>
      <c r="Z2659">
        <v>0</v>
      </c>
      <c r="AA2659">
        <v>1</v>
      </c>
      <c r="AB2659">
        <v>0</v>
      </c>
      <c r="AC2659">
        <v>0</v>
      </c>
      <c r="AD2659">
        <v>1</v>
      </c>
      <c r="AE2659">
        <v>1</v>
      </c>
      <c r="AF2659">
        <v>1</v>
      </c>
      <c r="AG2659">
        <v>1</v>
      </c>
      <c r="AH2659">
        <v>0</v>
      </c>
      <c r="AI2659">
        <v>0</v>
      </c>
      <c r="AJ2659">
        <v>0</v>
      </c>
      <c r="AK2659">
        <v>0</v>
      </c>
      <c r="AL2659">
        <v>1</v>
      </c>
      <c r="AM2659">
        <v>1</v>
      </c>
      <c r="AN2659">
        <v>1</v>
      </c>
      <c r="AO2659">
        <v>1</v>
      </c>
      <c r="AP2659">
        <v>0</v>
      </c>
      <c r="AQ2659">
        <v>0</v>
      </c>
      <c r="AR2659">
        <v>0</v>
      </c>
    </row>
    <row r="2660" spans="1:44" x14ac:dyDescent="0.3">
      <c r="A2660">
        <v>2656</v>
      </c>
      <c r="B2660">
        <v>2</v>
      </c>
      <c r="C2660">
        <v>109</v>
      </c>
      <c r="D2660">
        <v>21</v>
      </c>
      <c r="E2660" t="str">
        <f>"2-109-21"</f>
        <v>2-109-21</v>
      </c>
      <c r="F2660" t="s">
        <v>71</v>
      </c>
      <c r="G2660" t="s">
        <v>72</v>
      </c>
      <c r="T2660">
        <v>1</v>
      </c>
      <c r="U2660">
        <v>0</v>
      </c>
      <c r="V2660">
        <v>0</v>
      </c>
      <c r="W2660">
        <v>0</v>
      </c>
      <c r="X2660">
        <v>1</v>
      </c>
      <c r="Y2660">
        <v>0</v>
      </c>
      <c r="Z2660">
        <v>1</v>
      </c>
      <c r="AA2660">
        <v>0</v>
      </c>
      <c r="AB2660">
        <v>1</v>
      </c>
      <c r="AC2660">
        <v>0</v>
      </c>
      <c r="AD2660">
        <v>0</v>
      </c>
      <c r="AE2660">
        <v>1</v>
      </c>
      <c r="AF2660">
        <v>1</v>
      </c>
      <c r="AG2660">
        <v>1</v>
      </c>
      <c r="AH2660">
        <v>0</v>
      </c>
      <c r="AI2660">
        <v>1</v>
      </c>
      <c r="AJ2660">
        <v>1</v>
      </c>
      <c r="AK2660">
        <v>0</v>
      </c>
      <c r="AL2660">
        <v>0</v>
      </c>
      <c r="AM2660">
        <v>1</v>
      </c>
      <c r="AN2660">
        <v>1</v>
      </c>
      <c r="AO2660">
        <v>1</v>
      </c>
      <c r="AP2660">
        <v>0</v>
      </c>
      <c r="AQ2660">
        <v>0</v>
      </c>
      <c r="AR2660">
        <v>0</v>
      </c>
    </row>
    <row r="2661" spans="1:44" x14ac:dyDescent="0.3">
      <c r="A2661">
        <v>2657</v>
      </c>
      <c r="B2661">
        <v>2</v>
      </c>
      <c r="C2661">
        <v>109</v>
      </c>
      <c r="D2661">
        <v>14</v>
      </c>
      <c r="E2661" t="str">
        <f>"2-109-14"</f>
        <v>2-109-14</v>
      </c>
      <c r="F2661" t="s">
        <v>71</v>
      </c>
      <c r="G2661" t="s">
        <v>72</v>
      </c>
      <c r="T2661">
        <v>0</v>
      </c>
      <c r="U2661">
        <v>0</v>
      </c>
      <c r="V2661">
        <v>0</v>
      </c>
      <c r="W2661">
        <v>0</v>
      </c>
      <c r="X2661">
        <v>0</v>
      </c>
      <c r="Y2661">
        <v>1</v>
      </c>
      <c r="Z2661">
        <v>0</v>
      </c>
      <c r="AA2661">
        <v>0</v>
      </c>
      <c r="AB2661">
        <v>0</v>
      </c>
      <c r="AC2661">
        <v>0</v>
      </c>
      <c r="AD2661">
        <v>0</v>
      </c>
      <c r="AE2661">
        <v>0</v>
      </c>
      <c r="AF2661">
        <v>0</v>
      </c>
      <c r="AG2661">
        <v>0</v>
      </c>
      <c r="AH2661">
        <v>0</v>
      </c>
      <c r="AI2661">
        <v>0</v>
      </c>
      <c r="AJ2661">
        <v>0</v>
      </c>
      <c r="AK2661">
        <v>0</v>
      </c>
      <c r="AL2661">
        <v>0</v>
      </c>
      <c r="AM2661">
        <v>0</v>
      </c>
      <c r="AN2661">
        <v>0</v>
      </c>
      <c r="AO2661">
        <v>0</v>
      </c>
      <c r="AP2661">
        <v>0</v>
      </c>
      <c r="AQ2661">
        <v>0</v>
      </c>
      <c r="AR2661">
        <v>0</v>
      </c>
    </row>
    <row r="2662" spans="1:44" x14ac:dyDescent="0.3">
      <c r="A2662">
        <v>2658</v>
      </c>
      <c r="B2662">
        <v>2</v>
      </c>
      <c r="C2662">
        <v>109</v>
      </c>
      <c r="D2662">
        <v>13</v>
      </c>
      <c r="E2662" t="str">
        <f>"2-109-13"</f>
        <v>2-109-13</v>
      </c>
      <c r="F2662" t="s">
        <v>71</v>
      </c>
      <c r="G2662" t="s">
        <v>72</v>
      </c>
      <c r="T2662">
        <v>1</v>
      </c>
      <c r="U2662">
        <v>0</v>
      </c>
      <c r="V2662">
        <v>0</v>
      </c>
      <c r="W2662">
        <v>0</v>
      </c>
      <c r="X2662">
        <v>1</v>
      </c>
      <c r="Y2662">
        <v>0</v>
      </c>
      <c r="Z2662">
        <v>1</v>
      </c>
      <c r="AA2662">
        <v>0</v>
      </c>
      <c r="AB2662">
        <v>0</v>
      </c>
      <c r="AC2662">
        <v>0</v>
      </c>
      <c r="AD2662">
        <v>1</v>
      </c>
      <c r="AE2662">
        <v>1</v>
      </c>
      <c r="AF2662">
        <v>1</v>
      </c>
      <c r="AG2662">
        <v>1</v>
      </c>
      <c r="AH2662">
        <v>0</v>
      </c>
      <c r="AI2662">
        <v>1</v>
      </c>
      <c r="AJ2662">
        <v>1</v>
      </c>
      <c r="AK2662">
        <v>0</v>
      </c>
      <c r="AL2662">
        <v>1</v>
      </c>
      <c r="AM2662">
        <v>1</v>
      </c>
      <c r="AN2662">
        <v>1</v>
      </c>
      <c r="AO2662">
        <v>1</v>
      </c>
      <c r="AP2662">
        <v>0</v>
      </c>
      <c r="AQ2662">
        <v>0</v>
      </c>
      <c r="AR2662">
        <v>0</v>
      </c>
    </row>
    <row r="2663" spans="1:44" x14ac:dyDescent="0.3">
      <c r="A2663">
        <v>2659</v>
      </c>
      <c r="B2663">
        <v>2</v>
      </c>
      <c r="C2663">
        <v>109</v>
      </c>
      <c r="D2663">
        <v>10</v>
      </c>
      <c r="E2663" t="str">
        <f>"2-109-10"</f>
        <v>2-109-10</v>
      </c>
      <c r="F2663" t="s">
        <v>71</v>
      </c>
      <c r="G2663" t="s">
        <v>73</v>
      </c>
      <c r="H2663">
        <v>1</v>
      </c>
      <c r="I2663">
        <v>0</v>
      </c>
      <c r="J2663">
        <v>0</v>
      </c>
      <c r="K2663">
        <v>1</v>
      </c>
      <c r="L2663">
        <v>1</v>
      </c>
      <c r="M2663">
        <v>1</v>
      </c>
      <c r="N2663">
        <v>1</v>
      </c>
      <c r="O2663">
        <v>1</v>
      </c>
      <c r="P2663">
        <v>1</v>
      </c>
      <c r="Q2663">
        <v>1</v>
      </c>
      <c r="R2663">
        <v>1</v>
      </c>
      <c r="S2663">
        <v>1</v>
      </c>
    </row>
    <row r="2664" spans="1:44" x14ac:dyDescent="0.3">
      <c r="A2664">
        <v>2660</v>
      </c>
      <c r="B2664">
        <v>2</v>
      </c>
      <c r="C2664">
        <v>109</v>
      </c>
      <c r="D2664">
        <v>5</v>
      </c>
      <c r="E2664" t="str">
        <f>"2-109-5"</f>
        <v>2-109-5</v>
      </c>
      <c r="F2664" t="s">
        <v>71</v>
      </c>
      <c r="G2664" t="s">
        <v>72</v>
      </c>
      <c r="T2664">
        <v>0</v>
      </c>
      <c r="U2664">
        <v>1</v>
      </c>
      <c r="V2664">
        <v>0</v>
      </c>
      <c r="W2664">
        <v>0</v>
      </c>
      <c r="X2664">
        <v>1</v>
      </c>
      <c r="Y2664">
        <v>0</v>
      </c>
      <c r="Z2664">
        <v>1</v>
      </c>
      <c r="AA2664">
        <v>0</v>
      </c>
      <c r="AB2664">
        <v>1</v>
      </c>
      <c r="AC2664">
        <v>0</v>
      </c>
      <c r="AD2664">
        <v>0</v>
      </c>
      <c r="AE2664">
        <v>1</v>
      </c>
      <c r="AF2664">
        <v>1</v>
      </c>
      <c r="AG2664">
        <v>1</v>
      </c>
      <c r="AH2664">
        <v>0</v>
      </c>
      <c r="AI2664">
        <v>1</v>
      </c>
      <c r="AJ2664">
        <v>1</v>
      </c>
      <c r="AK2664">
        <v>0</v>
      </c>
      <c r="AL2664">
        <v>1</v>
      </c>
      <c r="AM2664">
        <v>1</v>
      </c>
      <c r="AN2664">
        <v>1</v>
      </c>
      <c r="AO2664">
        <v>1</v>
      </c>
      <c r="AP2664">
        <v>0</v>
      </c>
      <c r="AQ2664">
        <v>0</v>
      </c>
      <c r="AR2664">
        <v>0</v>
      </c>
    </row>
    <row r="2665" spans="1:44" x14ac:dyDescent="0.3">
      <c r="A2665">
        <v>2661</v>
      </c>
      <c r="B2665">
        <v>2</v>
      </c>
      <c r="C2665">
        <v>109</v>
      </c>
      <c r="D2665">
        <v>4</v>
      </c>
      <c r="E2665" t="str">
        <f>"2-109-4"</f>
        <v>2-109-4</v>
      </c>
      <c r="F2665" t="s">
        <v>71</v>
      </c>
      <c r="G2665" t="s">
        <v>73</v>
      </c>
      <c r="H2665">
        <v>1</v>
      </c>
      <c r="I2665">
        <v>1</v>
      </c>
      <c r="J2665">
        <v>0</v>
      </c>
      <c r="K2665">
        <v>0</v>
      </c>
      <c r="L2665">
        <v>1</v>
      </c>
      <c r="M2665">
        <v>0</v>
      </c>
      <c r="N2665">
        <v>1</v>
      </c>
      <c r="O2665">
        <v>1</v>
      </c>
      <c r="P2665">
        <v>1</v>
      </c>
      <c r="Q2665">
        <v>1</v>
      </c>
      <c r="R2665">
        <v>1</v>
      </c>
      <c r="S2665">
        <v>1</v>
      </c>
    </row>
    <row r="2666" spans="1:44" x14ac:dyDescent="0.3">
      <c r="A2666">
        <v>2662</v>
      </c>
      <c r="B2666">
        <v>2</v>
      </c>
      <c r="C2666">
        <v>109</v>
      </c>
      <c r="D2666">
        <v>25</v>
      </c>
      <c r="E2666" t="str">
        <f>"2-109-25"</f>
        <v>2-109-25</v>
      </c>
      <c r="F2666" t="s">
        <v>71</v>
      </c>
      <c r="G2666" t="s">
        <v>72</v>
      </c>
      <c r="T2666">
        <v>0</v>
      </c>
      <c r="U2666">
        <v>0</v>
      </c>
      <c r="V2666">
        <v>0</v>
      </c>
      <c r="W2666">
        <v>0</v>
      </c>
      <c r="X2666">
        <v>0</v>
      </c>
      <c r="Y2666">
        <v>1</v>
      </c>
      <c r="Z2666">
        <v>0</v>
      </c>
      <c r="AA2666">
        <v>0</v>
      </c>
      <c r="AB2666">
        <v>0</v>
      </c>
      <c r="AC2666">
        <v>0</v>
      </c>
      <c r="AD2666">
        <v>0</v>
      </c>
      <c r="AE2666">
        <v>0</v>
      </c>
      <c r="AF2666">
        <v>0</v>
      </c>
      <c r="AG2666">
        <v>0</v>
      </c>
      <c r="AH2666">
        <v>0</v>
      </c>
      <c r="AI2666">
        <v>1</v>
      </c>
      <c r="AJ2666">
        <v>1</v>
      </c>
      <c r="AK2666">
        <v>0</v>
      </c>
      <c r="AL2666">
        <v>0</v>
      </c>
      <c r="AM2666">
        <v>0</v>
      </c>
      <c r="AN2666">
        <v>0</v>
      </c>
      <c r="AO2666">
        <v>0</v>
      </c>
      <c r="AP2666">
        <v>0</v>
      </c>
      <c r="AQ2666">
        <v>0</v>
      </c>
      <c r="AR2666">
        <v>0</v>
      </c>
    </row>
    <row r="2667" spans="1:44" x14ac:dyDescent="0.3">
      <c r="A2667">
        <v>2663</v>
      </c>
      <c r="B2667">
        <v>2</v>
      </c>
      <c r="C2667">
        <v>109</v>
      </c>
      <c r="D2667">
        <v>16</v>
      </c>
      <c r="E2667" t="str">
        <f>"2-109-16"</f>
        <v>2-109-16</v>
      </c>
      <c r="F2667" t="s">
        <v>71</v>
      </c>
      <c r="G2667" t="s">
        <v>72</v>
      </c>
      <c r="T2667">
        <v>0</v>
      </c>
      <c r="U2667">
        <v>1</v>
      </c>
      <c r="V2667">
        <v>0</v>
      </c>
      <c r="W2667">
        <v>0</v>
      </c>
      <c r="X2667">
        <v>0</v>
      </c>
      <c r="Y2667">
        <v>1</v>
      </c>
      <c r="Z2667">
        <v>0</v>
      </c>
      <c r="AA2667">
        <v>1</v>
      </c>
      <c r="AB2667">
        <v>1</v>
      </c>
      <c r="AC2667">
        <v>0</v>
      </c>
      <c r="AD2667">
        <v>0</v>
      </c>
      <c r="AE2667">
        <v>1</v>
      </c>
      <c r="AF2667">
        <v>1</v>
      </c>
      <c r="AG2667">
        <v>1</v>
      </c>
      <c r="AH2667">
        <v>1</v>
      </c>
      <c r="AI2667">
        <v>0</v>
      </c>
      <c r="AJ2667">
        <v>1</v>
      </c>
      <c r="AK2667">
        <v>0</v>
      </c>
      <c r="AL2667">
        <v>1</v>
      </c>
      <c r="AM2667">
        <v>1</v>
      </c>
      <c r="AN2667">
        <v>1</v>
      </c>
      <c r="AO2667">
        <v>1</v>
      </c>
      <c r="AP2667">
        <v>0</v>
      </c>
      <c r="AQ2667">
        <v>0</v>
      </c>
      <c r="AR2667">
        <v>0</v>
      </c>
    </row>
    <row r="2668" spans="1:44" x14ac:dyDescent="0.3">
      <c r="A2668">
        <v>2664</v>
      </c>
      <c r="B2668">
        <v>2</v>
      </c>
      <c r="C2668">
        <v>109</v>
      </c>
      <c r="D2668">
        <v>15</v>
      </c>
      <c r="E2668" t="str">
        <f>"2-109-15"</f>
        <v>2-109-15</v>
      </c>
      <c r="F2668" t="s">
        <v>71</v>
      </c>
      <c r="G2668" t="s">
        <v>72</v>
      </c>
      <c r="T2668">
        <v>0</v>
      </c>
      <c r="U2668">
        <v>1</v>
      </c>
      <c r="V2668">
        <v>0</v>
      </c>
      <c r="W2668">
        <v>0</v>
      </c>
      <c r="X2668">
        <v>0</v>
      </c>
      <c r="Y2668">
        <v>1</v>
      </c>
      <c r="Z2668">
        <v>1</v>
      </c>
      <c r="AA2668">
        <v>0</v>
      </c>
      <c r="AB2668">
        <v>1</v>
      </c>
      <c r="AC2668">
        <v>0</v>
      </c>
      <c r="AD2668">
        <v>0</v>
      </c>
      <c r="AE2668">
        <v>1</v>
      </c>
      <c r="AF2668">
        <v>1</v>
      </c>
      <c r="AG2668">
        <v>1</v>
      </c>
      <c r="AH2668">
        <v>1</v>
      </c>
      <c r="AI2668">
        <v>0</v>
      </c>
      <c r="AJ2668">
        <v>1</v>
      </c>
      <c r="AK2668">
        <v>0</v>
      </c>
      <c r="AL2668">
        <v>1</v>
      </c>
      <c r="AM2668">
        <v>1</v>
      </c>
      <c r="AN2668">
        <v>1</v>
      </c>
      <c r="AO2668">
        <v>1</v>
      </c>
      <c r="AP2668">
        <v>0</v>
      </c>
      <c r="AQ2668">
        <v>0</v>
      </c>
      <c r="AR2668">
        <v>0</v>
      </c>
    </row>
    <row r="2669" spans="1:44" x14ac:dyDescent="0.3">
      <c r="A2669">
        <v>2665</v>
      </c>
      <c r="B2669">
        <v>2</v>
      </c>
      <c r="C2669">
        <v>109</v>
      </c>
      <c r="D2669">
        <v>11</v>
      </c>
      <c r="E2669" t="str">
        <f>"2-109-11"</f>
        <v>2-109-11</v>
      </c>
      <c r="F2669" t="s">
        <v>71</v>
      </c>
      <c r="G2669" t="s">
        <v>73</v>
      </c>
      <c r="H2669">
        <v>1</v>
      </c>
      <c r="I2669">
        <v>0</v>
      </c>
      <c r="J2669">
        <v>0</v>
      </c>
      <c r="K2669">
        <v>1</v>
      </c>
      <c r="L2669">
        <v>1</v>
      </c>
      <c r="M2669">
        <v>1</v>
      </c>
      <c r="N2669">
        <v>1</v>
      </c>
      <c r="O2669">
        <v>1</v>
      </c>
      <c r="P2669">
        <v>1</v>
      </c>
      <c r="Q2669">
        <v>1</v>
      </c>
      <c r="R2669">
        <v>1</v>
      </c>
      <c r="S2669">
        <v>1</v>
      </c>
    </row>
    <row r="2670" spans="1:44" x14ac:dyDescent="0.3">
      <c r="A2670">
        <v>2666</v>
      </c>
      <c r="B2670">
        <v>2</v>
      </c>
      <c r="C2670">
        <v>109</v>
      </c>
      <c r="D2670">
        <v>6</v>
      </c>
      <c r="E2670" t="str">
        <f>"2-109-6"</f>
        <v>2-109-6</v>
      </c>
      <c r="F2670" t="s">
        <v>71</v>
      </c>
      <c r="G2670" t="s">
        <v>72</v>
      </c>
      <c r="T2670">
        <v>0</v>
      </c>
      <c r="U2670">
        <v>1</v>
      </c>
      <c r="V2670">
        <v>0</v>
      </c>
      <c r="W2670">
        <v>0</v>
      </c>
      <c r="X2670">
        <v>1</v>
      </c>
      <c r="Y2670">
        <v>0</v>
      </c>
      <c r="Z2670">
        <v>1</v>
      </c>
      <c r="AA2670">
        <v>0</v>
      </c>
      <c r="AB2670">
        <v>1</v>
      </c>
      <c r="AC2670">
        <v>0</v>
      </c>
      <c r="AD2670">
        <v>0</v>
      </c>
      <c r="AE2670">
        <v>1</v>
      </c>
      <c r="AF2670">
        <v>0</v>
      </c>
      <c r="AG2670">
        <v>1</v>
      </c>
      <c r="AH2670">
        <v>0</v>
      </c>
      <c r="AI2670">
        <v>1</v>
      </c>
      <c r="AJ2670">
        <v>1</v>
      </c>
      <c r="AK2670">
        <v>0</v>
      </c>
      <c r="AL2670">
        <v>1</v>
      </c>
      <c r="AM2670">
        <v>1</v>
      </c>
      <c r="AN2670">
        <v>1</v>
      </c>
      <c r="AO2670">
        <v>1</v>
      </c>
      <c r="AP2670">
        <v>0</v>
      </c>
      <c r="AQ2670">
        <v>0</v>
      </c>
      <c r="AR2670">
        <v>0</v>
      </c>
    </row>
    <row r="2671" spans="1:44" x14ac:dyDescent="0.3">
      <c r="A2671">
        <v>2667</v>
      </c>
      <c r="B2671">
        <v>2</v>
      </c>
      <c r="C2671">
        <v>109</v>
      </c>
      <c r="D2671">
        <v>1</v>
      </c>
      <c r="E2671" t="str">
        <f>"2-109-1"</f>
        <v>2-109-1</v>
      </c>
      <c r="F2671" t="s">
        <v>71</v>
      </c>
      <c r="G2671" t="s">
        <v>72</v>
      </c>
      <c r="T2671">
        <v>0</v>
      </c>
      <c r="U2671">
        <v>1</v>
      </c>
      <c r="V2671">
        <v>0</v>
      </c>
      <c r="W2671">
        <v>0</v>
      </c>
      <c r="X2671">
        <v>0</v>
      </c>
      <c r="Y2671">
        <v>1</v>
      </c>
      <c r="Z2671">
        <v>0</v>
      </c>
      <c r="AA2671">
        <v>0</v>
      </c>
      <c r="AB2671">
        <v>0</v>
      </c>
      <c r="AC2671">
        <v>0</v>
      </c>
      <c r="AD2671">
        <v>0</v>
      </c>
      <c r="AE2671">
        <v>0</v>
      </c>
      <c r="AF2671">
        <v>0</v>
      </c>
      <c r="AG2671">
        <v>0</v>
      </c>
      <c r="AH2671">
        <v>0</v>
      </c>
      <c r="AI2671">
        <v>1</v>
      </c>
      <c r="AJ2671">
        <v>0</v>
      </c>
      <c r="AK2671">
        <v>0</v>
      </c>
      <c r="AL2671">
        <v>0</v>
      </c>
      <c r="AM2671">
        <v>0</v>
      </c>
      <c r="AN2671">
        <v>1</v>
      </c>
      <c r="AO2671">
        <v>0</v>
      </c>
      <c r="AP2671">
        <v>0</v>
      </c>
      <c r="AQ2671">
        <v>0</v>
      </c>
      <c r="AR2671">
        <v>0</v>
      </c>
    </row>
    <row r="2672" spans="1:44" x14ac:dyDescent="0.3">
      <c r="A2672">
        <v>2668</v>
      </c>
      <c r="B2672">
        <v>2</v>
      </c>
      <c r="C2672">
        <v>109</v>
      </c>
      <c r="D2672">
        <v>24</v>
      </c>
      <c r="E2672" t="str">
        <f>"2-109-24"</f>
        <v>2-109-24</v>
      </c>
      <c r="F2672" t="s">
        <v>71</v>
      </c>
      <c r="G2672" t="s">
        <v>73</v>
      </c>
      <c r="H2672">
        <v>0</v>
      </c>
      <c r="I2672">
        <v>0</v>
      </c>
      <c r="J2672">
        <v>1</v>
      </c>
      <c r="K2672">
        <v>0</v>
      </c>
      <c r="L2672">
        <v>1</v>
      </c>
      <c r="M2672">
        <v>1</v>
      </c>
      <c r="N2672">
        <v>1</v>
      </c>
      <c r="O2672">
        <v>1</v>
      </c>
      <c r="P2672">
        <v>1</v>
      </c>
      <c r="Q2672">
        <v>1</v>
      </c>
      <c r="R2672">
        <v>1</v>
      </c>
      <c r="S2672">
        <v>1</v>
      </c>
    </row>
    <row r="2673" spans="1:44" x14ac:dyDescent="0.3">
      <c r="A2673">
        <v>2669</v>
      </c>
      <c r="B2673">
        <v>2</v>
      </c>
      <c r="C2673">
        <v>109</v>
      </c>
      <c r="D2673">
        <v>23</v>
      </c>
      <c r="E2673" t="str">
        <f>"2-109-23"</f>
        <v>2-109-23</v>
      </c>
      <c r="F2673" t="s">
        <v>71</v>
      </c>
      <c r="G2673" t="s">
        <v>72</v>
      </c>
      <c r="T2673">
        <v>1</v>
      </c>
      <c r="U2673">
        <v>0</v>
      </c>
      <c r="V2673">
        <v>0</v>
      </c>
      <c r="W2673">
        <v>0</v>
      </c>
      <c r="X2673">
        <v>1</v>
      </c>
      <c r="Y2673">
        <v>0</v>
      </c>
      <c r="Z2673">
        <v>1</v>
      </c>
      <c r="AA2673">
        <v>0</v>
      </c>
      <c r="AB2673">
        <v>0</v>
      </c>
      <c r="AC2673">
        <v>1</v>
      </c>
      <c r="AD2673">
        <v>0</v>
      </c>
      <c r="AE2673">
        <v>1</v>
      </c>
      <c r="AF2673">
        <v>1</v>
      </c>
      <c r="AG2673">
        <v>1</v>
      </c>
      <c r="AH2673">
        <v>0</v>
      </c>
      <c r="AI2673">
        <v>1</v>
      </c>
      <c r="AJ2673">
        <v>0</v>
      </c>
      <c r="AK2673">
        <v>1</v>
      </c>
      <c r="AL2673">
        <v>1</v>
      </c>
      <c r="AM2673">
        <v>1</v>
      </c>
      <c r="AN2673">
        <v>1</v>
      </c>
      <c r="AO2673">
        <v>1</v>
      </c>
      <c r="AP2673">
        <v>0</v>
      </c>
      <c r="AQ2673">
        <v>0</v>
      </c>
      <c r="AR2673">
        <v>0</v>
      </c>
    </row>
    <row r="2674" spans="1:44" x14ac:dyDescent="0.3">
      <c r="A2674">
        <v>2670</v>
      </c>
      <c r="B2674">
        <v>2</v>
      </c>
      <c r="C2674">
        <v>109</v>
      </c>
      <c r="D2674">
        <v>18</v>
      </c>
      <c r="E2674" t="str">
        <f>"2-109-18"</f>
        <v>2-109-18</v>
      </c>
      <c r="F2674" t="s">
        <v>71</v>
      </c>
      <c r="G2674" t="s">
        <v>72</v>
      </c>
      <c r="T2674">
        <v>1</v>
      </c>
      <c r="U2674">
        <v>0</v>
      </c>
      <c r="V2674">
        <v>0</v>
      </c>
      <c r="W2674">
        <v>0</v>
      </c>
      <c r="X2674">
        <v>1</v>
      </c>
      <c r="Y2674">
        <v>0</v>
      </c>
      <c r="Z2674">
        <v>0</v>
      </c>
      <c r="AA2674">
        <v>1</v>
      </c>
      <c r="AB2674">
        <v>0</v>
      </c>
      <c r="AC2674">
        <v>0</v>
      </c>
      <c r="AD2674">
        <v>1</v>
      </c>
      <c r="AE2674">
        <v>1</v>
      </c>
      <c r="AF2674">
        <v>1</v>
      </c>
      <c r="AG2674">
        <v>1</v>
      </c>
      <c r="AH2674">
        <v>0</v>
      </c>
      <c r="AI2674">
        <v>1</v>
      </c>
      <c r="AJ2674">
        <v>0</v>
      </c>
      <c r="AK2674">
        <v>0</v>
      </c>
      <c r="AL2674">
        <v>1</v>
      </c>
      <c r="AM2674">
        <v>1</v>
      </c>
      <c r="AN2674">
        <v>1</v>
      </c>
      <c r="AO2674">
        <v>1</v>
      </c>
      <c r="AP2674">
        <v>0</v>
      </c>
      <c r="AQ2674">
        <v>0</v>
      </c>
      <c r="AR2674">
        <v>0</v>
      </c>
    </row>
    <row r="2675" spans="1:44" x14ac:dyDescent="0.3">
      <c r="A2675">
        <v>2671</v>
      </c>
      <c r="B2675">
        <v>2</v>
      </c>
      <c r="C2675">
        <v>109</v>
      </c>
      <c r="D2675">
        <v>17</v>
      </c>
      <c r="E2675" t="str">
        <f>"2-109-17"</f>
        <v>2-109-17</v>
      </c>
      <c r="F2675" t="s">
        <v>71</v>
      </c>
      <c r="G2675" t="s">
        <v>73</v>
      </c>
      <c r="H2675">
        <v>1</v>
      </c>
      <c r="I2675">
        <v>1</v>
      </c>
      <c r="J2675">
        <v>0</v>
      </c>
      <c r="K2675">
        <v>0</v>
      </c>
      <c r="L2675">
        <v>1</v>
      </c>
      <c r="M2675">
        <v>1</v>
      </c>
      <c r="N2675">
        <v>1</v>
      </c>
      <c r="O2675">
        <v>1</v>
      </c>
      <c r="P2675">
        <v>1</v>
      </c>
      <c r="Q2675">
        <v>1</v>
      </c>
      <c r="R2675">
        <v>1</v>
      </c>
      <c r="S2675">
        <v>1</v>
      </c>
    </row>
    <row r="2676" spans="1:44" x14ac:dyDescent="0.3">
      <c r="A2676">
        <v>2672</v>
      </c>
      <c r="B2676">
        <v>2</v>
      </c>
      <c r="C2676">
        <v>109</v>
      </c>
      <c r="D2676">
        <v>7</v>
      </c>
      <c r="E2676" t="str">
        <f>"2-109-7"</f>
        <v>2-109-7</v>
      </c>
      <c r="F2676" t="s">
        <v>71</v>
      </c>
      <c r="G2676" t="s">
        <v>73</v>
      </c>
      <c r="H2676">
        <v>1</v>
      </c>
      <c r="I2676">
        <v>0</v>
      </c>
      <c r="J2676">
        <v>1</v>
      </c>
      <c r="K2676">
        <v>0</v>
      </c>
      <c r="L2676">
        <v>1</v>
      </c>
      <c r="M2676">
        <v>1</v>
      </c>
      <c r="N2676">
        <v>1</v>
      </c>
      <c r="O2676">
        <v>1</v>
      </c>
      <c r="P2676">
        <v>1</v>
      </c>
      <c r="Q2676">
        <v>1</v>
      </c>
      <c r="R2676">
        <v>1</v>
      </c>
      <c r="S2676">
        <v>1</v>
      </c>
    </row>
    <row r="2677" spans="1:44" x14ac:dyDescent="0.3">
      <c r="A2677">
        <v>2673</v>
      </c>
      <c r="B2677">
        <v>2</v>
      </c>
      <c r="C2677">
        <v>109</v>
      </c>
      <c r="D2677">
        <v>2</v>
      </c>
      <c r="E2677" t="str">
        <f>"2-109-2"</f>
        <v>2-109-2</v>
      </c>
      <c r="F2677" t="s">
        <v>71</v>
      </c>
      <c r="G2677" t="s">
        <v>72</v>
      </c>
      <c r="T2677">
        <v>1</v>
      </c>
      <c r="U2677">
        <v>0</v>
      </c>
      <c r="V2677">
        <v>0</v>
      </c>
      <c r="W2677">
        <v>0</v>
      </c>
      <c r="X2677">
        <v>1</v>
      </c>
      <c r="Y2677">
        <v>0</v>
      </c>
      <c r="Z2677">
        <v>0</v>
      </c>
      <c r="AA2677">
        <v>1</v>
      </c>
      <c r="AB2677">
        <v>1</v>
      </c>
      <c r="AC2677">
        <v>0</v>
      </c>
      <c r="AD2677">
        <v>0</v>
      </c>
      <c r="AE2677">
        <v>0</v>
      </c>
      <c r="AF2677">
        <v>1</v>
      </c>
      <c r="AG2677">
        <v>0</v>
      </c>
      <c r="AH2677">
        <v>1</v>
      </c>
      <c r="AI2677">
        <v>0</v>
      </c>
      <c r="AJ2677">
        <v>1</v>
      </c>
      <c r="AK2677">
        <v>0</v>
      </c>
      <c r="AL2677">
        <v>0</v>
      </c>
      <c r="AM2677">
        <v>1</v>
      </c>
      <c r="AN2677">
        <v>1</v>
      </c>
      <c r="AO2677">
        <v>0</v>
      </c>
      <c r="AP2677">
        <v>0</v>
      </c>
      <c r="AQ2677">
        <v>0</v>
      </c>
      <c r="AR2677">
        <v>0</v>
      </c>
    </row>
    <row r="2678" spans="1:44" x14ac:dyDescent="0.3">
      <c r="A2678">
        <v>2674</v>
      </c>
      <c r="B2678">
        <v>2</v>
      </c>
      <c r="C2678">
        <v>109</v>
      </c>
      <c r="D2678">
        <v>20</v>
      </c>
      <c r="E2678" t="str">
        <f>"2-109-20"</f>
        <v>2-109-20</v>
      </c>
      <c r="F2678" t="s">
        <v>71</v>
      </c>
      <c r="G2678" t="s">
        <v>73</v>
      </c>
      <c r="H2678">
        <v>1</v>
      </c>
      <c r="I2678">
        <v>0</v>
      </c>
      <c r="J2678">
        <v>1</v>
      </c>
      <c r="K2678">
        <v>0</v>
      </c>
      <c r="L2678">
        <v>1</v>
      </c>
      <c r="M2678">
        <v>1</v>
      </c>
      <c r="N2678">
        <v>1</v>
      </c>
      <c r="O2678">
        <v>1</v>
      </c>
      <c r="P2678">
        <v>1</v>
      </c>
      <c r="Q2678">
        <v>1</v>
      </c>
      <c r="R2678">
        <v>1</v>
      </c>
      <c r="S2678">
        <v>1</v>
      </c>
    </row>
    <row r="2679" spans="1:44" x14ac:dyDescent="0.3">
      <c r="A2679">
        <v>2675</v>
      </c>
      <c r="B2679">
        <v>2</v>
      </c>
      <c r="C2679">
        <v>109</v>
      </c>
      <c r="D2679">
        <v>19</v>
      </c>
      <c r="E2679" t="str">
        <f>"2-109-19"</f>
        <v>2-109-19</v>
      </c>
      <c r="F2679" t="s">
        <v>71</v>
      </c>
      <c r="G2679" t="s">
        <v>73</v>
      </c>
      <c r="H2679">
        <v>1</v>
      </c>
      <c r="I2679">
        <v>0</v>
      </c>
      <c r="J2679">
        <v>0</v>
      </c>
      <c r="K2679">
        <v>1</v>
      </c>
      <c r="L2679">
        <v>1</v>
      </c>
      <c r="M2679">
        <v>1</v>
      </c>
      <c r="N2679">
        <v>1</v>
      </c>
      <c r="O2679">
        <v>1</v>
      </c>
      <c r="P2679">
        <v>1</v>
      </c>
      <c r="Q2679">
        <v>1</v>
      </c>
      <c r="R2679">
        <v>1</v>
      </c>
      <c r="S2679">
        <v>1</v>
      </c>
    </row>
    <row r="2680" spans="1:44" x14ac:dyDescent="0.3">
      <c r="A2680">
        <v>2676</v>
      </c>
      <c r="B2680">
        <v>2</v>
      </c>
      <c r="C2680">
        <v>109</v>
      </c>
      <c r="D2680">
        <v>12</v>
      </c>
      <c r="E2680" t="str">
        <f>"2-109-12"</f>
        <v>2-109-12</v>
      </c>
      <c r="F2680" t="s">
        <v>71</v>
      </c>
      <c r="G2680" t="s">
        <v>72</v>
      </c>
      <c r="T2680">
        <v>1</v>
      </c>
      <c r="U2680">
        <v>0</v>
      </c>
      <c r="V2680">
        <v>0</v>
      </c>
      <c r="W2680">
        <v>0</v>
      </c>
      <c r="X2680">
        <v>1</v>
      </c>
      <c r="Y2680">
        <v>0</v>
      </c>
      <c r="Z2680">
        <v>0</v>
      </c>
      <c r="AA2680">
        <v>1</v>
      </c>
      <c r="AB2680">
        <v>0</v>
      </c>
      <c r="AC2680">
        <v>1</v>
      </c>
      <c r="AD2680">
        <v>0</v>
      </c>
      <c r="AE2680">
        <v>1</v>
      </c>
      <c r="AF2680">
        <v>1</v>
      </c>
      <c r="AG2680">
        <v>1</v>
      </c>
      <c r="AH2680">
        <v>1</v>
      </c>
      <c r="AI2680">
        <v>0</v>
      </c>
      <c r="AJ2680">
        <v>1</v>
      </c>
      <c r="AK2680">
        <v>0</v>
      </c>
      <c r="AL2680">
        <v>1</v>
      </c>
      <c r="AM2680">
        <v>1</v>
      </c>
      <c r="AN2680">
        <v>1</v>
      </c>
      <c r="AO2680">
        <v>1</v>
      </c>
      <c r="AP2680">
        <v>0</v>
      </c>
      <c r="AQ2680">
        <v>0</v>
      </c>
      <c r="AR2680">
        <v>0</v>
      </c>
    </row>
    <row r="2681" spans="1:44" x14ac:dyDescent="0.3">
      <c r="A2681">
        <v>2677</v>
      </c>
      <c r="B2681">
        <v>2</v>
      </c>
      <c r="C2681">
        <v>109</v>
      </c>
      <c r="D2681">
        <v>3</v>
      </c>
      <c r="E2681" t="str">
        <f>"2-109-3"</f>
        <v>2-109-3</v>
      </c>
      <c r="F2681" t="s">
        <v>71</v>
      </c>
      <c r="G2681" t="s">
        <v>72</v>
      </c>
      <c r="T2681">
        <v>0</v>
      </c>
      <c r="U2681">
        <v>1</v>
      </c>
      <c r="V2681">
        <v>0</v>
      </c>
      <c r="W2681">
        <v>0</v>
      </c>
      <c r="X2681">
        <v>0</v>
      </c>
      <c r="Y2681">
        <v>1</v>
      </c>
      <c r="Z2681">
        <v>0</v>
      </c>
      <c r="AA2681">
        <v>1</v>
      </c>
      <c r="AB2681">
        <v>0</v>
      </c>
      <c r="AC2681">
        <v>0</v>
      </c>
      <c r="AD2681">
        <v>1</v>
      </c>
      <c r="AE2681">
        <v>0</v>
      </c>
      <c r="AF2681">
        <v>0</v>
      </c>
      <c r="AG2681">
        <v>0</v>
      </c>
      <c r="AH2681">
        <v>1</v>
      </c>
      <c r="AI2681">
        <v>0</v>
      </c>
      <c r="AJ2681">
        <v>1</v>
      </c>
      <c r="AK2681">
        <v>0</v>
      </c>
      <c r="AL2681">
        <v>0</v>
      </c>
      <c r="AM2681">
        <v>1</v>
      </c>
      <c r="AN2681">
        <v>1</v>
      </c>
      <c r="AO2681">
        <v>0</v>
      </c>
      <c r="AP2681">
        <v>0</v>
      </c>
      <c r="AQ2681">
        <v>0</v>
      </c>
      <c r="AR2681">
        <v>0</v>
      </c>
    </row>
    <row r="2682" spans="1:44" x14ac:dyDescent="0.3">
      <c r="A2682">
        <v>2678</v>
      </c>
      <c r="B2682">
        <v>2</v>
      </c>
      <c r="C2682">
        <v>109</v>
      </c>
      <c r="D2682">
        <v>8</v>
      </c>
      <c r="E2682" t="str">
        <f>"2-109-8"</f>
        <v>2-109-8</v>
      </c>
      <c r="F2682" t="s">
        <v>71</v>
      </c>
      <c r="G2682" t="s">
        <v>72</v>
      </c>
      <c r="T2682">
        <v>0</v>
      </c>
      <c r="U2682">
        <v>1</v>
      </c>
      <c r="V2682">
        <v>0</v>
      </c>
      <c r="W2682">
        <v>0</v>
      </c>
      <c r="X2682">
        <v>0</v>
      </c>
      <c r="Y2682">
        <v>1</v>
      </c>
      <c r="Z2682">
        <v>0</v>
      </c>
      <c r="AA2682">
        <v>1</v>
      </c>
      <c r="AB2682">
        <v>0</v>
      </c>
      <c r="AC2682">
        <v>1</v>
      </c>
      <c r="AD2682">
        <v>0</v>
      </c>
      <c r="AE2682">
        <v>1</v>
      </c>
      <c r="AF2682">
        <v>1</v>
      </c>
      <c r="AG2682">
        <v>1</v>
      </c>
      <c r="AH2682">
        <v>1</v>
      </c>
      <c r="AI2682">
        <v>0</v>
      </c>
      <c r="AJ2682">
        <v>1</v>
      </c>
      <c r="AK2682">
        <v>0</v>
      </c>
      <c r="AL2682">
        <v>1</v>
      </c>
      <c r="AM2682">
        <v>1</v>
      </c>
      <c r="AN2682">
        <v>1</v>
      </c>
      <c r="AO2682">
        <v>1</v>
      </c>
      <c r="AP2682">
        <v>0</v>
      </c>
      <c r="AQ2682">
        <v>0</v>
      </c>
      <c r="AR2682">
        <v>0</v>
      </c>
    </row>
    <row r="2683" spans="1:44" x14ac:dyDescent="0.3">
      <c r="A2683">
        <v>2679</v>
      </c>
      <c r="B2683">
        <v>2</v>
      </c>
      <c r="C2683">
        <v>109</v>
      </c>
      <c r="D2683">
        <v>9</v>
      </c>
      <c r="E2683" t="str">
        <f>"2-109-9"</f>
        <v>2-109-9</v>
      </c>
      <c r="F2683" t="s">
        <v>71</v>
      </c>
      <c r="G2683" t="s">
        <v>72</v>
      </c>
      <c r="T2683">
        <v>0</v>
      </c>
      <c r="U2683">
        <v>1</v>
      </c>
      <c r="V2683">
        <v>0</v>
      </c>
      <c r="W2683">
        <v>0</v>
      </c>
      <c r="X2683">
        <v>0</v>
      </c>
      <c r="Y2683">
        <v>1</v>
      </c>
      <c r="Z2683">
        <v>0</v>
      </c>
      <c r="AA2683">
        <v>1</v>
      </c>
      <c r="AB2683">
        <v>0</v>
      </c>
      <c r="AC2683">
        <v>1</v>
      </c>
      <c r="AD2683">
        <v>0</v>
      </c>
      <c r="AE2683">
        <v>1</v>
      </c>
      <c r="AF2683">
        <v>1</v>
      </c>
      <c r="AG2683">
        <v>1</v>
      </c>
      <c r="AH2683">
        <v>1</v>
      </c>
      <c r="AI2683">
        <v>0</v>
      </c>
      <c r="AJ2683">
        <v>1</v>
      </c>
      <c r="AK2683">
        <v>0</v>
      </c>
      <c r="AL2683">
        <v>1</v>
      </c>
      <c r="AM2683">
        <v>1</v>
      </c>
      <c r="AN2683">
        <v>1</v>
      </c>
      <c r="AO2683">
        <v>1</v>
      </c>
      <c r="AP2683">
        <v>0</v>
      </c>
      <c r="AQ2683">
        <v>0</v>
      </c>
      <c r="AR2683">
        <v>0</v>
      </c>
    </row>
    <row r="2684" spans="1:44" x14ac:dyDescent="0.3">
      <c r="A2684">
        <v>2680</v>
      </c>
      <c r="B2684">
        <v>2</v>
      </c>
      <c r="C2684">
        <v>110</v>
      </c>
      <c r="D2684">
        <v>24</v>
      </c>
      <c r="E2684" t="str">
        <f>"2-110-24"</f>
        <v>2-110-24</v>
      </c>
      <c r="F2684" t="s">
        <v>71</v>
      </c>
      <c r="G2684" t="s">
        <v>72</v>
      </c>
      <c r="T2684">
        <v>0</v>
      </c>
      <c r="U2684">
        <v>1</v>
      </c>
      <c r="V2684">
        <v>0</v>
      </c>
      <c r="W2684">
        <v>0</v>
      </c>
      <c r="X2684">
        <v>0</v>
      </c>
      <c r="Y2684">
        <v>1</v>
      </c>
      <c r="Z2684">
        <v>0</v>
      </c>
      <c r="AA2684">
        <v>1</v>
      </c>
      <c r="AB2684">
        <v>0</v>
      </c>
      <c r="AC2684">
        <v>1</v>
      </c>
      <c r="AD2684">
        <v>0</v>
      </c>
      <c r="AE2684">
        <v>1</v>
      </c>
      <c r="AF2684">
        <v>1</v>
      </c>
      <c r="AG2684">
        <v>1</v>
      </c>
      <c r="AH2684">
        <v>1</v>
      </c>
      <c r="AI2684">
        <v>0</v>
      </c>
      <c r="AJ2684">
        <v>1</v>
      </c>
      <c r="AK2684">
        <v>0</v>
      </c>
      <c r="AL2684">
        <v>1</v>
      </c>
      <c r="AM2684">
        <v>1</v>
      </c>
      <c r="AN2684">
        <v>1</v>
      </c>
      <c r="AO2684">
        <v>1</v>
      </c>
      <c r="AP2684">
        <v>0</v>
      </c>
      <c r="AQ2684">
        <v>0</v>
      </c>
      <c r="AR2684">
        <v>0</v>
      </c>
    </row>
    <row r="2685" spans="1:44" x14ac:dyDescent="0.3">
      <c r="A2685">
        <v>2681</v>
      </c>
      <c r="B2685">
        <v>2</v>
      </c>
      <c r="C2685">
        <v>110</v>
      </c>
      <c r="D2685">
        <v>23</v>
      </c>
      <c r="E2685" t="str">
        <f>"2-110-23"</f>
        <v>2-110-23</v>
      </c>
      <c r="F2685" t="s">
        <v>71</v>
      </c>
      <c r="G2685" t="s">
        <v>72</v>
      </c>
      <c r="T2685">
        <v>0</v>
      </c>
      <c r="U2685">
        <v>1</v>
      </c>
      <c r="V2685">
        <v>0</v>
      </c>
      <c r="W2685">
        <v>0</v>
      </c>
      <c r="X2685">
        <v>1</v>
      </c>
      <c r="Y2685">
        <v>0</v>
      </c>
      <c r="Z2685">
        <v>0</v>
      </c>
      <c r="AA2685">
        <v>1</v>
      </c>
      <c r="AB2685">
        <v>0</v>
      </c>
      <c r="AC2685">
        <v>0</v>
      </c>
      <c r="AD2685">
        <v>1</v>
      </c>
      <c r="AE2685">
        <v>1</v>
      </c>
      <c r="AF2685">
        <v>0</v>
      </c>
      <c r="AG2685">
        <v>1</v>
      </c>
      <c r="AH2685">
        <v>0</v>
      </c>
      <c r="AI2685">
        <v>1</v>
      </c>
      <c r="AJ2685">
        <v>0</v>
      </c>
      <c r="AK2685">
        <v>1</v>
      </c>
      <c r="AL2685">
        <v>1</v>
      </c>
      <c r="AM2685">
        <v>1</v>
      </c>
      <c r="AN2685">
        <v>1</v>
      </c>
      <c r="AO2685">
        <v>1</v>
      </c>
      <c r="AP2685">
        <v>0</v>
      </c>
      <c r="AQ2685">
        <v>0</v>
      </c>
      <c r="AR2685">
        <v>0</v>
      </c>
    </row>
    <row r="2686" spans="1:44" x14ac:dyDescent="0.3">
      <c r="A2686">
        <v>2682</v>
      </c>
      <c r="B2686">
        <v>2</v>
      </c>
      <c r="C2686">
        <v>110</v>
      </c>
      <c r="D2686">
        <v>16</v>
      </c>
      <c r="E2686" t="str">
        <f>"2-110-16"</f>
        <v>2-110-16</v>
      </c>
      <c r="F2686" t="s">
        <v>71</v>
      </c>
      <c r="G2686" t="s">
        <v>72</v>
      </c>
      <c r="T2686">
        <v>0</v>
      </c>
      <c r="U2686">
        <v>1</v>
      </c>
      <c r="V2686">
        <v>0</v>
      </c>
      <c r="W2686">
        <v>0</v>
      </c>
      <c r="X2686">
        <v>0</v>
      </c>
      <c r="Y2686">
        <v>1</v>
      </c>
      <c r="Z2686">
        <v>0</v>
      </c>
      <c r="AA2686">
        <v>1</v>
      </c>
      <c r="AB2686">
        <v>1</v>
      </c>
      <c r="AC2686">
        <v>0</v>
      </c>
      <c r="AD2686">
        <v>0</v>
      </c>
      <c r="AE2686">
        <v>0</v>
      </c>
      <c r="AF2686">
        <v>0</v>
      </c>
      <c r="AG2686">
        <v>0</v>
      </c>
      <c r="AH2686">
        <v>1</v>
      </c>
      <c r="AI2686">
        <v>0</v>
      </c>
      <c r="AJ2686">
        <v>1</v>
      </c>
      <c r="AK2686">
        <v>0</v>
      </c>
      <c r="AL2686">
        <v>0</v>
      </c>
      <c r="AM2686">
        <v>0</v>
      </c>
      <c r="AN2686">
        <v>0</v>
      </c>
      <c r="AO2686">
        <v>0</v>
      </c>
      <c r="AP2686">
        <v>0</v>
      </c>
      <c r="AQ2686">
        <v>0</v>
      </c>
      <c r="AR2686">
        <v>0</v>
      </c>
    </row>
    <row r="2687" spans="1:44" x14ac:dyDescent="0.3">
      <c r="A2687">
        <v>2683</v>
      </c>
      <c r="B2687">
        <v>2</v>
      </c>
      <c r="C2687">
        <v>110</v>
      </c>
      <c r="D2687">
        <v>15</v>
      </c>
      <c r="E2687" t="str">
        <f>"2-110-15"</f>
        <v>2-110-15</v>
      </c>
      <c r="F2687" t="s">
        <v>71</v>
      </c>
      <c r="G2687" t="s">
        <v>73</v>
      </c>
      <c r="H2687">
        <v>0</v>
      </c>
      <c r="I2687">
        <v>1</v>
      </c>
      <c r="J2687">
        <v>0</v>
      </c>
      <c r="K2687">
        <v>0</v>
      </c>
      <c r="L2687">
        <v>1</v>
      </c>
      <c r="M2687">
        <v>1</v>
      </c>
      <c r="N2687">
        <v>1</v>
      </c>
      <c r="O2687">
        <v>1</v>
      </c>
      <c r="P2687">
        <v>1</v>
      </c>
      <c r="Q2687">
        <v>1</v>
      </c>
      <c r="R2687">
        <v>0</v>
      </c>
      <c r="S2687">
        <v>1</v>
      </c>
    </row>
    <row r="2688" spans="1:44" x14ac:dyDescent="0.3">
      <c r="A2688">
        <v>2684</v>
      </c>
      <c r="B2688">
        <v>2</v>
      </c>
      <c r="C2688">
        <v>110</v>
      </c>
      <c r="D2688">
        <v>10</v>
      </c>
      <c r="E2688" t="str">
        <f>"2-110-10"</f>
        <v>2-110-10</v>
      </c>
      <c r="F2688" t="s">
        <v>71</v>
      </c>
      <c r="G2688" t="s">
        <v>72</v>
      </c>
      <c r="T2688">
        <v>0</v>
      </c>
      <c r="U2688">
        <v>1</v>
      </c>
      <c r="V2688">
        <v>0</v>
      </c>
      <c r="W2688">
        <v>0</v>
      </c>
      <c r="X2688">
        <v>1</v>
      </c>
      <c r="Y2688">
        <v>0</v>
      </c>
      <c r="Z2688">
        <v>1</v>
      </c>
      <c r="AA2688">
        <v>0</v>
      </c>
      <c r="AB2688">
        <v>1</v>
      </c>
      <c r="AC2688">
        <v>0</v>
      </c>
      <c r="AD2688">
        <v>0</v>
      </c>
      <c r="AE2688">
        <v>1</v>
      </c>
      <c r="AF2688">
        <v>1</v>
      </c>
      <c r="AG2688">
        <v>1</v>
      </c>
      <c r="AH2688">
        <v>0</v>
      </c>
      <c r="AI2688">
        <v>1</v>
      </c>
      <c r="AJ2688">
        <v>1</v>
      </c>
      <c r="AK2688">
        <v>0</v>
      </c>
      <c r="AL2688">
        <v>1</v>
      </c>
      <c r="AM2688">
        <v>1</v>
      </c>
      <c r="AN2688">
        <v>1</v>
      </c>
      <c r="AO2688">
        <v>1</v>
      </c>
      <c r="AP2688">
        <v>0</v>
      </c>
      <c r="AQ2688">
        <v>0</v>
      </c>
      <c r="AR2688">
        <v>0</v>
      </c>
    </row>
    <row r="2689" spans="1:44" x14ac:dyDescent="0.3">
      <c r="A2689">
        <v>2685</v>
      </c>
      <c r="B2689">
        <v>2</v>
      </c>
      <c r="C2689">
        <v>110</v>
      </c>
      <c r="D2689">
        <v>5</v>
      </c>
      <c r="E2689" t="str">
        <f>"2-110-5"</f>
        <v>2-110-5</v>
      </c>
      <c r="F2689" t="s">
        <v>71</v>
      </c>
      <c r="G2689" t="s">
        <v>72</v>
      </c>
      <c r="T2689">
        <v>0</v>
      </c>
      <c r="U2689">
        <v>0</v>
      </c>
      <c r="V2689">
        <v>0</v>
      </c>
      <c r="W2689">
        <v>0</v>
      </c>
      <c r="X2689">
        <v>0</v>
      </c>
      <c r="Y2689">
        <v>1</v>
      </c>
      <c r="Z2689">
        <v>0</v>
      </c>
      <c r="AA2689">
        <v>1</v>
      </c>
      <c r="AB2689">
        <v>0</v>
      </c>
      <c r="AC2689">
        <v>1</v>
      </c>
      <c r="AD2689">
        <v>0</v>
      </c>
      <c r="AE2689">
        <v>0</v>
      </c>
      <c r="AF2689">
        <v>0</v>
      </c>
      <c r="AG2689">
        <v>0</v>
      </c>
      <c r="AH2689">
        <v>0</v>
      </c>
      <c r="AI2689">
        <v>1</v>
      </c>
      <c r="AJ2689">
        <v>0</v>
      </c>
      <c r="AK2689">
        <v>1</v>
      </c>
      <c r="AL2689">
        <v>1</v>
      </c>
      <c r="AM2689">
        <v>0</v>
      </c>
      <c r="AN2689">
        <v>0</v>
      </c>
      <c r="AO2689">
        <v>1</v>
      </c>
      <c r="AP2689">
        <v>0</v>
      </c>
      <c r="AQ2689">
        <v>0</v>
      </c>
      <c r="AR2689">
        <v>0</v>
      </c>
    </row>
    <row r="2690" spans="1:44" x14ac:dyDescent="0.3">
      <c r="A2690">
        <v>2686</v>
      </c>
      <c r="B2690">
        <v>2</v>
      </c>
      <c r="C2690">
        <v>110</v>
      </c>
      <c r="D2690">
        <v>3</v>
      </c>
      <c r="E2690" t="str">
        <f>"2-110-3"</f>
        <v>2-110-3</v>
      </c>
      <c r="F2690" t="s">
        <v>71</v>
      </c>
      <c r="G2690" t="s">
        <v>73</v>
      </c>
      <c r="H2690">
        <v>1</v>
      </c>
      <c r="I2690">
        <v>0</v>
      </c>
      <c r="J2690">
        <v>0</v>
      </c>
      <c r="K2690">
        <v>1</v>
      </c>
      <c r="L2690">
        <v>1</v>
      </c>
      <c r="M2690">
        <v>1</v>
      </c>
      <c r="N2690">
        <v>1</v>
      </c>
      <c r="O2690">
        <v>1</v>
      </c>
      <c r="P2690">
        <v>1</v>
      </c>
      <c r="Q2690">
        <v>1</v>
      </c>
      <c r="R2690">
        <v>1</v>
      </c>
      <c r="S2690">
        <v>1</v>
      </c>
    </row>
    <row r="2691" spans="1:44" x14ac:dyDescent="0.3">
      <c r="A2691">
        <v>2687</v>
      </c>
      <c r="B2691">
        <v>2</v>
      </c>
      <c r="C2691">
        <v>110</v>
      </c>
      <c r="D2691">
        <v>22</v>
      </c>
      <c r="E2691" t="str">
        <f>"2-110-22"</f>
        <v>2-110-22</v>
      </c>
      <c r="F2691" t="s">
        <v>71</v>
      </c>
      <c r="G2691" t="s">
        <v>72</v>
      </c>
      <c r="T2691">
        <v>0</v>
      </c>
      <c r="U2691">
        <v>1</v>
      </c>
      <c r="V2691">
        <v>0</v>
      </c>
      <c r="W2691">
        <v>0</v>
      </c>
      <c r="X2691">
        <v>0</v>
      </c>
      <c r="Y2691">
        <v>1</v>
      </c>
      <c r="Z2691">
        <v>1</v>
      </c>
      <c r="AA2691">
        <v>0</v>
      </c>
      <c r="AB2691">
        <v>0</v>
      </c>
      <c r="AC2691">
        <v>0</v>
      </c>
      <c r="AD2691">
        <v>1</v>
      </c>
      <c r="AE2691">
        <v>0</v>
      </c>
      <c r="AF2691">
        <v>0</v>
      </c>
      <c r="AG2691">
        <v>0</v>
      </c>
      <c r="AH2691">
        <v>1</v>
      </c>
      <c r="AI2691">
        <v>0</v>
      </c>
      <c r="AJ2691">
        <v>1</v>
      </c>
      <c r="AK2691">
        <v>0</v>
      </c>
      <c r="AL2691">
        <v>0</v>
      </c>
      <c r="AM2691">
        <v>0</v>
      </c>
      <c r="AN2691">
        <v>0</v>
      </c>
      <c r="AO2691">
        <v>0</v>
      </c>
      <c r="AP2691">
        <v>0</v>
      </c>
      <c r="AQ2691">
        <v>0</v>
      </c>
      <c r="AR2691">
        <v>0</v>
      </c>
    </row>
    <row r="2692" spans="1:44" x14ac:dyDescent="0.3">
      <c r="A2692">
        <v>2688</v>
      </c>
      <c r="B2692">
        <v>2</v>
      </c>
      <c r="C2692">
        <v>110</v>
      </c>
      <c r="D2692">
        <v>21</v>
      </c>
      <c r="E2692" t="str">
        <f>"2-110-21"</f>
        <v>2-110-21</v>
      </c>
      <c r="F2692" t="s">
        <v>71</v>
      </c>
      <c r="G2692" t="s">
        <v>72</v>
      </c>
      <c r="T2692">
        <v>1</v>
      </c>
      <c r="U2692">
        <v>0</v>
      </c>
      <c r="V2692">
        <v>0</v>
      </c>
      <c r="W2692">
        <v>0</v>
      </c>
      <c r="X2692">
        <v>1</v>
      </c>
      <c r="Y2692">
        <v>0</v>
      </c>
      <c r="Z2692">
        <v>1</v>
      </c>
      <c r="AA2692">
        <v>0</v>
      </c>
      <c r="AB2692">
        <v>1</v>
      </c>
      <c r="AC2692">
        <v>0</v>
      </c>
      <c r="AD2692">
        <v>0</v>
      </c>
      <c r="AE2692">
        <v>1</v>
      </c>
      <c r="AF2692">
        <v>1</v>
      </c>
      <c r="AG2692">
        <v>1</v>
      </c>
      <c r="AH2692">
        <v>0</v>
      </c>
      <c r="AI2692">
        <v>1</v>
      </c>
      <c r="AJ2692">
        <v>1</v>
      </c>
      <c r="AK2692">
        <v>0</v>
      </c>
      <c r="AL2692">
        <v>1</v>
      </c>
      <c r="AM2692">
        <v>1</v>
      </c>
      <c r="AN2692">
        <v>1</v>
      </c>
      <c r="AO2692">
        <v>1</v>
      </c>
      <c r="AP2692">
        <v>0</v>
      </c>
      <c r="AQ2692">
        <v>0</v>
      </c>
      <c r="AR2692">
        <v>0</v>
      </c>
    </row>
    <row r="2693" spans="1:44" x14ac:dyDescent="0.3">
      <c r="A2693">
        <v>2689</v>
      </c>
      <c r="B2693">
        <v>2</v>
      </c>
      <c r="C2693">
        <v>110</v>
      </c>
      <c r="D2693">
        <v>13</v>
      </c>
      <c r="E2693" t="str">
        <f>"2-110-13"</f>
        <v>2-110-13</v>
      </c>
      <c r="F2693" t="s">
        <v>71</v>
      </c>
      <c r="G2693" t="s">
        <v>73</v>
      </c>
      <c r="H2693">
        <v>1</v>
      </c>
      <c r="I2693">
        <v>0</v>
      </c>
      <c r="J2693">
        <v>0</v>
      </c>
      <c r="K2693">
        <v>1</v>
      </c>
      <c r="L2693">
        <v>1</v>
      </c>
      <c r="M2693">
        <v>1</v>
      </c>
      <c r="N2693">
        <v>1</v>
      </c>
      <c r="O2693">
        <v>1</v>
      </c>
      <c r="P2693">
        <v>1</v>
      </c>
      <c r="Q2693">
        <v>1</v>
      </c>
      <c r="R2693">
        <v>1</v>
      </c>
      <c r="S2693">
        <v>1</v>
      </c>
    </row>
    <row r="2694" spans="1:44" x14ac:dyDescent="0.3">
      <c r="A2694">
        <v>2690</v>
      </c>
      <c r="B2694">
        <v>2</v>
      </c>
      <c r="C2694">
        <v>110</v>
      </c>
      <c r="D2694">
        <v>9</v>
      </c>
      <c r="E2694" t="str">
        <f>"2-110-9"</f>
        <v>2-110-9</v>
      </c>
      <c r="F2694" t="s">
        <v>71</v>
      </c>
      <c r="G2694" t="s">
        <v>72</v>
      </c>
      <c r="T2694">
        <v>0</v>
      </c>
      <c r="U2694">
        <v>0</v>
      </c>
      <c r="V2694">
        <v>0</v>
      </c>
      <c r="W2694">
        <v>0</v>
      </c>
      <c r="X2694">
        <v>0</v>
      </c>
      <c r="Y2694">
        <v>1</v>
      </c>
      <c r="Z2694">
        <v>0</v>
      </c>
      <c r="AA2694">
        <v>0</v>
      </c>
      <c r="AB2694">
        <v>0</v>
      </c>
      <c r="AC2694">
        <v>0</v>
      </c>
      <c r="AD2694">
        <v>0</v>
      </c>
      <c r="AE2694">
        <v>0</v>
      </c>
      <c r="AF2694">
        <v>0</v>
      </c>
      <c r="AG2694">
        <v>0</v>
      </c>
      <c r="AH2694">
        <v>1</v>
      </c>
      <c r="AI2694">
        <v>0</v>
      </c>
      <c r="AJ2694">
        <v>1</v>
      </c>
      <c r="AK2694">
        <v>0</v>
      </c>
      <c r="AL2694">
        <v>0</v>
      </c>
      <c r="AM2694">
        <v>0</v>
      </c>
      <c r="AN2694">
        <v>0</v>
      </c>
      <c r="AO2694">
        <v>0</v>
      </c>
      <c r="AP2694">
        <v>0</v>
      </c>
      <c r="AQ2694">
        <v>0</v>
      </c>
      <c r="AR2694">
        <v>0</v>
      </c>
    </row>
    <row r="2695" spans="1:44" x14ac:dyDescent="0.3">
      <c r="A2695">
        <v>2691</v>
      </c>
      <c r="B2695">
        <v>2</v>
      </c>
      <c r="C2695">
        <v>110</v>
      </c>
      <c r="D2695">
        <v>6</v>
      </c>
      <c r="E2695" t="str">
        <f>"2-110-6"</f>
        <v>2-110-6</v>
      </c>
      <c r="F2695" t="s">
        <v>71</v>
      </c>
      <c r="G2695" t="s">
        <v>72</v>
      </c>
      <c r="T2695">
        <v>1</v>
      </c>
      <c r="U2695">
        <v>0</v>
      </c>
      <c r="V2695">
        <v>0</v>
      </c>
      <c r="W2695">
        <v>0</v>
      </c>
      <c r="X2695">
        <v>1</v>
      </c>
      <c r="Y2695">
        <v>0</v>
      </c>
      <c r="Z2695">
        <v>1</v>
      </c>
      <c r="AA2695">
        <v>0</v>
      </c>
      <c r="AB2695">
        <v>0</v>
      </c>
      <c r="AC2695">
        <v>1</v>
      </c>
      <c r="AD2695">
        <v>0</v>
      </c>
      <c r="AE2695">
        <v>0</v>
      </c>
      <c r="AF2695">
        <v>0</v>
      </c>
      <c r="AG2695">
        <v>0</v>
      </c>
      <c r="AH2695">
        <v>0</v>
      </c>
      <c r="AI2695">
        <v>1</v>
      </c>
      <c r="AJ2695">
        <v>1</v>
      </c>
      <c r="AK2695">
        <v>0</v>
      </c>
      <c r="AL2695">
        <v>0</v>
      </c>
      <c r="AM2695">
        <v>0</v>
      </c>
      <c r="AN2695">
        <v>0</v>
      </c>
      <c r="AO2695">
        <v>0</v>
      </c>
      <c r="AP2695">
        <v>0</v>
      </c>
      <c r="AQ2695">
        <v>0</v>
      </c>
      <c r="AR2695">
        <v>0</v>
      </c>
    </row>
    <row r="2696" spans="1:44" x14ac:dyDescent="0.3">
      <c r="A2696">
        <v>2692</v>
      </c>
      <c r="B2696">
        <v>2</v>
      </c>
      <c r="C2696">
        <v>110</v>
      </c>
      <c r="D2696">
        <v>1</v>
      </c>
      <c r="E2696" t="str">
        <f>"2-110-1"</f>
        <v>2-110-1</v>
      </c>
      <c r="F2696" t="s">
        <v>71</v>
      </c>
      <c r="G2696" t="s">
        <v>72</v>
      </c>
      <c r="T2696">
        <v>1</v>
      </c>
      <c r="U2696">
        <v>0</v>
      </c>
      <c r="V2696">
        <v>0</v>
      </c>
      <c r="W2696">
        <v>0</v>
      </c>
      <c r="X2696">
        <v>0</v>
      </c>
      <c r="Y2696">
        <v>1</v>
      </c>
      <c r="Z2696">
        <v>1</v>
      </c>
      <c r="AA2696">
        <v>0</v>
      </c>
      <c r="AB2696">
        <v>1</v>
      </c>
      <c r="AC2696">
        <v>0</v>
      </c>
      <c r="AD2696">
        <v>0</v>
      </c>
      <c r="AE2696">
        <v>0</v>
      </c>
      <c r="AF2696">
        <v>0</v>
      </c>
      <c r="AG2696">
        <v>0</v>
      </c>
      <c r="AH2696">
        <v>0</v>
      </c>
      <c r="AI2696">
        <v>0</v>
      </c>
      <c r="AJ2696">
        <v>0</v>
      </c>
      <c r="AK2696">
        <v>1</v>
      </c>
      <c r="AL2696">
        <v>0</v>
      </c>
      <c r="AM2696">
        <v>0</v>
      </c>
      <c r="AN2696">
        <v>0</v>
      </c>
      <c r="AO2696">
        <v>0</v>
      </c>
      <c r="AP2696">
        <v>0</v>
      </c>
      <c r="AQ2696">
        <v>0</v>
      </c>
      <c r="AR2696">
        <v>0</v>
      </c>
    </row>
    <row r="2697" spans="1:44" x14ac:dyDescent="0.3">
      <c r="A2697">
        <v>2693</v>
      </c>
      <c r="B2697">
        <v>2</v>
      </c>
      <c r="C2697">
        <v>110</v>
      </c>
      <c r="D2697">
        <v>20</v>
      </c>
      <c r="E2697" t="str">
        <f>"2-110-20"</f>
        <v>2-110-20</v>
      </c>
      <c r="F2697" t="s">
        <v>71</v>
      </c>
      <c r="G2697" t="s">
        <v>72</v>
      </c>
      <c r="T2697">
        <v>0</v>
      </c>
      <c r="U2697">
        <v>1</v>
      </c>
      <c r="V2697">
        <v>0</v>
      </c>
      <c r="W2697">
        <v>0</v>
      </c>
      <c r="X2697">
        <v>1</v>
      </c>
      <c r="Y2697">
        <v>0</v>
      </c>
      <c r="Z2697">
        <v>1</v>
      </c>
      <c r="AA2697">
        <v>0</v>
      </c>
      <c r="AB2697">
        <v>0</v>
      </c>
      <c r="AC2697">
        <v>1</v>
      </c>
      <c r="AD2697">
        <v>0</v>
      </c>
      <c r="AE2697">
        <v>1</v>
      </c>
      <c r="AF2697">
        <v>1</v>
      </c>
      <c r="AG2697">
        <v>1</v>
      </c>
      <c r="AH2697">
        <v>0</v>
      </c>
      <c r="AI2697">
        <v>1</v>
      </c>
      <c r="AJ2697">
        <v>1</v>
      </c>
      <c r="AK2697">
        <v>0</v>
      </c>
      <c r="AL2697">
        <v>1</v>
      </c>
      <c r="AM2697">
        <v>1</v>
      </c>
      <c r="AN2697">
        <v>1</v>
      </c>
      <c r="AO2697">
        <v>1</v>
      </c>
      <c r="AP2697">
        <v>0</v>
      </c>
      <c r="AQ2697">
        <v>0</v>
      </c>
      <c r="AR2697">
        <v>0</v>
      </c>
    </row>
    <row r="2698" spans="1:44" x14ac:dyDescent="0.3">
      <c r="A2698">
        <v>2694</v>
      </c>
      <c r="B2698">
        <v>2</v>
      </c>
      <c r="C2698">
        <v>110</v>
      </c>
      <c r="D2698">
        <v>19</v>
      </c>
      <c r="E2698" t="str">
        <f>"2-110-19"</f>
        <v>2-110-19</v>
      </c>
      <c r="F2698" t="s">
        <v>71</v>
      </c>
      <c r="G2698" t="s">
        <v>72</v>
      </c>
      <c r="T2698">
        <v>0</v>
      </c>
      <c r="U2698">
        <v>1</v>
      </c>
      <c r="V2698">
        <v>0</v>
      </c>
      <c r="W2698">
        <v>0</v>
      </c>
      <c r="X2698">
        <v>1</v>
      </c>
      <c r="Y2698">
        <v>0</v>
      </c>
      <c r="Z2698">
        <v>1</v>
      </c>
      <c r="AA2698">
        <v>0</v>
      </c>
      <c r="AB2698">
        <v>0</v>
      </c>
      <c r="AC2698">
        <v>1</v>
      </c>
      <c r="AD2698">
        <v>0</v>
      </c>
      <c r="AE2698">
        <v>1</v>
      </c>
      <c r="AF2698">
        <v>1</v>
      </c>
      <c r="AG2698">
        <v>1</v>
      </c>
      <c r="AH2698">
        <v>1</v>
      </c>
      <c r="AI2698">
        <v>0</v>
      </c>
      <c r="AJ2698">
        <v>1</v>
      </c>
      <c r="AK2698">
        <v>0</v>
      </c>
      <c r="AL2698">
        <v>1</v>
      </c>
      <c r="AM2698">
        <v>1</v>
      </c>
      <c r="AN2698">
        <v>1</v>
      </c>
      <c r="AO2698">
        <v>1</v>
      </c>
      <c r="AP2698">
        <v>0</v>
      </c>
      <c r="AQ2698">
        <v>0</v>
      </c>
      <c r="AR2698">
        <v>0</v>
      </c>
    </row>
    <row r="2699" spans="1:44" x14ac:dyDescent="0.3">
      <c r="A2699">
        <v>2695</v>
      </c>
      <c r="B2699">
        <v>2</v>
      </c>
      <c r="C2699">
        <v>110</v>
      </c>
      <c r="D2699">
        <v>12</v>
      </c>
      <c r="E2699" t="str">
        <f>"2-110-12"</f>
        <v>2-110-12</v>
      </c>
      <c r="F2699" t="s">
        <v>71</v>
      </c>
      <c r="G2699" t="s">
        <v>72</v>
      </c>
      <c r="T2699">
        <v>0</v>
      </c>
      <c r="U2699">
        <v>1</v>
      </c>
      <c r="V2699">
        <v>0</v>
      </c>
      <c r="W2699">
        <v>0</v>
      </c>
      <c r="X2699">
        <v>0</v>
      </c>
      <c r="Y2699">
        <v>1</v>
      </c>
      <c r="Z2699">
        <v>0</v>
      </c>
      <c r="AA2699">
        <v>1</v>
      </c>
      <c r="AB2699">
        <v>0</v>
      </c>
      <c r="AC2699">
        <v>1</v>
      </c>
      <c r="AD2699">
        <v>0</v>
      </c>
      <c r="AE2699">
        <v>1</v>
      </c>
      <c r="AF2699">
        <v>1</v>
      </c>
      <c r="AG2699">
        <v>1</v>
      </c>
      <c r="AH2699">
        <v>1</v>
      </c>
      <c r="AI2699">
        <v>0</v>
      </c>
      <c r="AJ2699">
        <v>1</v>
      </c>
      <c r="AK2699">
        <v>0</v>
      </c>
      <c r="AL2699">
        <v>1</v>
      </c>
      <c r="AM2699">
        <v>1</v>
      </c>
      <c r="AN2699">
        <v>1</v>
      </c>
      <c r="AO2699">
        <v>1</v>
      </c>
      <c r="AP2699">
        <v>0</v>
      </c>
      <c r="AQ2699">
        <v>0</v>
      </c>
      <c r="AR2699">
        <v>0</v>
      </c>
    </row>
    <row r="2700" spans="1:44" x14ac:dyDescent="0.3">
      <c r="A2700">
        <v>2696</v>
      </c>
      <c r="B2700">
        <v>2</v>
      </c>
      <c r="C2700">
        <v>110</v>
      </c>
      <c r="D2700">
        <v>7</v>
      </c>
      <c r="E2700" t="str">
        <f>"2-110-7"</f>
        <v>2-110-7</v>
      </c>
      <c r="F2700" t="s">
        <v>71</v>
      </c>
      <c r="G2700" t="s">
        <v>72</v>
      </c>
      <c r="T2700">
        <v>1</v>
      </c>
      <c r="U2700">
        <v>0</v>
      </c>
      <c r="V2700">
        <v>0</v>
      </c>
      <c r="W2700">
        <v>0</v>
      </c>
      <c r="X2700">
        <v>1</v>
      </c>
      <c r="Y2700">
        <v>0</v>
      </c>
      <c r="Z2700">
        <v>1</v>
      </c>
      <c r="AA2700">
        <v>0</v>
      </c>
      <c r="AB2700">
        <v>1</v>
      </c>
      <c r="AC2700">
        <v>0</v>
      </c>
      <c r="AD2700">
        <v>0</v>
      </c>
      <c r="AE2700">
        <v>1</v>
      </c>
      <c r="AF2700">
        <v>1</v>
      </c>
      <c r="AG2700">
        <v>1</v>
      </c>
      <c r="AH2700">
        <v>0</v>
      </c>
      <c r="AI2700">
        <v>1</v>
      </c>
      <c r="AJ2700">
        <v>0</v>
      </c>
      <c r="AK2700">
        <v>1</v>
      </c>
      <c r="AL2700">
        <v>1</v>
      </c>
      <c r="AM2700">
        <v>1</v>
      </c>
      <c r="AN2700">
        <v>1</v>
      </c>
      <c r="AO2700">
        <v>0</v>
      </c>
      <c r="AP2700">
        <v>0</v>
      </c>
      <c r="AQ2700">
        <v>0</v>
      </c>
      <c r="AR2700">
        <v>0</v>
      </c>
    </row>
    <row r="2701" spans="1:44" x14ac:dyDescent="0.3">
      <c r="A2701">
        <v>2697</v>
      </c>
      <c r="B2701">
        <v>2</v>
      </c>
      <c r="C2701">
        <v>110</v>
      </c>
      <c r="D2701">
        <v>2</v>
      </c>
      <c r="E2701" t="str">
        <f>"2-110-2"</f>
        <v>2-110-2</v>
      </c>
      <c r="F2701" t="s">
        <v>71</v>
      </c>
      <c r="G2701" t="s">
        <v>72</v>
      </c>
      <c r="T2701">
        <v>0</v>
      </c>
      <c r="U2701">
        <v>1</v>
      </c>
      <c r="V2701">
        <v>0</v>
      </c>
      <c r="W2701">
        <v>0</v>
      </c>
      <c r="X2701">
        <v>0</v>
      </c>
      <c r="Y2701">
        <v>1</v>
      </c>
      <c r="Z2701">
        <v>0</v>
      </c>
      <c r="AA2701">
        <v>0</v>
      </c>
      <c r="AB2701">
        <v>0</v>
      </c>
      <c r="AC2701">
        <v>0</v>
      </c>
      <c r="AD2701">
        <v>1</v>
      </c>
      <c r="AE2701">
        <v>0</v>
      </c>
      <c r="AF2701">
        <v>0</v>
      </c>
      <c r="AG2701">
        <v>0</v>
      </c>
      <c r="AH2701">
        <v>0</v>
      </c>
      <c r="AI2701">
        <v>1</v>
      </c>
      <c r="AJ2701">
        <v>0</v>
      </c>
      <c r="AK2701">
        <v>0</v>
      </c>
      <c r="AL2701">
        <v>0</v>
      </c>
      <c r="AM2701">
        <v>0</v>
      </c>
      <c r="AN2701">
        <v>0</v>
      </c>
      <c r="AO2701">
        <v>0</v>
      </c>
      <c r="AP2701">
        <v>0</v>
      </c>
      <c r="AQ2701">
        <v>0</v>
      </c>
      <c r="AR2701">
        <v>0</v>
      </c>
    </row>
    <row r="2702" spans="1:44" x14ac:dyDescent="0.3">
      <c r="A2702">
        <v>2698</v>
      </c>
      <c r="B2702">
        <v>2</v>
      </c>
      <c r="C2702">
        <v>110</v>
      </c>
      <c r="D2702">
        <v>18</v>
      </c>
      <c r="E2702" t="str">
        <f>"2-110-18"</f>
        <v>2-110-18</v>
      </c>
      <c r="F2702" t="s">
        <v>71</v>
      </c>
      <c r="G2702" t="s">
        <v>73</v>
      </c>
      <c r="H2702">
        <v>1</v>
      </c>
      <c r="I2702">
        <v>0</v>
      </c>
      <c r="J2702">
        <v>0</v>
      </c>
      <c r="K2702">
        <v>1</v>
      </c>
      <c r="L2702">
        <v>1</v>
      </c>
      <c r="M2702">
        <v>1</v>
      </c>
      <c r="N2702">
        <v>1</v>
      </c>
      <c r="O2702">
        <v>1</v>
      </c>
      <c r="P2702">
        <v>1</v>
      </c>
      <c r="Q2702">
        <v>1</v>
      </c>
      <c r="R2702">
        <v>1</v>
      </c>
      <c r="S2702">
        <v>1</v>
      </c>
    </row>
    <row r="2703" spans="1:44" x14ac:dyDescent="0.3">
      <c r="A2703">
        <v>2699</v>
      </c>
      <c r="B2703">
        <v>2</v>
      </c>
      <c r="C2703">
        <v>110</v>
      </c>
      <c r="D2703">
        <v>17</v>
      </c>
      <c r="E2703" t="str">
        <f>"2-110-17"</f>
        <v>2-110-17</v>
      </c>
      <c r="F2703" t="s">
        <v>71</v>
      </c>
      <c r="G2703" t="s">
        <v>72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1</v>
      </c>
      <c r="Z2703">
        <v>0</v>
      </c>
      <c r="AA2703">
        <v>0</v>
      </c>
      <c r="AB2703">
        <v>0</v>
      </c>
      <c r="AC2703">
        <v>0</v>
      </c>
      <c r="AD2703">
        <v>0</v>
      </c>
      <c r="AE2703">
        <v>0</v>
      </c>
      <c r="AF2703">
        <v>0</v>
      </c>
      <c r="AG2703">
        <v>0</v>
      </c>
      <c r="AH2703">
        <v>0</v>
      </c>
      <c r="AI2703">
        <v>0</v>
      </c>
      <c r="AJ2703">
        <v>0</v>
      </c>
      <c r="AK2703">
        <v>0</v>
      </c>
      <c r="AL2703">
        <v>0</v>
      </c>
      <c r="AM2703">
        <v>0</v>
      </c>
      <c r="AN2703">
        <v>0</v>
      </c>
      <c r="AO2703">
        <v>0</v>
      </c>
      <c r="AP2703">
        <v>0</v>
      </c>
      <c r="AQ2703">
        <v>0</v>
      </c>
      <c r="AR2703">
        <v>0</v>
      </c>
    </row>
    <row r="2704" spans="1:44" x14ac:dyDescent="0.3">
      <c r="A2704">
        <v>2700</v>
      </c>
      <c r="B2704">
        <v>2</v>
      </c>
      <c r="C2704">
        <v>110</v>
      </c>
      <c r="D2704">
        <v>11</v>
      </c>
      <c r="E2704" t="str">
        <f>"2-110-11"</f>
        <v>2-110-11</v>
      </c>
      <c r="F2704" t="s">
        <v>71</v>
      </c>
      <c r="G2704" t="s">
        <v>72</v>
      </c>
      <c r="T2704">
        <v>0</v>
      </c>
      <c r="U2704">
        <v>1</v>
      </c>
      <c r="V2704">
        <v>0</v>
      </c>
      <c r="W2704">
        <v>0</v>
      </c>
      <c r="X2704">
        <v>0</v>
      </c>
      <c r="Y2704">
        <v>1</v>
      </c>
      <c r="Z2704">
        <v>1</v>
      </c>
      <c r="AA2704">
        <v>0</v>
      </c>
      <c r="AB2704">
        <v>0</v>
      </c>
      <c r="AC2704">
        <v>0</v>
      </c>
      <c r="AD2704">
        <v>1</v>
      </c>
      <c r="AE2704">
        <v>0</v>
      </c>
      <c r="AF2704">
        <v>0</v>
      </c>
      <c r="AG2704">
        <v>0</v>
      </c>
      <c r="AH2704">
        <v>0</v>
      </c>
      <c r="AI2704">
        <v>1</v>
      </c>
      <c r="AJ2704">
        <v>0</v>
      </c>
      <c r="AK2704">
        <v>0</v>
      </c>
      <c r="AL2704">
        <v>0</v>
      </c>
      <c r="AM2704">
        <v>0</v>
      </c>
      <c r="AN2704">
        <v>0</v>
      </c>
      <c r="AO2704">
        <v>0</v>
      </c>
      <c r="AP2704">
        <v>0</v>
      </c>
      <c r="AQ2704">
        <v>0</v>
      </c>
      <c r="AR2704">
        <v>0</v>
      </c>
    </row>
    <row r="2705" spans="1:44" x14ac:dyDescent="0.3">
      <c r="A2705">
        <v>2701</v>
      </c>
      <c r="B2705">
        <v>2</v>
      </c>
      <c r="C2705">
        <v>110</v>
      </c>
      <c r="D2705">
        <v>8</v>
      </c>
      <c r="E2705" t="str">
        <f>"2-110-8"</f>
        <v>2-110-8</v>
      </c>
      <c r="F2705" t="s">
        <v>71</v>
      </c>
      <c r="G2705" t="s">
        <v>72</v>
      </c>
      <c r="T2705">
        <v>1</v>
      </c>
      <c r="U2705">
        <v>0</v>
      </c>
      <c r="V2705">
        <v>0</v>
      </c>
      <c r="W2705">
        <v>0</v>
      </c>
      <c r="X2705">
        <v>0</v>
      </c>
      <c r="Y2705">
        <v>1</v>
      </c>
      <c r="Z2705">
        <v>1</v>
      </c>
      <c r="AA2705">
        <v>0</v>
      </c>
      <c r="AB2705">
        <v>0</v>
      </c>
      <c r="AC2705">
        <v>1</v>
      </c>
      <c r="AD2705">
        <v>0</v>
      </c>
      <c r="AE2705">
        <v>1</v>
      </c>
      <c r="AF2705">
        <v>1</v>
      </c>
      <c r="AG2705">
        <v>1</v>
      </c>
      <c r="AH2705">
        <v>1</v>
      </c>
      <c r="AI2705">
        <v>0</v>
      </c>
      <c r="AJ2705">
        <v>1</v>
      </c>
      <c r="AK2705">
        <v>0</v>
      </c>
      <c r="AL2705">
        <v>1</v>
      </c>
      <c r="AM2705">
        <v>1</v>
      </c>
      <c r="AN2705">
        <v>1</v>
      </c>
      <c r="AO2705">
        <v>1</v>
      </c>
      <c r="AP2705">
        <v>0</v>
      </c>
      <c r="AQ2705">
        <v>0</v>
      </c>
      <c r="AR2705">
        <v>0</v>
      </c>
    </row>
    <row r="2706" spans="1:44" x14ac:dyDescent="0.3">
      <c r="A2706">
        <v>2702</v>
      </c>
      <c r="B2706">
        <v>2</v>
      </c>
      <c r="C2706">
        <v>110</v>
      </c>
      <c r="D2706">
        <v>4</v>
      </c>
      <c r="E2706" t="str">
        <f>"2-110-4"</f>
        <v>2-110-4</v>
      </c>
      <c r="F2706" t="s">
        <v>71</v>
      </c>
      <c r="G2706" t="s">
        <v>73</v>
      </c>
      <c r="H2706">
        <v>1</v>
      </c>
      <c r="I2706">
        <v>0</v>
      </c>
      <c r="J2706">
        <v>0</v>
      </c>
      <c r="K2706">
        <v>0</v>
      </c>
      <c r="L2706">
        <v>1</v>
      </c>
      <c r="M2706">
        <v>1</v>
      </c>
      <c r="N2706">
        <v>1</v>
      </c>
      <c r="O2706">
        <v>1</v>
      </c>
      <c r="P2706">
        <v>1</v>
      </c>
      <c r="Q2706">
        <v>1</v>
      </c>
      <c r="R2706">
        <v>1</v>
      </c>
      <c r="S2706">
        <v>1</v>
      </c>
    </row>
    <row r="2707" spans="1:44" x14ac:dyDescent="0.3">
      <c r="A2707">
        <v>2703</v>
      </c>
      <c r="B2707">
        <v>2</v>
      </c>
      <c r="C2707">
        <v>110</v>
      </c>
      <c r="D2707">
        <v>25</v>
      </c>
      <c r="E2707" t="str">
        <f>"2-110-25"</f>
        <v>2-110-25</v>
      </c>
      <c r="F2707" t="s">
        <v>71</v>
      </c>
      <c r="G2707" t="s">
        <v>72</v>
      </c>
      <c r="T2707">
        <v>1</v>
      </c>
      <c r="U2707">
        <v>0</v>
      </c>
      <c r="V2707">
        <v>0</v>
      </c>
      <c r="W2707">
        <v>0</v>
      </c>
      <c r="X2707">
        <v>1</v>
      </c>
      <c r="Y2707">
        <v>0</v>
      </c>
      <c r="Z2707">
        <v>0</v>
      </c>
      <c r="AA2707">
        <v>1</v>
      </c>
      <c r="AB2707">
        <v>1</v>
      </c>
      <c r="AC2707">
        <v>0</v>
      </c>
      <c r="AD2707">
        <v>0</v>
      </c>
      <c r="AE2707">
        <v>0</v>
      </c>
      <c r="AF2707">
        <v>0</v>
      </c>
      <c r="AG2707">
        <v>0</v>
      </c>
      <c r="AH2707">
        <v>0</v>
      </c>
      <c r="AI2707">
        <v>1</v>
      </c>
      <c r="AJ2707">
        <v>0</v>
      </c>
      <c r="AK2707">
        <v>1</v>
      </c>
      <c r="AL2707">
        <v>0</v>
      </c>
      <c r="AM2707">
        <v>0</v>
      </c>
      <c r="AN2707">
        <v>0</v>
      </c>
      <c r="AO2707">
        <v>0</v>
      </c>
      <c r="AP2707">
        <v>0</v>
      </c>
      <c r="AQ2707">
        <v>0</v>
      </c>
      <c r="AR2707">
        <v>0</v>
      </c>
    </row>
    <row r="2708" spans="1:44" x14ac:dyDescent="0.3">
      <c r="A2708">
        <v>2704</v>
      </c>
      <c r="B2708">
        <v>2</v>
      </c>
      <c r="C2708">
        <v>110</v>
      </c>
      <c r="D2708">
        <v>14</v>
      </c>
      <c r="E2708" t="str">
        <f>"2-110-14"</f>
        <v>2-110-14</v>
      </c>
      <c r="F2708" t="s">
        <v>71</v>
      </c>
      <c r="G2708" t="s">
        <v>72</v>
      </c>
      <c r="T2708">
        <v>1</v>
      </c>
      <c r="U2708">
        <v>0</v>
      </c>
      <c r="V2708">
        <v>0</v>
      </c>
      <c r="W2708">
        <v>0</v>
      </c>
      <c r="X2708">
        <v>1</v>
      </c>
      <c r="Y2708">
        <v>0</v>
      </c>
      <c r="Z2708">
        <v>1</v>
      </c>
      <c r="AA2708">
        <v>0</v>
      </c>
      <c r="AB2708">
        <v>1</v>
      </c>
      <c r="AC2708">
        <v>0</v>
      </c>
      <c r="AD2708">
        <v>0</v>
      </c>
      <c r="AE2708">
        <v>1</v>
      </c>
      <c r="AF2708">
        <v>1</v>
      </c>
      <c r="AG2708">
        <v>1</v>
      </c>
      <c r="AH2708">
        <v>0</v>
      </c>
      <c r="AI2708">
        <v>1</v>
      </c>
      <c r="AJ2708">
        <v>0</v>
      </c>
      <c r="AK2708">
        <v>1</v>
      </c>
      <c r="AL2708">
        <v>1</v>
      </c>
      <c r="AM2708">
        <v>1</v>
      </c>
      <c r="AN2708">
        <v>1</v>
      </c>
      <c r="AO2708">
        <v>1</v>
      </c>
      <c r="AP2708">
        <v>0</v>
      </c>
      <c r="AQ2708">
        <v>0</v>
      </c>
      <c r="AR2708">
        <v>1</v>
      </c>
    </row>
    <row r="2709" spans="1:44" x14ac:dyDescent="0.3">
      <c r="A2709">
        <v>2705</v>
      </c>
      <c r="B2709">
        <v>2</v>
      </c>
      <c r="C2709">
        <v>111</v>
      </c>
      <c r="D2709">
        <v>25</v>
      </c>
      <c r="E2709" t="str">
        <f>"2-111-25"</f>
        <v>2-111-25</v>
      </c>
      <c r="F2709" t="s">
        <v>71</v>
      </c>
      <c r="G2709" t="s">
        <v>72</v>
      </c>
      <c r="T2709">
        <v>0</v>
      </c>
      <c r="U2709">
        <v>0</v>
      </c>
      <c r="V2709">
        <v>0</v>
      </c>
      <c r="W2709">
        <v>0</v>
      </c>
      <c r="X2709">
        <v>1</v>
      </c>
      <c r="Y2709">
        <v>0</v>
      </c>
      <c r="Z2709">
        <v>0</v>
      </c>
      <c r="AA2709">
        <v>1</v>
      </c>
      <c r="AB2709">
        <v>0</v>
      </c>
      <c r="AC2709">
        <v>0</v>
      </c>
      <c r="AD2709">
        <v>0</v>
      </c>
      <c r="AE2709">
        <v>0</v>
      </c>
      <c r="AF2709">
        <v>0</v>
      </c>
      <c r="AG2709">
        <v>0</v>
      </c>
      <c r="AH2709">
        <v>0</v>
      </c>
      <c r="AI2709">
        <v>1</v>
      </c>
      <c r="AJ2709">
        <v>0</v>
      </c>
      <c r="AK2709">
        <v>1</v>
      </c>
      <c r="AL2709">
        <v>0</v>
      </c>
      <c r="AM2709">
        <v>0</v>
      </c>
      <c r="AN2709">
        <v>0</v>
      </c>
      <c r="AO2709">
        <v>0</v>
      </c>
      <c r="AP2709">
        <v>0</v>
      </c>
      <c r="AQ2709">
        <v>0</v>
      </c>
      <c r="AR2709">
        <v>0</v>
      </c>
    </row>
    <row r="2710" spans="1:44" x14ac:dyDescent="0.3">
      <c r="A2710">
        <v>2706</v>
      </c>
      <c r="B2710">
        <v>2</v>
      </c>
      <c r="C2710">
        <v>111</v>
      </c>
      <c r="D2710">
        <v>18</v>
      </c>
      <c r="E2710" t="str">
        <f>"2-111-18"</f>
        <v>2-111-18</v>
      </c>
      <c r="F2710" t="s">
        <v>71</v>
      </c>
      <c r="G2710" t="s">
        <v>72</v>
      </c>
      <c r="T2710">
        <v>1</v>
      </c>
      <c r="U2710">
        <v>0</v>
      </c>
      <c r="V2710">
        <v>0</v>
      </c>
      <c r="W2710">
        <v>0</v>
      </c>
      <c r="X2710">
        <v>0</v>
      </c>
      <c r="Y2710">
        <v>1</v>
      </c>
      <c r="Z2710">
        <v>0</v>
      </c>
      <c r="AA2710">
        <v>1</v>
      </c>
      <c r="AB2710">
        <v>0</v>
      </c>
      <c r="AC2710">
        <v>1</v>
      </c>
      <c r="AD2710">
        <v>0</v>
      </c>
      <c r="AE2710">
        <v>1</v>
      </c>
      <c r="AF2710">
        <v>1</v>
      </c>
      <c r="AG2710">
        <v>1</v>
      </c>
      <c r="AH2710">
        <v>0</v>
      </c>
      <c r="AI2710">
        <v>1</v>
      </c>
      <c r="AJ2710">
        <v>1</v>
      </c>
      <c r="AK2710">
        <v>0</v>
      </c>
      <c r="AL2710">
        <v>1</v>
      </c>
      <c r="AM2710">
        <v>1</v>
      </c>
      <c r="AN2710">
        <v>1</v>
      </c>
      <c r="AO2710">
        <v>1</v>
      </c>
      <c r="AP2710">
        <v>0</v>
      </c>
      <c r="AQ2710">
        <v>0</v>
      </c>
      <c r="AR2710">
        <v>0</v>
      </c>
    </row>
    <row r="2711" spans="1:44" x14ac:dyDescent="0.3">
      <c r="A2711">
        <v>2707</v>
      </c>
      <c r="B2711">
        <v>2</v>
      </c>
      <c r="C2711">
        <v>111</v>
      </c>
      <c r="D2711">
        <v>17</v>
      </c>
      <c r="E2711" t="str">
        <f>"2-111-17"</f>
        <v>2-111-17</v>
      </c>
      <c r="F2711" t="s">
        <v>71</v>
      </c>
      <c r="G2711" t="s">
        <v>73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1</v>
      </c>
      <c r="N2711">
        <v>1</v>
      </c>
      <c r="O2711">
        <v>1</v>
      </c>
      <c r="P2711">
        <v>0</v>
      </c>
      <c r="Q2711">
        <v>0</v>
      </c>
      <c r="R2711">
        <v>1</v>
      </c>
      <c r="S2711">
        <v>1</v>
      </c>
    </row>
    <row r="2712" spans="1:44" x14ac:dyDescent="0.3">
      <c r="A2712">
        <v>2708</v>
      </c>
      <c r="B2712">
        <v>2</v>
      </c>
      <c r="C2712">
        <v>111</v>
      </c>
      <c r="D2712">
        <v>12</v>
      </c>
      <c r="E2712" t="str">
        <f>"2-111-12"</f>
        <v>2-111-12</v>
      </c>
      <c r="F2712" t="s">
        <v>71</v>
      </c>
      <c r="G2712" t="s">
        <v>73</v>
      </c>
      <c r="H2712">
        <v>1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1</v>
      </c>
      <c r="P2712">
        <v>0</v>
      </c>
      <c r="Q2712">
        <v>0</v>
      </c>
      <c r="R2712">
        <v>0</v>
      </c>
      <c r="S2712">
        <v>1</v>
      </c>
    </row>
    <row r="2713" spans="1:44" x14ac:dyDescent="0.3">
      <c r="A2713">
        <v>2709</v>
      </c>
      <c r="B2713">
        <v>2</v>
      </c>
      <c r="C2713">
        <v>111</v>
      </c>
      <c r="D2713">
        <v>1</v>
      </c>
      <c r="E2713" t="str">
        <f>"2-111-1"</f>
        <v>2-111-1</v>
      </c>
      <c r="F2713" t="s">
        <v>71</v>
      </c>
      <c r="G2713" t="s">
        <v>73</v>
      </c>
      <c r="H2713">
        <v>1</v>
      </c>
      <c r="I2713">
        <v>1</v>
      </c>
      <c r="J2713">
        <v>0</v>
      </c>
      <c r="K2713">
        <v>0</v>
      </c>
      <c r="L2713">
        <v>1</v>
      </c>
      <c r="M2713">
        <v>1</v>
      </c>
      <c r="N2713">
        <v>1</v>
      </c>
      <c r="O2713">
        <v>1</v>
      </c>
      <c r="P2713">
        <v>1</v>
      </c>
      <c r="Q2713">
        <v>1</v>
      </c>
      <c r="R2713">
        <v>1</v>
      </c>
      <c r="S2713">
        <v>1</v>
      </c>
    </row>
    <row r="2714" spans="1:44" x14ac:dyDescent="0.3">
      <c r="A2714">
        <v>2710</v>
      </c>
      <c r="B2714">
        <v>2</v>
      </c>
      <c r="C2714">
        <v>111</v>
      </c>
      <c r="D2714">
        <v>24</v>
      </c>
      <c r="E2714" t="str">
        <f>"2-111-24"</f>
        <v>2-111-24</v>
      </c>
      <c r="F2714" t="s">
        <v>71</v>
      </c>
      <c r="G2714" t="s">
        <v>73</v>
      </c>
      <c r="H2714">
        <v>1</v>
      </c>
      <c r="I2714">
        <v>0</v>
      </c>
      <c r="J2714">
        <v>1</v>
      </c>
      <c r="K2714">
        <v>0</v>
      </c>
      <c r="L2714">
        <v>0</v>
      </c>
      <c r="M2714">
        <v>0</v>
      </c>
      <c r="N2714">
        <v>0</v>
      </c>
      <c r="O2714">
        <v>1</v>
      </c>
      <c r="P2714">
        <v>0</v>
      </c>
      <c r="Q2714">
        <v>1</v>
      </c>
      <c r="R2714">
        <v>0</v>
      </c>
      <c r="S2714">
        <v>0</v>
      </c>
    </row>
    <row r="2715" spans="1:44" x14ac:dyDescent="0.3">
      <c r="A2715">
        <v>2711</v>
      </c>
      <c r="B2715">
        <v>2</v>
      </c>
      <c r="C2715">
        <v>111</v>
      </c>
      <c r="D2715">
        <v>23</v>
      </c>
      <c r="E2715" t="str">
        <f>"2-111-23"</f>
        <v>2-111-23</v>
      </c>
      <c r="F2715" t="s">
        <v>71</v>
      </c>
      <c r="G2715" t="s">
        <v>73</v>
      </c>
      <c r="H2715">
        <v>1</v>
      </c>
      <c r="I2715">
        <v>1</v>
      </c>
      <c r="J2715">
        <v>0</v>
      </c>
      <c r="K2715">
        <v>0</v>
      </c>
      <c r="L2715">
        <v>1</v>
      </c>
      <c r="M2715">
        <v>1</v>
      </c>
      <c r="N2715">
        <v>1</v>
      </c>
      <c r="O2715">
        <v>1</v>
      </c>
      <c r="P2715">
        <v>1</v>
      </c>
      <c r="Q2715">
        <v>1</v>
      </c>
      <c r="R2715">
        <v>1</v>
      </c>
      <c r="S2715">
        <v>1</v>
      </c>
    </row>
    <row r="2716" spans="1:44" x14ac:dyDescent="0.3">
      <c r="A2716">
        <v>2712</v>
      </c>
      <c r="B2716">
        <v>2</v>
      </c>
      <c r="C2716">
        <v>111</v>
      </c>
      <c r="D2716">
        <v>16</v>
      </c>
      <c r="E2716" t="str">
        <f>"2-111-16"</f>
        <v>2-111-16</v>
      </c>
      <c r="F2716" t="s">
        <v>71</v>
      </c>
      <c r="G2716" t="s">
        <v>72</v>
      </c>
      <c r="T2716">
        <v>0</v>
      </c>
      <c r="U2716">
        <v>1</v>
      </c>
      <c r="V2716">
        <v>0</v>
      </c>
      <c r="W2716">
        <v>0</v>
      </c>
      <c r="X2716">
        <v>1</v>
      </c>
      <c r="Y2716">
        <v>0</v>
      </c>
      <c r="Z2716">
        <v>0</v>
      </c>
      <c r="AA2716">
        <v>1</v>
      </c>
      <c r="AB2716">
        <v>1</v>
      </c>
      <c r="AC2716">
        <v>0</v>
      </c>
      <c r="AD2716">
        <v>0</v>
      </c>
      <c r="AE2716">
        <v>1</v>
      </c>
      <c r="AF2716">
        <v>1</v>
      </c>
      <c r="AG2716">
        <v>1</v>
      </c>
      <c r="AH2716">
        <v>0</v>
      </c>
      <c r="AI2716">
        <v>1</v>
      </c>
      <c r="AJ2716">
        <v>0</v>
      </c>
      <c r="AK2716">
        <v>1</v>
      </c>
      <c r="AL2716">
        <v>1</v>
      </c>
      <c r="AM2716">
        <v>1</v>
      </c>
      <c r="AN2716">
        <v>1</v>
      </c>
      <c r="AO2716">
        <v>1</v>
      </c>
      <c r="AP2716">
        <v>0</v>
      </c>
      <c r="AQ2716">
        <v>0</v>
      </c>
      <c r="AR2716">
        <v>0</v>
      </c>
    </row>
    <row r="2717" spans="1:44" x14ac:dyDescent="0.3">
      <c r="A2717">
        <v>2713</v>
      </c>
      <c r="B2717">
        <v>2</v>
      </c>
      <c r="C2717">
        <v>111</v>
      </c>
      <c r="D2717">
        <v>15</v>
      </c>
      <c r="E2717" t="str">
        <f>"2-111-15"</f>
        <v>2-111-15</v>
      </c>
      <c r="F2717" t="s">
        <v>71</v>
      </c>
      <c r="G2717" t="s">
        <v>73</v>
      </c>
      <c r="H2717">
        <v>1</v>
      </c>
      <c r="I2717">
        <v>1</v>
      </c>
      <c r="J2717">
        <v>0</v>
      </c>
      <c r="K2717">
        <v>0</v>
      </c>
      <c r="L2717">
        <v>1</v>
      </c>
      <c r="M2717">
        <v>0</v>
      </c>
      <c r="N2717">
        <v>0</v>
      </c>
      <c r="O2717">
        <v>1</v>
      </c>
      <c r="P2717">
        <v>0</v>
      </c>
      <c r="Q2717">
        <v>0</v>
      </c>
      <c r="R2717">
        <v>1</v>
      </c>
      <c r="S2717">
        <v>0</v>
      </c>
    </row>
    <row r="2718" spans="1:44" x14ac:dyDescent="0.3">
      <c r="A2718">
        <v>2714</v>
      </c>
      <c r="B2718">
        <v>2</v>
      </c>
      <c r="C2718">
        <v>111</v>
      </c>
      <c r="D2718">
        <v>10</v>
      </c>
      <c r="E2718" t="str">
        <f>"2-111-10"</f>
        <v>2-111-10</v>
      </c>
      <c r="F2718" t="s">
        <v>71</v>
      </c>
      <c r="G2718" t="s">
        <v>73</v>
      </c>
      <c r="H2718">
        <v>1</v>
      </c>
      <c r="I2718">
        <v>1</v>
      </c>
      <c r="J2718">
        <v>0</v>
      </c>
      <c r="K2718">
        <v>0</v>
      </c>
      <c r="L2718">
        <v>1</v>
      </c>
      <c r="M2718">
        <v>1</v>
      </c>
      <c r="N2718">
        <v>1</v>
      </c>
      <c r="O2718">
        <v>1</v>
      </c>
      <c r="P2718">
        <v>1</v>
      </c>
      <c r="Q2718">
        <v>1</v>
      </c>
      <c r="R2718">
        <v>1</v>
      </c>
      <c r="S2718">
        <v>1</v>
      </c>
    </row>
    <row r="2719" spans="1:44" x14ac:dyDescent="0.3">
      <c r="A2719">
        <v>2715</v>
      </c>
      <c r="B2719">
        <v>2</v>
      </c>
      <c r="C2719">
        <v>111</v>
      </c>
      <c r="D2719">
        <v>4</v>
      </c>
      <c r="E2719" t="str">
        <f>"2-111-4"</f>
        <v>2-111-4</v>
      </c>
      <c r="F2719" t="s">
        <v>71</v>
      </c>
      <c r="G2719" t="s">
        <v>73</v>
      </c>
      <c r="H2719">
        <v>1</v>
      </c>
      <c r="I2719">
        <v>1</v>
      </c>
      <c r="J2719">
        <v>0</v>
      </c>
      <c r="K2719">
        <v>0</v>
      </c>
      <c r="L2719">
        <v>1</v>
      </c>
      <c r="M2719">
        <v>1</v>
      </c>
      <c r="N2719">
        <v>1</v>
      </c>
      <c r="O2719">
        <v>1</v>
      </c>
      <c r="P2719">
        <v>1</v>
      </c>
      <c r="Q2719">
        <v>1</v>
      </c>
      <c r="R2719">
        <v>1</v>
      </c>
      <c r="S2719">
        <v>1</v>
      </c>
    </row>
    <row r="2720" spans="1:44" x14ac:dyDescent="0.3">
      <c r="A2720">
        <v>2716</v>
      </c>
      <c r="B2720">
        <v>2</v>
      </c>
      <c r="C2720">
        <v>111</v>
      </c>
      <c r="D2720">
        <v>22</v>
      </c>
      <c r="E2720" t="str">
        <f>"2-111-22"</f>
        <v>2-111-22</v>
      </c>
      <c r="F2720" t="s">
        <v>71</v>
      </c>
      <c r="G2720" t="s">
        <v>73</v>
      </c>
      <c r="H2720">
        <v>1</v>
      </c>
      <c r="I2720">
        <v>1</v>
      </c>
      <c r="J2720">
        <v>0</v>
      </c>
      <c r="K2720">
        <v>0</v>
      </c>
      <c r="L2720">
        <v>1</v>
      </c>
      <c r="M2720">
        <v>1</v>
      </c>
      <c r="N2720">
        <v>1</v>
      </c>
      <c r="O2720">
        <v>1</v>
      </c>
      <c r="P2720">
        <v>1</v>
      </c>
      <c r="Q2720">
        <v>1</v>
      </c>
      <c r="R2720">
        <v>1</v>
      </c>
      <c r="S2720">
        <v>1</v>
      </c>
    </row>
    <row r="2721" spans="1:44" x14ac:dyDescent="0.3">
      <c r="A2721">
        <v>2717</v>
      </c>
      <c r="B2721">
        <v>2</v>
      </c>
      <c r="C2721">
        <v>111</v>
      </c>
      <c r="D2721">
        <v>14</v>
      </c>
      <c r="E2721" t="str">
        <f>"2-111-14"</f>
        <v>2-111-14</v>
      </c>
      <c r="F2721" t="s">
        <v>71</v>
      </c>
      <c r="G2721" t="s">
        <v>72</v>
      </c>
      <c r="T2721">
        <v>0</v>
      </c>
      <c r="U2721">
        <v>1</v>
      </c>
      <c r="V2721">
        <v>0</v>
      </c>
      <c r="W2721">
        <v>0</v>
      </c>
      <c r="X2721">
        <v>0</v>
      </c>
      <c r="Y2721">
        <v>1</v>
      </c>
      <c r="Z2721">
        <v>0</v>
      </c>
      <c r="AA2721">
        <v>1</v>
      </c>
      <c r="AB2721">
        <v>0</v>
      </c>
      <c r="AC2721">
        <v>0</v>
      </c>
      <c r="AD2721">
        <v>1</v>
      </c>
      <c r="AE2721">
        <v>1</v>
      </c>
      <c r="AF2721">
        <v>0</v>
      </c>
      <c r="AG2721">
        <v>0</v>
      </c>
      <c r="AH2721">
        <v>1</v>
      </c>
      <c r="AI2721">
        <v>0</v>
      </c>
      <c r="AJ2721">
        <v>0</v>
      </c>
      <c r="AK2721">
        <v>1</v>
      </c>
      <c r="AL2721">
        <v>0</v>
      </c>
      <c r="AM2721">
        <v>1</v>
      </c>
      <c r="AN2721">
        <v>1</v>
      </c>
      <c r="AO2721">
        <v>1</v>
      </c>
      <c r="AP2721">
        <v>0</v>
      </c>
      <c r="AQ2721">
        <v>0</v>
      </c>
      <c r="AR2721">
        <v>0</v>
      </c>
    </row>
    <row r="2722" spans="1:44" x14ac:dyDescent="0.3">
      <c r="A2722">
        <v>2718</v>
      </c>
      <c r="B2722">
        <v>2</v>
      </c>
      <c r="C2722">
        <v>111</v>
      </c>
      <c r="D2722">
        <v>9</v>
      </c>
      <c r="E2722" t="str">
        <f>"2-111-9"</f>
        <v>2-111-9</v>
      </c>
      <c r="F2722" t="s">
        <v>71</v>
      </c>
      <c r="G2722" t="s">
        <v>73</v>
      </c>
      <c r="H2722">
        <v>1</v>
      </c>
      <c r="I2722">
        <v>1</v>
      </c>
      <c r="J2722">
        <v>0</v>
      </c>
      <c r="K2722">
        <v>0</v>
      </c>
      <c r="L2722">
        <v>1</v>
      </c>
      <c r="M2722">
        <v>1</v>
      </c>
      <c r="N2722">
        <v>1</v>
      </c>
      <c r="O2722">
        <v>1</v>
      </c>
      <c r="P2722">
        <v>1</v>
      </c>
      <c r="Q2722">
        <v>1</v>
      </c>
      <c r="R2722">
        <v>1</v>
      </c>
      <c r="S2722">
        <v>1</v>
      </c>
    </row>
    <row r="2723" spans="1:44" x14ac:dyDescent="0.3">
      <c r="A2723">
        <v>2719</v>
      </c>
      <c r="B2723">
        <v>2</v>
      </c>
      <c r="C2723">
        <v>111</v>
      </c>
      <c r="D2723">
        <v>7</v>
      </c>
      <c r="E2723" t="str">
        <f>"2-111-7"</f>
        <v>2-111-7</v>
      </c>
      <c r="F2723" t="s">
        <v>71</v>
      </c>
      <c r="G2723" t="s">
        <v>73</v>
      </c>
      <c r="H2723">
        <v>1</v>
      </c>
      <c r="I2723">
        <v>1</v>
      </c>
      <c r="J2723">
        <v>0</v>
      </c>
      <c r="K2723">
        <v>0</v>
      </c>
      <c r="L2723">
        <v>1</v>
      </c>
      <c r="M2723">
        <v>1</v>
      </c>
      <c r="N2723">
        <v>1</v>
      </c>
      <c r="O2723">
        <v>1</v>
      </c>
      <c r="P2723">
        <v>1</v>
      </c>
      <c r="Q2723">
        <v>1</v>
      </c>
      <c r="R2723">
        <v>1</v>
      </c>
      <c r="S2723">
        <v>1</v>
      </c>
    </row>
    <row r="2724" spans="1:44" x14ac:dyDescent="0.3">
      <c r="A2724">
        <v>2720</v>
      </c>
      <c r="B2724">
        <v>2</v>
      </c>
      <c r="C2724">
        <v>111</v>
      </c>
      <c r="D2724">
        <v>3</v>
      </c>
      <c r="E2724" t="str">
        <f>"2-111-3"</f>
        <v>2-111-3</v>
      </c>
      <c r="F2724" t="s">
        <v>71</v>
      </c>
      <c r="G2724" t="s">
        <v>72</v>
      </c>
      <c r="T2724">
        <v>1</v>
      </c>
      <c r="U2724">
        <v>0</v>
      </c>
      <c r="V2724">
        <v>0</v>
      </c>
      <c r="W2724">
        <v>0</v>
      </c>
      <c r="X2724">
        <v>1</v>
      </c>
      <c r="Y2724">
        <v>0</v>
      </c>
      <c r="Z2724">
        <v>1</v>
      </c>
      <c r="AA2724">
        <v>0</v>
      </c>
      <c r="AB2724">
        <v>0</v>
      </c>
      <c r="AC2724">
        <v>1</v>
      </c>
      <c r="AD2724">
        <v>0</v>
      </c>
      <c r="AE2724">
        <v>1</v>
      </c>
      <c r="AF2724">
        <v>1</v>
      </c>
      <c r="AG2724">
        <v>1</v>
      </c>
      <c r="AH2724">
        <v>0</v>
      </c>
      <c r="AI2724">
        <v>1</v>
      </c>
      <c r="AJ2724">
        <v>1</v>
      </c>
      <c r="AK2724">
        <v>0</v>
      </c>
      <c r="AL2724">
        <v>1</v>
      </c>
      <c r="AM2724">
        <v>1</v>
      </c>
      <c r="AN2724">
        <v>1</v>
      </c>
      <c r="AO2724">
        <v>1</v>
      </c>
      <c r="AP2724">
        <v>0</v>
      </c>
      <c r="AQ2724">
        <v>0</v>
      </c>
      <c r="AR2724">
        <v>0</v>
      </c>
    </row>
    <row r="2725" spans="1:44" x14ac:dyDescent="0.3">
      <c r="A2725">
        <v>2721</v>
      </c>
      <c r="B2725">
        <v>2</v>
      </c>
      <c r="C2725">
        <v>111</v>
      </c>
      <c r="D2725">
        <v>20</v>
      </c>
      <c r="E2725" t="str">
        <f>"2-111-20"</f>
        <v>2-111-20</v>
      </c>
      <c r="F2725" t="s">
        <v>71</v>
      </c>
      <c r="G2725" t="s">
        <v>73</v>
      </c>
      <c r="H2725">
        <v>1</v>
      </c>
      <c r="I2725">
        <v>0</v>
      </c>
      <c r="J2725">
        <v>0</v>
      </c>
      <c r="K2725">
        <v>1</v>
      </c>
      <c r="L2725">
        <v>1</v>
      </c>
      <c r="M2725">
        <v>1</v>
      </c>
      <c r="N2725">
        <v>1</v>
      </c>
      <c r="O2725">
        <v>1</v>
      </c>
      <c r="P2725">
        <v>1</v>
      </c>
      <c r="Q2725">
        <v>1</v>
      </c>
      <c r="R2725">
        <v>1</v>
      </c>
      <c r="S2725">
        <v>0</v>
      </c>
    </row>
    <row r="2726" spans="1:44" x14ac:dyDescent="0.3">
      <c r="A2726">
        <v>2722</v>
      </c>
      <c r="B2726">
        <v>2</v>
      </c>
      <c r="C2726">
        <v>111</v>
      </c>
      <c r="D2726">
        <v>19</v>
      </c>
      <c r="E2726" t="str">
        <f>"2-111-19"</f>
        <v>2-111-19</v>
      </c>
      <c r="F2726" t="s">
        <v>71</v>
      </c>
      <c r="G2726" t="s">
        <v>73</v>
      </c>
      <c r="H2726">
        <v>1</v>
      </c>
      <c r="I2726">
        <v>0</v>
      </c>
      <c r="J2726">
        <v>0</v>
      </c>
      <c r="K2726">
        <v>1</v>
      </c>
      <c r="L2726">
        <v>1</v>
      </c>
      <c r="M2726">
        <v>1</v>
      </c>
      <c r="N2726">
        <v>1</v>
      </c>
      <c r="O2726">
        <v>1</v>
      </c>
      <c r="P2726">
        <v>1</v>
      </c>
      <c r="Q2726">
        <v>1</v>
      </c>
      <c r="R2726">
        <v>1</v>
      </c>
      <c r="S2726">
        <v>1</v>
      </c>
    </row>
    <row r="2727" spans="1:44" x14ac:dyDescent="0.3">
      <c r="A2727">
        <v>2723</v>
      </c>
      <c r="B2727">
        <v>2</v>
      </c>
      <c r="C2727">
        <v>111</v>
      </c>
      <c r="D2727">
        <v>11</v>
      </c>
      <c r="E2727" t="str">
        <f>"2-111-11"</f>
        <v>2-111-11</v>
      </c>
      <c r="F2727" t="s">
        <v>71</v>
      </c>
      <c r="G2727" t="s">
        <v>72</v>
      </c>
      <c r="T2727">
        <v>0</v>
      </c>
      <c r="U2727">
        <v>0</v>
      </c>
      <c r="V2727">
        <v>0</v>
      </c>
      <c r="W2727">
        <v>0</v>
      </c>
      <c r="X2727">
        <v>0</v>
      </c>
      <c r="Y2727">
        <v>1</v>
      </c>
      <c r="Z2727">
        <v>0</v>
      </c>
      <c r="AA2727">
        <v>0</v>
      </c>
      <c r="AB2727">
        <v>0</v>
      </c>
      <c r="AC2727">
        <v>0</v>
      </c>
      <c r="AD2727">
        <v>0</v>
      </c>
      <c r="AE2727">
        <v>0</v>
      </c>
      <c r="AF2727">
        <v>0</v>
      </c>
      <c r="AG2727">
        <v>0</v>
      </c>
      <c r="AH2727">
        <v>0</v>
      </c>
      <c r="AI2727">
        <v>1</v>
      </c>
      <c r="AJ2727">
        <v>1</v>
      </c>
      <c r="AK2727">
        <v>0</v>
      </c>
      <c r="AL2727">
        <v>0</v>
      </c>
      <c r="AM2727">
        <v>1</v>
      </c>
      <c r="AN2727">
        <v>1</v>
      </c>
      <c r="AO2727">
        <v>1</v>
      </c>
      <c r="AP2727">
        <v>0</v>
      </c>
      <c r="AQ2727">
        <v>0</v>
      </c>
      <c r="AR2727">
        <v>0</v>
      </c>
    </row>
    <row r="2728" spans="1:44" x14ac:dyDescent="0.3">
      <c r="A2728">
        <v>2724</v>
      </c>
      <c r="B2728">
        <v>2</v>
      </c>
      <c r="C2728">
        <v>111</v>
      </c>
      <c r="D2728">
        <v>8</v>
      </c>
      <c r="E2728" t="str">
        <f>"2-111-8"</f>
        <v>2-111-8</v>
      </c>
      <c r="F2728" t="s">
        <v>71</v>
      </c>
      <c r="G2728" t="s">
        <v>73</v>
      </c>
      <c r="H2728">
        <v>1</v>
      </c>
      <c r="I2728">
        <v>0</v>
      </c>
      <c r="J2728">
        <v>0</v>
      </c>
      <c r="K2728">
        <v>1</v>
      </c>
      <c r="L2728">
        <v>1</v>
      </c>
      <c r="M2728">
        <v>1</v>
      </c>
      <c r="N2728">
        <v>1</v>
      </c>
      <c r="O2728">
        <v>1</v>
      </c>
      <c r="P2728">
        <v>1</v>
      </c>
      <c r="Q2728">
        <v>1</v>
      </c>
      <c r="R2728">
        <v>1</v>
      </c>
      <c r="S2728">
        <v>1</v>
      </c>
    </row>
    <row r="2729" spans="1:44" x14ac:dyDescent="0.3">
      <c r="A2729">
        <v>2725</v>
      </c>
      <c r="B2729">
        <v>2</v>
      </c>
      <c r="C2729">
        <v>111</v>
      </c>
      <c r="D2729">
        <v>21</v>
      </c>
      <c r="E2729" t="str">
        <f>"2-111-21"</f>
        <v>2-111-21</v>
      </c>
      <c r="F2729" t="s">
        <v>71</v>
      </c>
      <c r="G2729" t="s">
        <v>72</v>
      </c>
      <c r="T2729">
        <v>1</v>
      </c>
      <c r="U2729">
        <v>0</v>
      </c>
      <c r="V2729">
        <v>0</v>
      </c>
      <c r="W2729">
        <v>0</v>
      </c>
      <c r="X2729">
        <v>1</v>
      </c>
      <c r="Y2729">
        <v>0</v>
      </c>
      <c r="Z2729">
        <v>1</v>
      </c>
      <c r="AA2729">
        <v>0</v>
      </c>
      <c r="AB2729">
        <v>1</v>
      </c>
      <c r="AC2729">
        <v>0</v>
      </c>
      <c r="AD2729">
        <v>0</v>
      </c>
      <c r="AE2729">
        <v>0</v>
      </c>
      <c r="AF2729">
        <v>0</v>
      </c>
      <c r="AG2729">
        <v>0</v>
      </c>
      <c r="AH2729">
        <v>0</v>
      </c>
      <c r="AI2729">
        <v>1</v>
      </c>
      <c r="AJ2729">
        <v>1</v>
      </c>
      <c r="AK2729">
        <v>0</v>
      </c>
      <c r="AL2729">
        <v>1</v>
      </c>
      <c r="AM2729">
        <v>1</v>
      </c>
      <c r="AN2729">
        <v>0</v>
      </c>
      <c r="AO2729">
        <v>0</v>
      </c>
      <c r="AP2729">
        <v>0</v>
      </c>
      <c r="AQ2729">
        <v>0</v>
      </c>
      <c r="AR2729">
        <v>0</v>
      </c>
    </row>
    <row r="2730" spans="1:44" x14ac:dyDescent="0.3">
      <c r="A2730">
        <v>2726</v>
      </c>
      <c r="B2730">
        <v>2</v>
      </c>
      <c r="C2730">
        <v>111</v>
      </c>
      <c r="D2730">
        <v>13</v>
      </c>
      <c r="E2730" t="str">
        <f>"2-111-13"</f>
        <v>2-111-13</v>
      </c>
      <c r="F2730" t="s">
        <v>71</v>
      </c>
      <c r="G2730" t="s">
        <v>73</v>
      </c>
      <c r="H2730">
        <v>1</v>
      </c>
      <c r="I2730">
        <v>1</v>
      </c>
      <c r="J2730">
        <v>0</v>
      </c>
      <c r="K2730">
        <v>0</v>
      </c>
      <c r="L2730">
        <v>1</v>
      </c>
      <c r="M2730">
        <v>1</v>
      </c>
      <c r="N2730">
        <v>1</v>
      </c>
      <c r="O2730">
        <v>1</v>
      </c>
      <c r="P2730">
        <v>1</v>
      </c>
      <c r="Q2730">
        <v>1</v>
      </c>
      <c r="R2730">
        <v>1</v>
      </c>
      <c r="S2730">
        <v>1</v>
      </c>
    </row>
    <row r="2731" spans="1:44" x14ac:dyDescent="0.3">
      <c r="A2731">
        <v>2727</v>
      </c>
      <c r="B2731">
        <v>2</v>
      </c>
      <c r="C2731">
        <v>111</v>
      </c>
      <c r="D2731">
        <v>5</v>
      </c>
      <c r="E2731" t="str">
        <f>"2-111-5"</f>
        <v>2-111-5</v>
      </c>
      <c r="F2731" t="s">
        <v>71</v>
      </c>
      <c r="G2731" t="s">
        <v>72</v>
      </c>
      <c r="T2731">
        <v>0</v>
      </c>
      <c r="U2731">
        <v>0</v>
      </c>
      <c r="V2731">
        <v>0</v>
      </c>
      <c r="W2731">
        <v>0</v>
      </c>
      <c r="X2731">
        <v>0</v>
      </c>
      <c r="Y2731">
        <v>1</v>
      </c>
      <c r="Z2731">
        <v>0</v>
      </c>
      <c r="AA2731">
        <v>1</v>
      </c>
      <c r="AB2731">
        <v>0</v>
      </c>
      <c r="AC2731">
        <v>0</v>
      </c>
      <c r="AD2731">
        <v>0</v>
      </c>
      <c r="AE2731">
        <v>0</v>
      </c>
      <c r="AF2731">
        <v>0</v>
      </c>
      <c r="AG2731">
        <v>0</v>
      </c>
      <c r="AH2731">
        <v>0</v>
      </c>
      <c r="AI2731">
        <v>1</v>
      </c>
      <c r="AJ2731">
        <v>1</v>
      </c>
      <c r="AK2731">
        <v>0</v>
      </c>
      <c r="AL2731">
        <v>0</v>
      </c>
      <c r="AM2731">
        <v>1</v>
      </c>
      <c r="AN2731">
        <v>1</v>
      </c>
      <c r="AO2731">
        <v>1</v>
      </c>
      <c r="AP2731">
        <v>0</v>
      </c>
      <c r="AQ2731">
        <v>0</v>
      </c>
      <c r="AR2731">
        <v>1</v>
      </c>
    </row>
    <row r="2732" spans="1:44" x14ac:dyDescent="0.3">
      <c r="A2732">
        <v>2728</v>
      </c>
      <c r="B2732">
        <v>2</v>
      </c>
      <c r="C2732">
        <v>111</v>
      </c>
      <c r="D2732">
        <v>2</v>
      </c>
      <c r="E2732" t="str">
        <f>"2-111-2"</f>
        <v>2-111-2</v>
      </c>
      <c r="F2732" t="s">
        <v>71</v>
      </c>
      <c r="G2732" t="s">
        <v>72</v>
      </c>
      <c r="T2732">
        <v>0</v>
      </c>
      <c r="U2732">
        <v>0</v>
      </c>
      <c r="V2732">
        <v>0</v>
      </c>
      <c r="W2732">
        <v>0</v>
      </c>
      <c r="X2732">
        <v>0</v>
      </c>
      <c r="Y2732">
        <v>1</v>
      </c>
      <c r="Z2732">
        <v>0</v>
      </c>
      <c r="AA2732">
        <v>1</v>
      </c>
      <c r="AB2732">
        <v>0</v>
      </c>
      <c r="AC2732">
        <v>0</v>
      </c>
      <c r="AD2732">
        <v>0</v>
      </c>
      <c r="AE2732">
        <v>0</v>
      </c>
      <c r="AF2732">
        <v>0</v>
      </c>
      <c r="AG2732">
        <v>0</v>
      </c>
      <c r="AH2732">
        <v>0</v>
      </c>
      <c r="AI2732">
        <v>1</v>
      </c>
      <c r="AJ2732">
        <v>1</v>
      </c>
      <c r="AK2732">
        <v>0</v>
      </c>
      <c r="AL2732">
        <v>0</v>
      </c>
      <c r="AM2732">
        <v>1</v>
      </c>
      <c r="AN2732">
        <v>1</v>
      </c>
      <c r="AO2732">
        <v>1</v>
      </c>
      <c r="AP2732">
        <v>0</v>
      </c>
      <c r="AQ2732">
        <v>0</v>
      </c>
      <c r="AR2732">
        <v>1</v>
      </c>
    </row>
    <row r="2733" spans="1:44" x14ac:dyDescent="0.3">
      <c r="A2733">
        <v>2729</v>
      </c>
      <c r="B2733">
        <v>2</v>
      </c>
      <c r="C2733">
        <v>111</v>
      </c>
      <c r="D2733">
        <v>6</v>
      </c>
      <c r="E2733" t="str">
        <f>"2-111-6"</f>
        <v>2-111-6</v>
      </c>
      <c r="F2733" t="s">
        <v>71</v>
      </c>
      <c r="G2733" t="s">
        <v>72</v>
      </c>
      <c r="T2733">
        <v>1</v>
      </c>
      <c r="U2733">
        <v>0</v>
      </c>
      <c r="V2733">
        <v>0</v>
      </c>
      <c r="W2733">
        <v>0</v>
      </c>
      <c r="X2733">
        <v>1</v>
      </c>
      <c r="Y2733">
        <v>0</v>
      </c>
      <c r="Z2733">
        <v>1</v>
      </c>
      <c r="AA2733">
        <v>0</v>
      </c>
      <c r="AB2733">
        <v>1</v>
      </c>
      <c r="AC2733">
        <v>0</v>
      </c>
      <c r="AD2733">
        <v>0</v>
      </c>
      <c r="AE2733">
        <v>1</v>
      </c>
      <c r="AF2733">
        <v>1</v>
      </c>
      <c r="AG2733">
        <v>1</v>
      </c>
      <c r="AH2733">
        <v>0</v>
      </c>
      <c r="AI2733">
        <v>1</v>
      </c>
      <c r="AJ2733">
        <v>1</v>
      </c>
      <c r="AK2733">
        <v>0</v>
      </c>
      <c r="AL2733">
        <v>1</v>
      </c>
      <c r="AM2733">
        <v>1</v>
      </c>
      <c r="AN2733">
        <v>1</v>
      </c>
      <c r="AO2733">
        <v>1</v>
      </c>
      <c r="AP2733">
        <v>0</v>
      </c>
      <c r="AQ2733">
        <v>0</v>
      </c>
      <c r="AR2733">
        <v>0</v>
      </c>
    </row>
    <row r="2734" spans="1:44" x14ac:dyDescent="0.3">
      <c r="A2734">
        <v>2730</v>
      </c>
      <c r="B2734">
        <v>2</v>
      </c>
      <c r="C2734">
        <v>112</v>
      </c>
      <c r="D2734">
        <v>22</v>
      </c>
      <c r="E2734" t="str">
        <f>"2-112-22"</f>
        <v>2-112-22</v>
      </c>
      <c r="F2734" t="s">
        <v>71</v>
      </c>
      <c r="G2734" t="s">
        <v>73</v>
      </c>
      <c r="H2734">
        <v>1</v>
      </c>
      <c r="I2734">
        <v>0</v>
      </c>
      <c r="J2734">
        <v>0</v>
      </c>
      <c r="K2734">
        <v>1</v>
      </c>
      <c r="L2734">
        <v>1</v>
      </c>
      <c r="M2734">
        <v>1</v>
      </c>
      <c r="N2734">
        <v>1</v>
      </c>
      <c r="O2734">
        <v>1</v>
      </c>
      <c r="P2734">
        <v>1</v>
      </c>
      <c r="Q2734">
        <v>1</v>
      </c>
      <c r="R2734">
        <v>1</v>
      </c>
      <c r="S2734">
        <v>1</v>
      </c>
    </row>
    <row r="2735" spans="1:44" x14ac:dyDescent="0.3">
      <c r="A2735">
        <v>2731</v>
      </c>
      <c r="B2735">
        <v>2</v>
      </c>
      <c r="C2735">
        <v>112</v>
      </c>
      <c r="D2735">
        <v>21</v>
      </c>
      <c r="E2735" t="str">
        <f>"2-112-21"</f>
        <v>2-112-21</v>
      </c>
      <c r="F2735" t="s">
        <v>71</v>
      </c>
      <c r="G2735" t="s">
        <v>73</v>
      </c>
      <c r="H2735">
        <v>1</v>
      </c>
      <c r="I2735">
        <v>0</v>
      </c>
      <c r="J2735">
        <v>0</v>
      </c>
      <c r="K2735">
        <v>1</v>
      </c>
      <c r="L2735">
        <v>1</v>
      </c>
      <c r="M2735">
        <v>1</v>
      </c>
      <c r="N2735">
        <v>1</v>
      </c>
      <c r="O2735">
        <v>1</v>
      </c>
      <c r="P2735">
        <v>1</v>
      </c>
      <c r="Q2735">
        <v>1</v>
      </c>
      <c r="R2735">
        <v>1</v>
      </c>
      <c r="S2735">
        <v>1</v>
      </c>
    </row>
    <row r="2736" spans="1:44" x14ac:dyDescent="0.3">
      <c r="A2736">
        <v>2732</v>
      </c>
      <c r="B2736">
        <v>2</v>
      </c>
      <c r="C2736">
        <v>112</v>
      </c>
      <c r="D2736">
        <v>14</v>
      </c>
      <c r="E2736" t="str">
        <f>"2-112-14"</f>
        <v>2-112-14</v>
      </c>
      <c r="F2736" t="s">
        <v>71</v>
      </c>
      <c r="G2736" t="s">
        <v>72</v>
      </c>
      <c r="T2736">
        <v>1</v>
      </c>
      <c r="U2736">
        <v>0</v>
      </c>
      <c r="V2736">
        <v>0</v>
      </c>
      <c r="W2736">
        <v>0</v>
      </c>
      <c r="X2736">
        <v>1</v>
      </c>
      <c r="Y2736">
        <v>0</v>
      </c>
      <c r="Z2736">
        <v>0</v>
      </c>
      <c r="AA2736">
        <v>1</v>
      </c>
      <c r="AB2736">
        <v>1</v>
      </c>
      <c r="AC2736">
        <v>0</v>
      </c>
      <c r="AD2736">
        <v>0</v>
      </c>
      <c r="AE2736">
        <v>0</v>
      </c>
      <c r="AF2736">
        <v>0</v>
      </c>
      <c r="AG2736">
        <v>0</v>
      </c>
      <c r="AH2736">
        <v>1</v>
      </c>
      <c r="AI2736">
        <v>0</v>
      </c>
      <c r="AJ2736">
        <v>1</v>
      </c>
      <c r="AK2736">
        <v>0</v>
      </c>
      <c r="AL2736">
        <v>0</v>
      </c>
      <c r="AM2736">
        <v>0</v>
      </c>
      <c r="AN2736">
        <v>0</v>
      </c>
      <c r="AO2736">
        <v>0</v>
      </c>
      <c r="AP2736">
        <v>0</v>
      </c>
      <c r="AQ2736">
        <v>0</v>
      </c>
      <c r="AR2736">
        <v>0</v>
      </c>
    </row>
    <row r="2737" spans="1:44" x14ac:dyDescent="0.3">
      <c r="A2737">
        <v>2733</v>
      </c>
      <c r="B2737">
        <v>2</v>
      </c>
      <c r="C2737">
        <v>112</v>
      </c>
      <c r="D2737">
        <v>13</v>
      </c>
      <c r="E2737" t="str">
        <f>"2-112-13"</f>
        <v>2-112-13</v>
      </c>
      <c r="F2737" t="s">
        <v>71</v>
      </c>
      <c r="G2737" t="s">
        <v>72</v>
      </c>
      <c r="T2737">
        <v>0</v>
      </c>
      <c r="U2737">
        <v>1</v>
      </c>
      <c r="V2737">
        <v>0</v>
      </c>
      <c r="W2737">
        <v>0</v>
      </c>
      <c r="X2737">
        <v>1</v>
      </c>
      <c r="Y2737">
        <v>0</v>
      </c>
      <c r="Z2737">
        <v>1</v>
      </c>
      <c r="AA2737">
        <v>0</v>
      </c>
      <c r="AB2737">
        <v>0</v>
      </c>
      <c r="AC2737">
        <v>1</v>
      </c>
      <c r="AD2737">
        <v>0</v>
      </c>
      <c r="AE2737">
        <v>1</v>
      </c>
      <c r="AF2737">
        <v>1</v>
      </c>
      <c r="AG2737">
        <v>1</v>
      </c>
      <c r="AH2737">
        <v>0</v>
      </c>
      <c r="AI2737">
        <v>1</v>
      </c>
      <c r="AJ2737">
        <v>1</v>
      </c>
      <c r="AK2737">
        <v>0</v>
      </c>
      <c r="AL2737">
        <v>1</v>
      </c>
      <c r="AM2737">
        <v>1</v>
      </c>
      <c r="AN2737">
        <v>1</v>
      </c>
      <c r="AO2737">
        <v>1</v>
      </c>
      <c r="AP2737">
        <v>0</v>
      </c>
      <c r="AQ2737">
        <v>0</v>
      </c>
      <c r="AR2737">
        <v>0</v>
      </c>
    </row>
    <row r="2738" spans="1:44" x14ac:dyDescent="0.3">
      <c r="A2738">
        <v>2734</v>
      </c>
      <c r="B2738">
        <v>2</v>
      </c>
      <c r="C2738">
        <v>112</v>
      </c>
      <c r="D2738">
        <v>9</v>
      </c>
      <c r="E2738" t="str">
        <f>"2-112-9"</f>
        <v>2-112-9</v>
      </c>
      <c r="F2738" t="s">
        <v>71</v>
      </c>
      <c r="G2738" t="s">
        <v>73</v>
      </c>
      <c r="H2738">
        <v>1</v>
      </c>
      <c r="I2738">
        <v>1</v>
      </c>
      <c r="J2738">
        <v>0</v>
      </c>
      <c r="K2738">
        <v>0</v>
      </c>
      <c r="L2738">
        <v>1</v>
      </c>
      <c r="M2738">
        <v>0</v>
      </c>
      <c r="N2738">
        <v>0</v>
      </c>
      <c r="O2738">
        <v>0</v>
      </c>
      <c r="P2738">
        <v>0</v>
      </c>
      <c r="Q2738">
        <v>1</v>
      </c>
      <c r="R2738">
        <v>1</v>
      </c>
      <c r="S2738">
        <v>1</v>
      </c>
    </row>
    <row r="2739" spans="1:44" x14ac:dyDescent="0.3">
      <c r="A2739">
        <v>2735</v>
      </c>
      <c r="B2739">
        <v>2</v>
      </c>
      <c r="C2739">
        <v>112</v>
      </c>
      <c r="D2739">
        <v>5</v>
      </c>
      <c r="E2739" t="str">
        <f>"2-112-5"</f>
        <v>2-112-5</v>
      </c>
      <c r="F2739" t="s">
        <v>71</v>
      </c>
      <c r="G2739" t="s">
        <v>72</v>
      </c>
      <c r="T2739">
        <v>0</v>
      </c>
      <c r="U2739">
        <v>1</v>
      </c>
      <c r="V2739">
        <v>0</v>
      </c>
      <c r="W2739">
        <v>0</v>
      </c>
      <c r="X2739">
        <v>1</v>
      </c>
      <c r="Y2739">
        <v>0</v>
      </c>
      <c r="Z2739">
        <v>0</v>
      </c>
      <c r="AA2739">
        <v>1</v>
      </c>
      <c r="AB2739">
        <v>0</v>
      </c>
      <c r="AC2739">
        <v>1</v>
      </c>
      <c r="AD2739">
        <v>0</v>
      </c>
      <c r="AE2739">
        <v>1</v>
      </c>
      <c r="AF2739">
        <v>1</v>
      </c>
      <c r="AG2739">
        <v>1</v>
      </c>
      <c r="AH2739">
        <v>0</v>
      </c>
      <c r="AI2739">
        <v>1</v>
      </c>
      <c r="AJ2739">
        <v>0</v>
      </c>
      <c r="AK2739">
        <v>1</v>
      </c>
      <c r="AL2739">
        <v>1</v>
      </c>
      <c r="AM2739">
        <v>1</v>
      </c>
      <c r="AN2739">
        <v>1</v>
      </c>
      <c r="AO2739">
        <v>1</v>
      </c>
      <c r="AP2739">
        <v>0</v>
      </c>
      <c r="AQ2739">
        <v>0</v>
      </c>
      <c r="AR2739">
        <v>0</v>
      </c>
    </row>
    <row r="2740" spans="1:44" x14ac:dyDescent="0.3">
      <c r="A2740">
        <v>2736</v>
      </c>
      <c r="B2740">
        <v>2</v>
      </c>
      <c r="C2740">
        <v>112</v>
      </c>
      <c r="D2740">
        <v>1</v>
      </c>
      <c r="E2740" t="str">
        <f>"2-112-1"</f>
        <v>2-112-1</v>
      </c>
      <c r="F2740" t="s">
        <v>71</v>
      </c>
      <c r="G2740" t="s">
        <v>73</v>
      </c>
      <c r="H2740">
        <v>1</v>
      </c>
      <c r="I2740">
        <v>1</v>
      </c>
      <c r="J2740">
        <v>0</v>
      </c>
      <c r="K2740">
        <v>0</v>
      </c>
      <c r="L2740">
        <v>1</v>
      </c>
      <c r="M2740">
        <v>1</v>
      </c>
      <c r="N2740">
        <v>1</v>
      </c>
      <c r="O2740">
        <v>1</v>
      </c>
      <c r="P2740">
        <v>1</v>
      </c>
      <c r="Q2740">
        <v>1</v>
      </c>
      <c r="R2740">
        <v>1</v>
      </c>
      <c r="S2740">
        <v>1</v>
      </c>
    </row>
    <row r="2741" spans="1:44" x14ac:dyDescent="0.3">
      <c r="A2741">
        <v>2737</v>
      </c>
      <c r="B2741">
        <v>2</v>
      </c>
      <c r="C2741">
        <v>112</v>
      </c>
      <c r="D2741">
        <v>18</v>
      </c>
      <c r="E2741" t="str">
        <f>"2-112-18"</f>
        <v>2-112-18</v>
      </c>
      <c r="F2741" t="s">
        <v>71</v>
      </c>
      <c r="G2741" t="s">
        <v>72</v>
      </c>
      <c r="T2741">
        <v>0</v>
      </c>
      <c r="U2741">
        <v>1</v>
      </c>
      <c r="V2741">
        <v>0</v>
      </c>
      <c r="W2741">
        <v>0</v>
      </c>
      <c r="X2741">
        <v>0</v>
      </c>
      <c r="Y2741">
        <v>1</v>
      </c>
      <c r="Z2741">
        <v>0</v>
      </c>
      <c r="AA2741">
        <v>1</v>
      </c>
      <c r="AB2741">
        <v>0</v>
      </c>
      <c r="AC2741">
        <v>0</v>
      </c>
      <c r="AD2741">
        <v>1</v>
      </c>
      <c r="AE2741">
        <v>1</v>
      </c>
      <c r="AF2741">
        <v>1</v>
      </c>
      <c r="AG2741">
        <v>1</v>
      </c>
      <c r="AH2741">
        <v>0</v>
      </c>
      <c r="AI2741">
        <v>0</v>
      </c>
      <c r="AJ2741">
        <v>1</v>
      </c>
      <c r="AK2741">
        <v>0</v>
      </c>
      <c r="AL2741">
        <v>1</v>
      </c>
      <c r="AM2741">
        <v>1</v>
      </c>
      <c r="AN2741">
        <v>1</v>
      </c>
      <c r="AO2741">
        <v>1</v>
      </c>
      <c r="AP2741">
        <v>0</v>
      </c>
      <c r="AQ2741">
        <v>0</v>
      </c>
      <c r="AR2741">
        <v>0</v>
      </c>
    </row>
    <row r="2742" spans="1:44" x14ac:dyDescent="0.3">
      <c r="A2742">
        <v>2738</v>
      </c>
      <c r="B2742">
        <v>2</v>
      </c>
      <c r="C2742">
        <v>112</v>
      </c>
      <c r="D2742">
        <v>17</v>
      </c>
      <c r="E2742" t="str">
        <f>"2-112-17"</f>
        <v>2-112-17</v>
      </c>
      <c r="F2742" t="s">
        <v>71</v>
      </c>
      <c r="G2742" t="s">
        <v>72</v>
      </c>
      <c r="T2742">
        <v>1</v>
      </c>
      <c r="U2742">
        <v>0</v>
      </c>
      <c r="V2742">
        <v>0</v>
      </c>
      <c r="W2742">
        <v>0</v>
      </c>
      <c r="X2742">
        <v>1</v>
      </c>
      <c r="Y2742">
        <v>0</v>
      </c>
      <c r="Z2742">
        <v>0</v>
      </c>
      <c r="AA2742">
        <v>1</v>
      </c>
      <c r="AB2742">
        <v>1</v>
      </c>
      <c r="AC2742">
        <v>0</v>
      </c>
      <c r="AD2742">
        <v>0</v>
      </c>
      <c r="AE2742">
        <v>0</v>
      </c>
      <c r="AF2742">
        <v>0</v>
      </c>
      <c r="AG2742">
        <v>0</v>
      </c>
      <c r="AH2742">
        <v>1</v>
      </c>
      <c r="AI2742">
        <v>0</v>
      </c>
      <c r="AJ2742">
        <v>1</v>
      </c>
      <c r="AK2742">
        <v>0</v>
      </c>
      <c r="AL2742">
        <v>0</v>
      </c>
      <c r="AM2742">
        <v>0</v>
      </c>
      <c r="AN2742">
        <v>0</v>
      </c>
      <c r="AO2742">
        <v>0</v>
      </c>
      <c r="AP2742">
        <v>0</v>
      </c>
      <c r="AQ2742">
        <v>0</v>
      </c>
      <c r="AR2742">
        <v>0</v>
      </c>
    </row>
    <row r="2743" spans="1:44" x14ac:dyDescent="0.3">
      <c r="A2743">
        <v>2739</v>
      </c>
      <c r="B2743">
        <v>2</v>
      </c>
      <c r="C2743">
        <v>112</v>
      </c>
      <c r="D2743">
        <v>6</v>
      </c>
      <c r="E2743" t="str">
        <f>"2-112-6"</f>
        <v>2-112-6</v>
      </c>
      <c r="F2743" t="s">
        <v>71</v>
      </c>
      <c r="G2743" t="s">
        <v>72</v>
      </c>
      <c r="T2743">
        <v>1</v>
      </c>
      <c r="U2743">
        <v>0</v>
      </c>
      <c r="V2743">
        <v>0</v>
      </c>
      <c r="W2743">
        <v>0</v>
      </c>
      <c r="X2743">
        <v>0</v>
      </c>
      <c r="Y2743">
        <v>1</v>
      </c>
      <c r="Z2743">
        <v>0</v>
      </c>
      <c r="AA2743">
        <v>1</v>
      </c>
      <c r="AB2743">
        <v>0</v>
      </c>
      <c r="AC2743">
        <v>1</v>
      </c>
      <c r="AD2743">
        <v>0</v>
      </c>
      <c r="AE2743">
        <v>1</v>
      </c>
      <c r="AF2743">
        <v>1</v>
      </c>
      <c r="AG2743">
        <v>1</v>
      </c>
      <c r="AH2743">
        <v>0</v>
      </c>
      <c r="AI2743">
        <v>1</v>
      </c>
      <c r="AJ2743">
        <v>1</v>
      </c>
      <c r="AK2743">
        <v>0</v>
      </c>
      <c r="AL2743">
        <v>1</v>
      </c>
      <c r="AM2743">
        <v>1</v>
      </c>
      <c r="AN2743">
        <v>1</v>
      </c>
      <c r="AO2743">
        <v>1</v>
      </c>
      <c r="AP2743">
        <v>0</v>
      </c>
      <c r="AQ2743">
        <v>0</v>
      </c>
      <c r="AR2743">
        <v>0</v>
      </c>
    </row>
    <row r="2744" spans="1:44" x14ac:dyDescent="0.3">
      <c r="A2744">
        <v>2740</v>
      </c>
      <c r="B2744">
        <v>2</v>
      </c>
      <c r="C2744">
        <v>112</v>
      </c>
      <c r="D2744">
        <v>2</v>
      </c>
      <c r="E2744" t="str">
        <f>"2-112-2"</f>
        <v>2-112-2</v>
      </c>
      <c r="F2744" t="s">
        <v>71</v>
      </c>
      <c r="G2744" t="s">
        <v>73</v>
      </c>
      <c r="H2744">
        <v>1</v>
      </c>
      <c r="I2744">
        <v>1</v>
      </c>
      <c r="J2744">
        <v>0</v>
      </c>
      <c r="K2744">
        <v>0</v>
      </c>
      <c r="L2744">
        <v>1</v>
      </c>
      <c r="M2744">
        <v>1</v>
      </c>
      <c r="N2744">
        <v>1</v>
      </c>
      <c r="O2744">
        <v>1</v>
      </c>
      <c r="P2744">
        <v>1</v>
      </c>
      <c r="Q2744">
        <v>1</v>
      </c>
      <c r="R2744">
        <v>1</v>
      </c>
      <c r="S2744">
        <v>1</v>
      </c>
    </row>
    <row r="2745" spans="1:44" x14ac:dyDescent="0.3">
      <c r="A2745">
        <v>2741</v>
      </c>
      <c r="B2745">
        <v>2</v>
      </c>
      <c r="C2745">
        <v>112</v>
      </c>
      <c r="D2745">
        <v>20</v>
      </c>
      <c r="E2745" t="str">
        <f>"2-112-20"</f>
        <v>2-112-20</v>
      </c>
      <c r="F2745" t="s">
        <v>71</v>
      </c>
      <c r="G2745" t="s">
        <v>72</v>
      </c>
      <c r="T2745">
        <v>1</v>
      </c>
      <c r="U2745">
        <v>0</v>
      </c>
      <c r="V2745">
        <v>0</v>
      </c>
      <c r="W2745">
        <v>0</v>
      </c>
      <c r="X2745">
        <v>1</v>
      </c>
      <c r="Y2745">
        <v>0</v>
      </c>
      <c r="Z2745">
        <v>1</v>
      </c>
      <c r="AA2745">
        <v>0</v>
      </c>
      <c r="AB2745">
        <v>0</v>
      </c>
      <c r="AC2745">
        <v>0</v>
      </c>
      <c r="AD2745">
        <v>1</v>
      </c>
      <c r="AE2745">
        <v>0</v>
      </c>
      <c r="AF2745">
        <v>0</v>
      </c>
      <c r="AG2745">
        <v>0</v>
      </c>
      <c r="AH2745">
        <v>0</v>
      </c>
      <c r="AI2745">
        <v>1</v>
      </c>
      <c r="AJ2745">
        <v>0</v>
      </c>
      <c r="AK2745">
        <v>0</v>
      </c>
      <c r="AL2745">
        <v>0</v>
      </c>
      <c r="AM2745">
        <v>0</v>
      </c>
      <c r="AN2745">
        <v>0</v>
      </c>
      <c r="AO2745">
        <v>0</v>
      </c>
      <c r="AP2745">
        <v>0</v>
      </c>
      <c r="AQ2745">
        <v>0</v>
      </c>
      <c r="AR2745">
        <v>0</v>
      </c>
    </row>
    <row r="2746" spans="1:44" x14ac:dyDescent="0.3">
      <c r="A2746">
        <v>2742</v>
      </c>
      <c r="B2746">
        <v>2</v>
      </c>
      <c r="C2746">
        <v>112</v>
      </c>
      <c r="D2746">
        <v>19</v>
      </c>
      <c r="E2746" t="str">
        <f>"2-112-19"</f>
        <v>2-112-19</v>
      </c>
      <c r="F2746" t="s">
        <v>71</v>
      </c>
      <c r="G2746" t="s">
        <v>72</v>
      </c>
      <c r="T2746">
        <v>1</v>
      </c>
      <c r="U2746">
        <v>0</v>
      </c>
      <c r="V2746">
        <v>0</v>
      </c>
      <c r="W2746">
        <v>0</v>
      </c>
      <c r="X2746">
        <v>1</v>
      </c>
      <c r="Y2746">
        <v>0</v>
      </c>
      <c r="Z2746">
        <v>1</v>
      </c>
      <c r="AA2746">
        <v>0</v>
      </c>
      <c r="AB2746">
        <v>0</v>
      </c>
      <c r="AC2746">
        <v>0</v>
      </c>
      <c r="AD2746">
        <v>1</v>
      </c>
      <c r="AE2746">
        <v>0</v>
      </c>
      <c r="AF2746">
        <v>0</v>
      </c>
      <c r="AG2746">
        <v>0</v>
      </c>
      <c r="AH2746">
        <v>0</v>
      </c>
      <c r="AI2746">
        <v>1</v>
      </c>
      <c r="AJ2746">
        <v>0</v>
      </c>
      <c r="AK2746">
        <v>1</v>
      </c>
      <c r="AL2746">
        <v>0</v>
      </c>
      <c r="AM2746">
        <v>0</v>
      </c>
      <c r="AN2746">
        <v>0</v>
      </c>
      <c r="AO2746">
        <v>0</v>
      </c>
      <c r="AP2746">
        <v>0</v>
      </c>
      <c r="AQ2746">
        <v>0</v>
      </c>
      <c r="AR2746">
        <v>0</v>
      </c>
    </row>
    <row r="2747" spans="1:44" x14ac:dyDescent="0.3">
      <c r="A2747">
        <v>2743</v>
      </c>
      <c r="B2747">
        <v>2</v>
      </c>
      <c r="C2747">
        <v>112</v>
      </c>
      <c r="D2747">
        <v>7</v>
      </c>
      <c r="E2747" t="str">
        <f>"2-112-7"</f>
        <v>2-112-7</v>
      </c>
      <c r="F2747" t="s">
        <v>71</v>
      </c>
      <c r="G2747" t="s">
        <v>72</v>
      </c>
      <c r="T2747">
        <v>1</v>
      </c>
      <c r="U2747">
        <v>0</v>
      </c>
      <c r="V2747">
        <v>0</v>
      </c>
      <c r="W2747">
        <v>0</v>
      </c>
      <c r="X2747">
        <v>0</v>
      </c>
      <c r="Y2747">
        <v>1</v>
      </c>
      <c r="Z2747">
        <v>0</v>
      </c>
      <c r="AA2747">
        <v>0</v>
      </c>
      <c r="AB2747">
        <v>0</v>
      </c>
      <c r="AC2747">
        <v>1</v>
      </c>
      <c r="AD2747">
        <v>0</v>
      </c>
      <c r="AE2747">
        <v>1</v>
      </c>
      <c r="AF2747">
        <v>1</v>
      </c>
      <c r="AG2747">
        <v>1</v>
      </c>
      <c r="AH2747">
        <v>0</v>
      </c>
      <c r="AI2747">
        <v>1</v>
      </c>
      <c r="AJ2747">
        <v>1</v>
      </c>
      <c r="AK2747">
        <v>0</v>
      </c>
      <c r="AL2747">
        <v>1</v>
      </c>
      <c r="AM2747">
        <v>1</v>
      </c>
      <c r="AN2747">
        <v>1</v>
      </c>
      <c r="AO2747">
        <v>1</v>
      </c>
      <c r="AP2747">
        <v>0</v>
      </c>
      <c r="AQ2747">
        <v>0</v>
      </c>
      <c r="AR2747">
        <v>0</v>
      </c>
    </row>
    <row r="2748" spans="1:44" x14ac:dyDescent="0.3">
      <c r="A2748">
        <v>2744</v>
      </c>
      <c r="B2748">
        <v>2</v>
      </c>
      <c r="C2748">
        <v>112</v>
      </c>
      <c r="D2748">
        <v>3</v>
      </c>
      <c r="E2748" t="str">
        <f>"2-112-3"</f>
        <v>2-112-3</v>
      </c>
      <c r="F2748" t="s">
        <v>71</v>
      </c>
      <c r="G2748" t="s">
        <v>72</v>
      </c>
      <c r="T2748">
        <v>1</v>
      </c>
      <c r="U2748">
        <v>0</v>
      </c>
      <c r="V2748">
        <v>0</v>
      </c>
      <c r="W2748">
        <v>0</v>
      </c>
      <c r="X2748">
        <v>1</v>
      </c>
      <c r="Y2748">
        <v>0</v>
      </c>
      <c r="Z2748">
        <v>1</v>
      </c>
      <c r="AA2748">
        <v>0</v>
      </c>
      <c r="AB2748">
        <v>1</v>
      </c>
      <c r="AC2748">
        <v>0</v>
      </c>
      <c r="AD2748">
        <v>0</v>
      </c>
      <c r="AE2748">
        <v>1</v>
      </c>
      <c r="AF2748">
        <v>1</v>
      </c>
      <c r="AG2748">
        <v>1</v>
      </c>
      <c r="AH2748">
        <v>0</v>
      </c>
      <c r="AI2748">
        <v>1</v>
      </c>
      <c r="AJ2748">
        <v>1</v>
      </c>
      <c r="AK2748">
        <v>0</v>
      </c>
      <c r="AL2748">
        <v>1</v>
      </c>
      <c r="AM2748">
        <v>1</v>
      </c>
      <c r="AN2748">
        <v>1</v>
      </c>
      <c r="AO2748">
        <v>1</v>
      </c>
      <c r="AP2748">
        <v>0</v>
      </c>
      <c r="AQ2748">
        <v>0</v>
      </c>
      <c r="AR2748">
        <v>0</v>
      </c>
    </row>
    <row r="2749" spans="1:44" x14ac:dyDescent="0.3">
      <c r="A2749">
        <v>2745</v>
      </c>
      <c r="B2749">
        <v>2</v>
      </c>
      <c r="C2749">
        <v>112</v>
      </c>
      <c r="D2749">
        <v>24</v>
      </c>
      <c r="E2749" t="str">
        <f>"2-112-24"</f>
        <v>2-112-24</v>
      </c>
      <c r="F2749" t="s">
        <v>71</v>
      </c>
      <c r="G2749" t="s">
        <v>72</v>
      </c>
      <c r="T2749">
        <v>0</v>
      </c>
      <c r="U2749">
        <v>1</v>
      </c>
      <c r="V2749">
        <v>0</v>
      </c>
      <c r="W2749">
        <v>0</v>
      </c>
      <c r="X2749">
        <v>1</v>
      </c>
      <c r="Y2749">
        <v>0</v>
      </c>
      <c r="Z2749">
        <v>1</v>
      </c>
      <c r="AA2749">
        <v>0</v>
      </c>
      <c r="AB2749">
        <v>1</v>
      </c>
      <c r="AC2749">
        <v>0</v>
      </c>
      <c r="AD2749">
        <v>0</v>
      </c>
      <c r="AE2749">
        <v>1</v>
      </c>
      <c r="AF2749">
        <v>1</v>
      </c>
      <c r="AG2749">
        <v>1</v>
      </c>
      <c r="AH2749">
        <v>0</v>
      </c>
      <c r="AI2749">
        <v>1</v>
      </c>
      <c r="AJ2749">
        <v>0</v>
      </c>
      <c r="AK2749">
        <v>1</v>
      </c>
      <c r="AL2749">
        <v>1</v>
      </c>
      <c r="AM2749">
        <v>1</v>
      </c>
      <c r="AN2749">
        <v>1</v>
      </c>
      <c r="AO2749">
        <v>1</v>
      </c>
      <c r="AP2749">
        <v>0</v>
      </c>
      <c r="AQ2749">
        <v>0</v>
      </c>
      <c r="AR2749">
        <v>0</v>
      </c>
    </row>
    <row r="2750" spans="1:44" x14ac:dyDescent="0.3">
      <c r="A2750">
        <v>2746</v>
      </c>
      <c r="B2750">
        <v>2</v>
      </c>
      <c r="C2750">
        <v>112</v>
      </c>
      <c r="D2750">
        <v>23</v>
      </c>
      <c r="E2750" t="str">
        <f>"2-112-23"</f>
        <v>2-112-23</v>
      </c>
      <c r="F2750" t="s">
        <v>71</v>
      </c>
      <c r="G2750" t="s">
        <v>72</v>
      </c>
      <c r="T2750">
        <v>1</v>
      </c>
      <c r="U2750">
        <v>0</v>
      </c>
      <c r="V2750">
        <v>0</v>
      </c>
      <c r="W2750">
        <v>0</v>
      </c>
      <c r="X2750">
        <v>1</v>
      </c>
      <c r="Y2750">
        <v>0</v>
      </c>
      <c r="Z2750">
        <v>1</v>
      </c>
      <c r="AA2750">
        <v>0</v>
      </c>
      <c r="AB2750">
        <v>0</v>
      </c>
      <c r="AC2750">
        <v>0</v>
      </c>
      <c r="AD2750">
        <v>0</v>
      </c>
      <c r="AE2750">
        <v>0</v>
      </c>
      <c r="AF2750">
        <v>0</v>
      </c>
      <c r="AG2750">
        <v>0</v>
      </c>
      <c r="AH2750">
        <v>0</v>
      </c>
      <c r="AI2750">
        <v>1</v>
      </c>
      <c r="AJ2750">
        <v>1</v>
      </c>
      <c r="AK2750">
        <v>0</v>
      </c>
      <c r="AL2750">
        <v>1</v>
      </c>
      <c r="AM2750">
        <v>1</v>
      </c>
      <c r="AN2750">
        <v>1</v>
      </c>
      <c r="AO2750">
        <v>1</v>
      </c>
      <c r="AP2750">
        <v>0</v>
      </c>
      <c r="AQ2750">
        <v>0</v>
      </c>
      <c r="AR2750">
        <v>0</v>
      </c>
    </row>
    <row r="2751" spans="1:44" x14ac:dyDescent="0.3">
      <c r="A2751">
        <v>2747</v>
      </c>
      <c r="B2751">
        <v>2</v>
      </c>
      <c r="C2751">
        <v>112</v>
      </c>
      <c r="D2751">
        <v>16</v>
      </c>
      <c r="E2751" t="str">
        <f>"2-112-16"</f>
        <v>2-112-16</v>
      </c>
      <c r="F2751" t="s">
        <v>71</v>
      </c>
      <c r="G2751" t="s">
        <v>72</v>
      </c>
      <c r="T2751">
        <v>1</v>
      </c>
      <c r="U2751">
        <v>0</v>
      </c>
      <c r="V2751">
        <v>0</v>
      </c>
      <c r="W2751">
        <v>0</v>
      </c>
      <c r="X2751">
        <v>0</v>
      </c>
      <c r="Y2751">
        <v>1</v>
      </c>
      <c r="Z2751">
        <v>1</v>
      </c>
      <c r="AA2751">
        <v>0</v>
      </c>
      <c r="AB2751">
        <v>1</v>
      </c>
      <c r="AC2751">
        <v>0</v>
      </c>
      <c r="AD2751">
        <v>0</v>
      </c>
      <c r="AE2751">
        <v>0</v>
      </c>
      <c r="AF2751">
        <v>0</v>
      </c>
      <c r="AG2751">
        <v>0</v>
      </c>
      <c r="AH2751">
        <v>1</v>
      </c>
      <c r="AI2751">
        <v>0</v>
      </c>
      <c r="AJ2751">
        <v>0</v>
      </c>
      <c r="AK2751">
        <v>1</v>
      </c>
      <c r="AL2751">
        <v>0</v>
      </c>
      <c r="AM2751">
        <v>0</v>
      </c>
      <c r="AN2751">
        <v>0</v>
      </c>
      <c r="AO2751">
        <v>0</v>
      </c>
      <c r="AP2751">
        <v>0</v>
      </c>
      <c r="AQ2751">
        <v>0</v>
      </c>
      <c r="AR2751">
        <v>0</v>
      </c>
    </row>
    <row r="2752" spans="1:44" x14ac:dyDescent="0.3">
      <c r="A2752">
        <v>2748</v>
      </c>
      <c r="B2752">
        <v>2</v>
      </c>
      <c r="C2752">
        <v>112</v>
      </c>
      <c r="D2752">
        <v>15</v>
      </c>
      <c r="E2752" t="str">
        <f>"2-112-15"</f>
        <v>2-112-15</v>
      </c>
      <c r="F2752" t="s">
        <v>71</v>
      </c>
      <c r="G2752" t="s">
        <v>73</v>
      </c>
      <c r="H2752">
        <v>1</v>
      </c>
      <c r="I2752">
        <v>0</v>
      </c>
      <c r="J2752">
        <v>0</v>
      </c>
      <c r="K2752">
        <v>1</v>
      </c>
      <c r="L2752">
        <v>1</v>
      </c>
      <c r="M2752">
        <v>1</v>
      </c>
      <c r="N2752">
        <v>1</v>
      </c>
      <c r="O2752">
        <v>1</v>
      </c>
      <c r="P2752">
        <v>1</v>
      </c>
      <c r="Q2752">
        <v>1</v>
      </c>
      <c r="R2752">
        <v>1</v>
      </c>
      <c r="S2752">
        <v>1</v>
      </c>
    </row>
    <row r="2753" spans="1:44" x14ac:dyDescent="0.3">
      <c r="A2753">
        <v>2749</v>
      </c>
      <c r="B2753">
        <v>2</v>
      </c>
      <c r="C2753">
        <v>112</v>
      </c>
      <c r="D2753">
        <v>12</v>
      </c>
      <c r="E2753" t="str">
        <f>"2-112-12"</f>
        <v>2-112-12</v>
      </c>
      <c r="F2753" t="s">
        <v>71</v>
      </c>
      <c r="G2753" t="s">
        <v>73</v>
      </c>
      <c r="H2753">
        <v>1</v>
      </c>
      <c r="I2753">
        <v>1</v>
      </c>
      <c r="J2753">
        <v>0</v>
      </c>
      <c r="K2753">
        <v>0</v>
      </c>
      <c r="L2753">
        <v>0</v>
      </c>
      <c r="M2753">
        <v>1</v>
      </c>
      <c r="N2753">
        <v>0</v>
      </c>
      <c r="O2753">
        <v>1</v>
      </c>
      <c r="P2753">
        <v>0</v>
      </c>
      <c r="Q2753">
        <v>0</v>
      </c>
      <c r="R2753">
        <v>0</v>
      </c>
      <c r="S2753">
        <v>1</v>
      </c>
    </row>
    <row r="2754" spans="1:44" x14ac:dyDescent="0.3">
      <c r="A2754">
        <v>2750</v>
      </c>
      <c r="B2754">
        <v>2</v>
      </c>
      <c r="C2754">
        <v>112</v>
      </c>
      <c r="D2754">
        <v>8</v>
      </c>
      <c r="E2754" t="str">
        <f>"2-112-8"</f>
        <v>2-112-8</v>
      </c>
      <c r="F2754" t="s">
        <v>71</v>
      </c>
      <c r="G2754" t="s">
        <v>72</v>
      </c>
      <c r="T2754">
        <v>1</v>
      </c>
      <c r="U2754">
        <v>0</v>
      </c>
      <c r="V2754">
        <v>0</v>
      </c>
      <c r="W2754">
        <v>0</v>
      </c>
      <c r="X2754">
        <v>0</v>
      </c>
      <c r="Y2754">
        <v>1</v>
      </c>
      <c r="Z2754">
        <v>0</v>
      </c>
      <c r="AA2754">
        <v>1</v>
      </c>
      <c r="AB2754">
        <v>0</v>
      </c>
      <c r="AC2754">
        <v>1</v>
      </c>
      <c r="AD2754">
        <v>0</v>
      </c>
      <c r="AE2754">
        <v>1</v>
      </c>
      <c r="AF2754">
        <v>1</v>
      </c>
      <c r="AG2754">
        <v>1</v>
      </c>
      <c r="AH2754">
        <v>0</v>
      </c>
      <c r="AI2754">
        <v>1</v>
      </c>
      <c r="AJ2754">
        <v>1</v>
      </c>
      <c r="AK2754">
        <v>0</v>
      </c>
      <c r="AL2754">
        <v>1</v>
      </c>
      <c r="AM2754">
        <v>1</v>
      </c>
      <c r="AN2754">
        <v>1</v>
      </c>
      <c r="AO2754">
        <v>1</v>
      </c>
      <c r="AP2754">
        <v>0</v>
      </c>
      <c r="AQ2754">
        <v>0</v>
      </c>
      <c r="AR2754">
        <v>0</v>
      </c>
    </row>
    <row r="2755" spans="1:44" x14ac:dyDescent="0.3">
      <c r="A2755">
        <v>2751</v>
      </c>
      <c r="B2755">
        <v>2</v>
      </c>
      <c r="C2755">
        <v>112</v>
      </c>
      <c r="D2755">
        <v>4</v>
      </c>
      <c r="E2755" t="str">
        <f>"2-112-4"</f>
        <v>2-112-4</v>
      </c>
      <c r="F2755" t="s">
        <v>71</v>
      </c>
      <c r="G2755" t="s">
        <v>72</v>
      </c>
      <c r="T2755">
        <v>1</v>
      </c>
      <c r="U2755">
        <v>0</v>
      </c>
      <c r="V2755">
        <v>0</v>
      </c>
      <c r="W2755">
        <v>0</v>
      </c>
      <c r="X2755">
        <v>1</v>
      </c>
      <c r="Y2755">
        <v>0</v>
      </c>
      <c r="Z2755">
        <v>1</v>
      </c>
      <c r="AA2755">
        <v>0</v>
      </c>
      <c r="AB2755">
        <v>0</v>
      </c>
      <c r="AC2755">
        <v>0</v>
      </c>
      <c r="AD2755">
        <v>1</v>
      </c>
      <c r="AE2755">
        <v>0</v>
      </c>
      <c r="AF2755">
        <v>0</v>
      </c>
      <c r="AG2755">
        <v>0</v>
      </c>
      <c r="AH2755">
        <v>0</v>
      </c>
      <c r="AI2755">
        <v>1</v>
      </c>
      <c r="AJ2755">
        <v>1</v>
      </c>
      <c r="AK2755">
        <v>0</v>
      </c>
      <c r="AL2755">
        <v>0</v>
      </c>
      <c r="AM2755">
        <v>0</v>
      </c>
      <c r="AN2755">
        <v>0</v>
      </c>
      <c r="AO2755">
        <v>0</v>
      </c>
      <c r="AP2755">
        <v>0</v>
      </c>
      <c r="AQ2755">
        <v>0</v>
      </c>
      <c r="AR2755">
        <v>0</v>
      </c>
    </row>
    <row r="2756" spans="1:44" x14ac:dyDescent="0.3">
      <c r="A2756">
        <v>2752</v>
      </c>
      <c r="B2756">
        <v>2</v>
      </c>
      <c r="C2756">
        <v>112</v>
      </c>
      <c r="D2756">
        <v>10</v>
      </c>
      <c r="E2756" t="str">
        <f>"2-112-10"</f>
        <v>2-112-10</v>
      </c>
      <c r="F2756" t="s">
        <v>71</v>
      </c>
      <c r="G2756" t="s">
        <v>72</v>
      </c>
      <c r="T2756">
        <v>1</v>
      </c>
      <c r="U2756">
        <v>0</v>
      </c>
      <c r="V2756">
        <v>0</v>
      </c>
      <c r="W2756">
        <v>0</v>
      </c>
      <c r="X2756">
        <v>1</v>
      </c>
      <c r="Y2756">
        <v>0</v>
      </c>
      <c r="Z2756">
        <v>0</v>
      </c>
      <c r="AA2756">
        <v>1</v>
      </c>
      <c r="AB2756">
        <v>0</v>
      </c>
      <c r="AC2756">
        <v>1</v>
      </c>
      <c r="AD2756">
        <v>0</v>
      </c>
      <c r="AE2756">
        <v>1</v>
      </c>
      <c r="AF2756">
        <v>1</v>
      </c>
      <c r="AG2756">
        <v>1</v>
      </c>
      <c r="AH2756">
        <v>1</v>
      </c>
      <c r="AI2756">
        <v>0</v>
      </c>
      <c r="AJ2756">
        <v>1</v>
      </c>
      <c r="AK2756">
        <v>0</v>
      </c>
      <c r="AL2756">
        <v>1</v>
      </c>
      <c r="AM2756">
        <v>1</v>
      </c>
      <c r="AN2756">
        <v>1</v>
      </c>
      <c r="AO2756">
        <v>1</v>
      </c>
      <c r="AP2756">
        <v>0</v>
      </c>
      <c r="AQ2756">
        <v>0</v>
      </c>
      <c r="AR2756">
        <v>1</v>
      </c>
    </row>
    <row r="2757" spans="1:44" x14ac:dyDescent="0.3">
      <c r="A2757">
        <v>2753</v>
      </c>
      <c r="B2757">
        <v>2</v>
      </c>
      <c r="C2757">
        <v>112</v>
      </c>
      <c r="D2757">
        <v>11</v>
      </c>
      <c r="E2757" t="str">
        <f>"2-112-11"</f>
        <v>2-112-11</v>
      </c>
      <c r="F2757" t="s">
        <v>71</v>
      </c>
      <c r="G2757" t="s">
        <v>72</v>
      </c>
      <c r="T2757">
        <v>1</v>
      </c>
      <c r="U2757">
        <v>0</v>
      </c>
      <c r="V2757">
        <v>0</v>
      </c>
      <c r="W2757">
        <v>0</v>
      </c>
      <c r="X2757">
        <v>1</v>
      </c>
      <c r="Y2757">
        <v>0</v>
      </c>
      <c r="Z2757">
        <v>0</v>
      </c>
      <c r="AA2757">
        <v>1</v>
      </c>
      <c r="AB2757">
        <v>0</v>
      </c>
      <c r="AC2757">
        <v>1</v>
      </c>
      <c r="AD2757">
        <v>0</v>
      </c>
      <c r="AE2757">
        <v>1</v>
      </c>
      <c r="AF2757">
        <v>1</v>
      </c>
      <c r="AG2757">
        <v>1</v>
      </c>
      <c r="AH2757">
        <v>1</v>
      </c>
      <c r="AI2757">
        <v>0</v>
      </c>
      <c r="AJ2757">
        <v>1</v>
      </c>
      <c r="AK2757">
        <v>0</v>
      </c>
      <c r="AL2757">
        <v>1</v>
      </c>
      <c r="AM2757">
        <v>1</v>
      </c>
      <c r="AN2757">
        <v>1</v>
      </c>
      <c r="AO2757">
        <v>1</v>
      </c>
      <c r="AP2757">
        <v>0</v>
      </c>
      <c r="AQ2757">
        <v>0</v>
      </c>
      <c r="AR2757">
        <v>1</v>
      </c>
    </row>
    <row r="2758" spans="1:44" x14ac:dyDescent="0.3">
      <c r="A2758">
        <v>2754</v>
      </c>
      <c r="B2758">
        <v>2</v>
      </c>
      <c r="C2758">
        <v>112</v>
      </c>
      <c r="D2758">
        <v>25</v>
      </c>
      <c r="E2758" t="str">
        <f>"2-112-25"</f>
        <v>2-112-25</v>
      </c>
      <c r="F2758" t="s">
        <v>71</v>
      </c>
      <c r="G2758" t="s">
        <v>72</v>
      </c>
      <c r="T2758">
        <v>1</v>
      </c>
      <c r="U2758">
        <v>0</v>
      </c>
      <c r="V2758">
        <v>0</v>
      </c>
      <c r="W2758">
        <v>0</v>
      </c>
      <c r="X2758">
        <v>1</v>
      </c>
      <c r="Y2758">
        <v>0</v>
      </c>
      <c r="Z2758">
        <v>1</v>
      </c>
      <c r="AA2758">
        <v>0</v>
      </c>
      <c r="AB2758">
        <v>1</v>
      </c>
      <c r="AC2758">
        <v>0</v>
      </c>
      <c r="AD2758">
        <v>0</v>
      </c>
      <c r="AE2758">
        <v>1</v>
      </c>
      <c r="AF2758">
        <v>1</v>
      </c>
      <c r="AG2758">
        <v>1</v>
      </c>
      <c r="AH2758">
        <v>0</v>
      </c>
      <c r="AI2758">
        <v>1</v>
      </c>
      <c r="AJ2758">
        <v>1</v>
      </c>
      <c r="AK2758">
        <v>0</v>
      </c>
      <c r="AL2758">
        <v>1</v>
      </c>
      <c r="AM2758">
        <v>1</v>
      </c>
      <c r="AN2758">
        <v>1</v>
      </c>
      <c r="AO2758">
        <v>1</v>
      </c>
      <c r="AP2758">
        <v>0</v>
      </c>
      <c r="AQ2758">
        <v>0</v>
      </c>
      <c r="AR2758">
        <v>1</v>
      </c>
    </row>
    <row r="2759" spans="1:44" x14ac:dyDescent="0.3">
      <c r="A2759">
        <v>2755</v>
      </c>
      <c r="B2759">
        <v>2</v>
      </c>
      <c r="C2759">
        <v>113</v>
      </c>
      <c r="D2759">
        <v>25</v>
      </c>
      <c r="E2759" t="str">
        <f>"2-113-25"</f>
        <v>2-113-25</v>
      </c>
      <c r="F2759" t="s">
        <v>71</v>
      </c>
      <c r="G2759" t="s">
        <v>72</v>
      </c>
      <c r="T2759">
        <v>0</v>
      </c>
      <c r="U2759">
        <v>1</v>
      </c>
      <c r="V2759">
        <v>0</v>
      </c>
      <c r="W2759">
        <v>0</v>
      </c>
      <c r="X2759">
        <v>1</v>
      </c>
      <c r="Y2759">
        <v>0</v>
      </c>
      <c r="Z2759">
        <v>0</v>
      </c>
      <c r="AA2759">
        <v>1</v>
      </c>
      <c r="AB2759">
        <v>0</v>
      </c>
      <c r="AC2759">
        <v>0</v>
      </c>
      <c r="AD2759">
        <v>1</v>
      </c>
      <c r="AE2759">
        <v>0</v>
      </c>
      <c r="AF2759">
        <v>0</v>
      </c>
      <c r="AG2759">
        <v>0</v>
      </c>
      <c r="AH2759">
        <v>0</v>
      </c>
      <c r="AI2759">
        <v>0</v>
      </c>
      <c r="AJ2759">
        <v>0</v>
      </c>
      <c r="AK2759">
        <v>0</v>
      </c>
      <c r="AL2759">
        <v>0</v>
      </c>
      <c r="AM2759">
        <v>0</v>
      </c>
      <c r="AN2759">
        <v>0</v>
      </c>
      <c r="AO2759">
        <v>0</v>
      </c>
      <c r="AP2759">
        <v>0</v>
      </c>
      <c r="AQ2759">
        <v>0</v>
      </c>
      <c r="AR2759">
        <v>0</v>
      </c>
    </row>
    <row r="2760" spans="1:44" x14ac:dyDescent="0.3">
      <c r="A2760">
        <v>2756</v>
      </c>
      <c r="B2760">
        <v>2</v>
      </c>
      <c r="C2760">
        <v>113</v>
      </c>
      <c r="D2760">
        <v>16</v>
      </c>
      <c r="E2760" t="str">
        <f>"2-113-16"</f>
        <v>2-113-16</v>
      </c>
      <c r="F2760" t="s">
        <v>71</v>
      </c>
      <c r="G2760" t="s">
        <v>72</v>
      </c>
      <c r="T2760">
        <v>1</v>
      </c>
      <c r="U2760">
        <v>0</v>
      </c>
      <c r="V2760">
        <v>0</v>
      </c>
      <c r="W2760">
        <v>0</v>
      </c>
      <c r="X2760">
        <v>1</v>
      </c>
      <c r="Y2760">
        <v>0</v>
      </c>
      <c r="Z2760">
        <v>1</v>
      </c>
      <c r="AA2760">
        <v>0</v>
      </c>
      <c r="AB2760">
        <v>1</v>
      </c>
      <c r="AC2760">
        <v>0</v>
      </c>
      <c r="AD2760">
        <v>0</v>
      </c>
      <c r="AE2760">
        <v>1</v>
      </c>
      <c r="AF2760">
        <v>1</v>
      </c>
      <c r="AG2760">
        <v>1</v>
      </c>
      <c r="AH2760">
        <v>1</v>
      </c>
      <c r="AI2760">
        <v>0</v>
      </c>
      <c r="AJ2760">
        <v>1</v>
      </c>
      <c r="AK2760">
        <v>0</v>
      </c>
      <c r="AL2760">
        <v>1</v>
      </c>
      <c r="AM2760">
        <v>1</v>
      </c>
      <c r="AN2760">
        <v>1</v>
      </c>
      <c r="AO2760">
        <v>1</v>
      </c>
      <c r="AP2760">
        <v>0</v>
      </c>
      <c r="AQ2760">
        <v>0</v>
      </c>
      <c r="AR2760">
        <v>0</v>
      </c>
    </row>
    <row r="2761" spans="1:44" x14ac:dyDescent="0.3">
      <c r="A2761">
        <v>2757</v>
      </c>
      <c r="B2761">
        <v>2</v>
      </c>
      <c r="C2761">
        <v>113</v>
      </c>
      <c r="D2761">
        <v>15</v>
      </c>
      <c r="E2761" t="str">
        <f>"2-113-15"</f>
        <v>2-113-15</v>
      </c>
      <c r="F2761" t="s">
        <v>71</v>
      </c>
      <c r="G2761" t="s">
        <v>73</v>
      </c>
      <c r="H2761">
        <v>1</v>
      </c>
      <c r="I2761">
        <v>0</v>
      </c>
      <c r="J2761">
        <v>0</v>
      </c>
      <c r="K2761">
        <v>1</v>
      </c>
      <c r="L2761">
        <v>1</v>
      </c>
      <c r="M2761">
        <v>1</v>
      </c>
      <c r="N2761">
        <v>1</v>
      </c>
      <c r="O2761">
        <v>1</v>
      </c>
      <c r="P2761">
        <v>1</v>
      </c>
      <c r="Q2761">
        <v>1</v>
      </c>
      <c r="R2761">
        <v>1</v>
      </c>
      <c r="S2761">
        <v>1</v>
      </c>
    </row>
    <row r="2762" spans="1:44" x14ac:dyDescent="0.3">
      <c r="A2762">
        <v>2758</v>
      </c>
      <c r="B2762">
        <v>2</v>
      </c>
      <c r="C2762">
        <v>113</v>
      </c>
      <c r="D2762">
        <v>11</v>
      </c>
      <c r="E2762" t="str">
        <f>"2-113-11"</f>
        <v>2-113-11</v>
      </c>
      <c r="F2762" t="s">
        <v>71</v>
      </c>
      <c r="G2762" t="s">
        <v>73</v>
      </c>
      <c r="H2762">
        <v>1</v>
      </c>
      <c r="I2762">
        <v>0</v>
      </c>
      <c r="J2762">
        <v>1</v>
      </c>
      <c r="K2762">
        <v>0</v>
      </c>
      <c r="L2762">
        <v>1</v>
      </c>
      <c r="M2762">
        <v>1</v>
      </c>
      <c r="N2762">
        <v>1</v>
      </c>
      <c r="O2762">
        <v>1</v>
      </c>
      <c r="P2762">
        <v>1</v>
      </c>
      <c r="Q2762">
        <v>1</v>
      </c>
      <c r="R2762">
        <v>1</v>
      </c>
      <c r="S2762">
        <v>1</v>
      </c>
    </row>
    <row r="2763" spans="1:44" x14ac:dyDescent="0.3">
      <c r="A2763">
        <v>2759</v>
      </c>
      <c r="B2763">
        <v>2</v>
      </c>
      <c r="C2763">
        <v>113</v>
      </c>
      <c r="D2763">
        <v>24</v>
      </c>
      <c r="E2763" t="str">
        <f>"2-113-24"</f>
        <v>2-113-24</v>
      </c>
      <c r="F2763" t="s">
        <v>71</v>
      </c>
      <c r="G2763" t="s">
        <v>72</v>
      </c>
      <c r="T2763">
        <v>0</v>
      </c>
      <c r="U2763">
        <v>1</v>
      </c>
      <c r="V2763">
        <v>0</v>
      </c>
      <c r="W2763">
        <v>0</v>
      </c>
      <c r="X2763">
        <v>1</v>
      </c>
      <c r="Y2763">
        <v>0</v>
      </c>
      <c r="Z2763">
        <v>0</v>
      </c>
      <c r="AA2763">
        <v>1</v>
      </c>
      <c r="AB2763">
        <v>0</v>
      </c>
      <c r="AC2763">
        <v>0</v>
      </c>
      <c r="AD2763">
        <v>0</v>
      </c>
      <c r="AE2763">
        <v>0</v>
      </c>
      <c r="AF2763">
        <v>0</v>
      </c>
      <c r="AG2763">
        <v>0</v>
      </c>
      <c r="AH2763">
        <v>0</v>
      </c>
      <c r="AI2763">
        <v>1</v>
      </c>
      <c r="AJ2763">
        <v>1</v>
      </c>
      <c r="AK2763">
        <v>0</v>
      </c>
      <c r="AL2763">
        <v>0</v>
      </c>
      <c r="AM2763">
        <v>1</v>
      </c>
      <c r="AN2763">
        <v>1</v>
      </c>
      <c r="AO2763">
        <v>1</v>
      </c>
      <c r="AP2763">
        <v>0</v>
      </c>
      <c r="AQ2763">
        <v>0</v>
      </c>
      <c r="AR2763">
        <v>0</v>
      </c>
    </row>
    <row r="2764" spans="1:44" x14ac:dyDescent="0.3">
      <c r="A2764">
        <v>2760</v>
      </c>
      <c r="B2764">
        <v>2</v>
      </c>
      <c r="C2764">
        <v>113</v>
      </c>
      <c r="D2764">
        <v>23</v>
      </c>
      <c r="E2764" t="str">
        <f>"2-113-23"</f>
        <v>2-113-23</v>
      </c>
      <c r="F2764" t="s">
        <v>71</v>
      </c>
      <c r="G2764" t="s">
        <v>73</v>
      </c>
      <c r="H2764">
        <v>1</v>
      </c>
      <c r="I2764">
        <v>0</v>
      </c>
      <c r="J2764">
        <v>0</v>
      </c>
      <c r="K2764">
        <v>1</v>
      </c>
      <c r="L2764">
        <v>1</v>
      </c>
      <c r="M2764">
        <v>1</v>
      </c>
      <c r="N2764">
        <v>1</v>
      </c>
      <c r="O2764">
        <v>1</v>
      </c>
      <c r="P2764">
        <v>1</v>
      </c>
      <c r="Q2764">
        <v>1</v>
      </c>
      <c r="R2764">
        <v>1</v>
      </c>
      <c r="S2764">
        <v>1</v>
      </c>
    </row>
    <row r="2765" spans="1:44" x14ac:dyDescent="0.3">
      <c r="A2765">
        <v>2761</v>
      </c>
      <c r="B2765">
        <v>2</v>
      </c>
      <c r="C2765">
        <v>113</v>
      </c>
      <c r="D2765">
        <v>14</v>
      </c>
      <c r="E2765" t="str">
        <f>"2-113-14"</f>
        <v>2-113-14</v>
      </c>
      <c r="F2765" t="s">
        <v>71</v>
      </c>
      <c r="G2765" t="s">
        <v>72</v>
      </c>
      <c r="T2765">
        <v>0</v>
      </c>
      <c r="U2765">
        <v>1</v>
      </c>
      <c r="V2765">
        <v>0</v>
      </c>
      <c r="W2765">
        <v>0</v>
      </c>
      <c r="X2765">
        <v>1</v>
      </c>
      <c r="Y2765">
        <v>0</v>
      </c>
      <c r="Z2765">
        <v>0</v>
      </c>
      <c r="AA2765">
        <v>0</v>
      </c>
      <c r="AB2765">
        <v>0</v>
      </c>
      <c r="AC2765">
        <v>0</v>
      </c>
      <c r="AD2765">
        <v>0</v>
      </c>
      <c r="AE2765">
        <v>0</v>
      </c>
      <c r="AF2765">
        <v>0</v>
      </c>
      <c r="AG2765">
        <v>0</v>
      </c>
      <c r="AH2765">
        <v>0</v>
      </c>
      <c r="AI2765">
        <v>0</v>
      </c>
      <c r="AJ2765">
        <v>1</v>
      </c>
      <c r="AK2765">
        <v>0</v>
      </c>
      <c r="AL2765">
        <v>0</v>
      </c>
      <c r="AM2765">
        <v>0</v>
      </c>
      <c r="AN2765">
        <v>0</v>
      </c>
      <c r="AO2765">
        <v>0</v>
      </c>
      <c r="AP2765">
        <v>0</v>
      </c>
      <c r="AQ2765">
        <v>0</v>
      </c>
      <c r="AR2765">
        <v>0</v>
      </c>
    </row>
    <row r="2766" spans="1:44" x14ac:dyDescent="0.3">
      <c r="A2766">
        <v>2762</v>
      </c>
      <c r="B2766">
        <v>2</v>
      </c>
      <c r="C2766">
        <v>113</v>
      </c>
      <c r="D2766">
        <v>13</v>
      </c>
      <c r="E2766" t="str">
        <f>"2-113-13"</f>
        <v>2-113-13</v>
      </c>
      <c r="F2766" t="s">
        <v>71</v>
      </c>
      <c r="G2766" t="s">
        <v>72</v>
      </c>
      <c r="T2766">
        <v>1</v>
      </c>
      <c r="U2766">
        <v>0</v>
      </c>
      <c r="V2766">
        <v>0</v>
      </c>
      <c r="W2766">
        <v>0</v>
      </c>
      <c r="X2766">
        <v>1</v>
      </c>
      <c r="Y2766">
        <v>0</v>
      </c>
      <c r="Z2766">
        <v>1</v>
      </c>
      <c r="AA2766">
        <v>0</v>
      </c>
      <c r="AB2766">
        <v>0</v>
      </c>
      <c r="AC2766">
        <v>1</v>
      </c>
      <c r="AD2766">
        <v>0</v>
      </c>
      <c r="AE2766">
        <v>1</v>
      </c>
      <c r="AF2766">
        <v>1</v>
      </c>
      <c r="AG2766">
        <v>1</v>
      </c>
      <c r="AH2766">
        <v>1</v>
      </c>
      <c r="AI2766">
        <v>0</v>
      </c>
      <c r="AJ2766">
        <v>1</v>
      </c>
      <c r="AK2766">
        <v>0</v>
      </c>
      <c r="AL2766">
        <v>1</v>
      </c>
      <c r="AM2766">
        <v>1</v>
      </c>
      <c r="AN2766">
        <v>1</v>
      </c>
      <c r="AO2766">
        <v>1</v>
      </c>
      <c r="AP2766">
        <v>0</v>
      </c>
      <c r="AQ2766">
        <v>0</v>
      </c>
      <c r="AR2766">
        <v>0</v>
      </c>
    </row>
    <row r="2767" spans="1:44" x14ac:dyDescent="0.3">
      <c r="A2767">
        <v>2763</v>
      </c>
      <c r="B2767">
        <v>2</v>
      </c>
      <c r="C2767">
        <v>113</v>
      </c>
      <c r="D2767">
        <v>9</v>
      </c>
      <c r="E2767" t="str">
        <f>"2-113-9"</f>
        <v>2-113-9</v>
      </c>
      <c r="F2767" t="s">
        <v>71</v>
      </c>
      <c r="G2767" t="s">
        <v>72</v>
      </c>
      <c r="T2767">
        <v>0</v>
      </c>
      <c r="U2767">
        <v>1</v>
      </c>
      <c r="V2767">
        <v>0</v>
      </c>
      <c r="W2767">
        <v>0</v>
      </c>
      <c r="X2767">
        <v>1</v>
      </c>
      <c r="Y2767">
        <v>0</v>
      </c>
      <c r="Z2767">
        <v>0</v>
      </c>
      <c r="AA2767">
        <v>1</v>
      </c>
      <c r="AB2767">
        <v>0</v>
      </c>
      <c r="AC2767">
        <v>0</v>
      </c>
      <c r="AD2767">
        <v>1</v>
      </c>
      <c r="AE2767">
        <v>0</v>
      </c>
      <c r="AF2767">
        <v>0</v>
      </c>
      <c r="AG2767">
        <v>0</v>
      </c>
      <c r="AH2767">
        <v>0</v>
      </c>
      <c r="AI2767">
        <v>0</v>
      </c>
      <c r="AJ2767">
        <v>0</v>
      </c>
      <c r="AK2767">
        <v>0</v>
      </c>
      <c r="AL2767">
        <v>0</v>
      </c>
      <c r="AM2767">
        <v>0</v>
      </c>
      <c r="AN2767">
        <v>0</v>
      </c>
      <c r="AO2767">
        <v>0</v>
      </c>
      <c r="AP2767">
        <v>0</v>
      </c>
      <c r="AQ2767">
        <v>0</v>
      </c>
      <c r="AR2767">
        <v>0</v>
      </c>
    </row>
    <row r="2768" spans="1:44" x14ac:dyDescent="0.3">
      <c r="A2768">
        <v>2764</v>
      </c>
      <c r="B2768">
        <v>2</v>
      </c>
      <c r="C2768">
        <v>113</v>
      </c>
      <c r="D2768">
        <v>6</v>
      </c>
      <c r="E2768" t="str">
        <f>"2-113-6"</f>
        <v>2-113-6</v>
      </c>
      <c r="F2768" t="s">
        <v>71</v>
      </c>
      <c r="G2768" t="s">
        <v>73</v>
      </c>
      <c r="H2768">
        <v>1</v>
      </c>
      <c r="I2768">
        <v>0</v>
      </c>
      <c r="J2768">
        <v>1</v>
      </c>
      <c r="K2768">
        <v>0</v>
      </c>
      <c r="L2768">
        <v>1</v>
      </c>
      <c r="M2768">
        <v>1</v>
      </c>
      <c r="N2768">
        <v>1</v>
      </c>
      <c r="O2768">
        <v>1</v>
      </c>
      <c r="P2768">
        <v>1</v>
      </c>
      <c r="Q2768">
        <v>1</v>
      </c>
      <c r="R2768">
        <v>1</v>
      </c>
      <c r="S2768">
        <v>1</v>
      </c>
    </row>
    <row r="2769" spans="1:44" x14ac:dyDescent="0.3">
      <c r="A2769">
        <v>2765</v>
      </c>
      <c r="B2769">
        <v>2</v>
      </c>
      <c r="C2769">
        <v>113</v>
      </c>
      <c r="D2769">
        <v>1</v>
      </c>
      <c r="E2769" t="str">
        <f>"2-113-1"</f>
        <v>2-113-1</v>
      </c>
      <c r="F2769" t="s">
        <v>71</v>
      </c>
      <c r="G2769" t="s">
        <v>72</v>
      </c>
      <c r="T2769">
        <v>1</v>
      </c>
      <c r="U2769">
        <v>0</v>
      </c>
      <c r="V2769">
        <v>0</v>
      </c>
      <c r="W2769">
        <v>0</v>
      </c>
      <c r="X2769">
        <v>1</v>
      </c>
      <c r="Y2769">
        <v>0</v>
      </c>
      <c r="Z2769">
        <v>1</v>
      </c>
      <c r="AA2769">
        <v>0</v>
      </c>
      <c r="AB2769">
        <v>1</v>
      </c>
      <c r="AC2769">
        <v>0</v>
      </c>
      <c r="AD2769">
        <v>0</v>
      </c>
      <c r="AE2769">
        <v>0</v>
      </c>
      <c r="AF2769">
        <v>0</v>
      </c>
      <c r="AG2769">
        <v>0</v>
      </c>
      <c r="AH2769">
        <v>1</v>
      </c>
      <c r="AI2769">
        <v>0</v>
      </c>
      <c r="AJ2769">
        <v>1</v>
      </c>
      <c r="AK2769">
        <v>0</v>
      </c>
      <c r="AL2769">
        <v>0</v>
      </c>
      <c r="AM2769">
        <v>0</v>
      </c>
      <c r="AN2769">
        <v>0</v>
      </c>
      <c r="AO2769">
        <v>0</v>
      </c>
      <c r="AP2769">
        <v>0</v>
      </c>
      <c r="AQ2769">
        <v>0</v>
      </c>
      <c r="AR2769">
        <v>0</v>
      </c>
    </row>
    <row r="2770" spans="1:44" x14ac:dyDescent="0.3">
      <c r="A2770">
        <v>2766</v>
      </c>
      <c r="B2770">
        <v>2</v>
      </c>
      <c r="C2770">
        <v>113</v>
      </c>
      <c r="D2770">
        <v>21</v>
      </c>
      <c r="E2770" t="str">
        <f>"2-113-21"</f>
        <v>2-113-21</v>
      </c>
      <c r="F2770" t="s">
        <v>71</v>
      </c>
      <c r="G2770" t="s">
        <v>72</v>
      </c>
      <c r="T2770">
        <v>1</v>
      </c>
      <c r="U2770">
        <v>0</v>
      </c>
      <c r="V2770">
        <v>0</v>
      </c>
      <c r="W2770">
        <v>0</v>
      </c>
      <c r="X2770">
        <v>1</v>
      </c>
      <c r="Y2770">
        <v>0</v>
      </c>
      <c r="Z2770">
        <v>1</v>
      </c>
      <c r="AA2770">
        <v>0</v>
      </c>
      <c r="AB2770">
        <v>1</v>
      </c>
      <c r="AC2770">
        <v>0</v>
      </c>
      <c r="AD2770">
        <v>0</v>
      </c>
      <c r="AE2770">
        <v>1</v>
      </c>
      <c r="AF2770">
        <v>1</v>
      </c>
      <c r="AG2770">
        <v>1</v>
      </c>
      <c r="AH2770">
        <v>1</v>
      </c>
      <c r="AI2770">
        <v>0</v>
      </c>
      <c r="AJ2770">
        <v>1</v>
      </c>
      <c r="AK2770">
        <v>0</v>
      </c>
      <c r="AL2770">
        <v>1</v>
      </c>
      <c r="AM2770">
        <v>1</v>
      </c>
      <c r="AN2770">
        <v>1</v>
      </c>
      <c r="AO2770">
        <v>1</v>
      </c>
      <c r="AP2770">
        <v>0</v>
      </c>
      <c r="AQ2770">
        <v>0</v>
      </c>
      <c r="AR2770">
        <v>0</v>
      </c>
    </row>
    <row r="2771" spans="1:44" x14ac:dyDescent="0.3">
      <c r="A2771">
        <v>2767</v>
      </c>
      <c r="B2771">
        <v>2</v>
      </c>
      <c r="C2771">
        <v>113</v>
      </c>
      <c r="D2771">
        <v>18</v>
      </c>
      <c r="E2771" t="str">
        <f>"2-113-18"</f>
        <v>2-113-18</v>
      </c>
      <c r="F2771" t="s">
        <v>71</v>
      </c>
      <c r="G2771" t="s">
        <v>72</v>
      </c>
      <c r="T2771">
        <v>0</v>
      </c>
      <c r="U2771">
        <v>1</v>
      </c>
      <c r="V2771">
        <v>0</v>
      </c>
      <c r="W2771">
        <v>0</v>
      </c>
      <c r="X2771">
        <v>0</v>
      </c>
      <c r="Y2771">
        <v>1</v>
      </c>
      <c r="Z2771">
        <v>0</v>
      </c>
      <c r="AA2771">
        <v>1</v>
      </c>
      <c r="AB2771">
        <v>0</v>
      </c>
      <c r="AC2771">
        <v>1</v>
      </c>
      <c r="AD2771">
        <v>0</v>
      </c>
      <c r="AE2771">
        <v>1</v>
      </c>
      <c r="AF2771">
        <v>1</v>
      </c>
      <c r="AG2771">
        <v>1</v>
      </c>
      <c r="AH2771">
        <v>1</v>
      </c>
      <c r="AI2771">
        <v>0</v>
      </c>
      <c r="AJ2771">
        <v>1</v>
      </c>
      <c r="AK2771">
        <v>0</v>
      </c>
      <c r="AL2771">
        <v>1</v>
      </c>
      <c r="AM2771">
        <v>1</v>
      </c>
      <c r="AN2771">
        <v>1</v>
      </c>
      <c r="AO2771">
        <v>1</v>
      </c>
      <c r="AP2771">
        <v>0</v>
      </c>
      <c r="AQ2771">
        <v>0</v>
      </c>
      <c r="AR2771">
        <v>0</v>
      </c>
    </row>
    <row r="2772" spans="1:44" x14ac:dyDescent="0.3">
      <c r="A2772">
        <v>2768</v>
      </c>
      <c r="B2772">
        <v>2</v>
      </c>
      <c r="C2772">
        <v>113</v>
      </c>
      <c r="D2772">
        <v>17</v>
      </c>
      <c r="E2772" t="str">
        <f>"2-113-17"</f>
        <v>2-113-17</v>
      </c>
      <c r="F2772" t="s">
        <v>71</v>
      </c>
      <c r="G2772" t="s">
        <v>73</v>
      </c>
      <c r="H2772">
        <v>1</v>
      </c>
      <c r="I2772">
        <v>1</v>
      </c>
      <c r="J2772">
        <v>0</v>
      </c>
      <c r="K2772">
        <v>0</v>
      </c>
      <c r="L2772">
        <v>1</v>
      </c>
      <c r="M2772">
        <v>1</v>
      </c>
      <c r="N2772">
        <v>1</v>
      </c>
      <c r="O2772">
        <v>1</v>
      </c>
      <c r="P2772">
        <v>1</v>
      </c>
      <c r="Q2772">
        <v>1</v>
      </c>
      <c r="R2772">
        <v>1</v>
      </c>
      <c r="S2772">
        <v>1</v>
      </c>
    </row>
    <row r="2773" spans="1:44" x14ac:dyDescent="0.3">
      <c r="A2773">
        <v>2769</v>
      </c>
      <c r="B2773">
        <v>2</v>
      </c>
      <c r="C2773">
        <v>113</v>
      </c>
      <c r="D2773">
        <v>10</v>
      </c>
      <c r="E2773" t="str">
        <f>"2-113-10"</f>
        <v>2-113-10</v>
      </c>
      <c r="F2773" t="s">
        <v>71</v>
      </c>
      <c r="G2773" t="s">
        <v>72</v>
      </c>
      <c r="T2773">
        <v>0</v>
      </c>
      <c r="U2773">
        <v>1</v>
      </c>
      <c r="V2773">
        <v>0</v>
      </c>
      <c r="W2773">
        <v>0</v>
      </c>
      <c r="X2773">
        <v>1</v>
      </c>
      <c r="Y2773">
        <v>0</v>
      </c>
      <c r="Z2773">
        <v>0</v>
      </c>
      <c r="AA2773">
        <v>1</v>
      </c>
      <c r="AB2773">
        <v>0</v>
      </c>
      <c r="AC2773">
        <v>0</v>
      </c>
      <c r="AD2773">
        <v>1</v>
      </c>
      <c r="AE2773">
        <v>1</v>
      </c>
      <c r="AF2773">
        <v>1</v>
      </c>
      <c r="AG2773">
        <v>1</v>
      </c>
      <c r="AH2773">
        <v>0</v>
      </c>
      <c r="AI2773">
        <v>1</v>
      </c>
      <c r="AJ2773">
        <v>1</v>
      </c>
      <c r="AK2773">
        <v>0</v>
      </c>
      <c r="AL2773">
        <v>0</v>
      </c>
      <c r="AM2773">
        <v>0</v>
      </c>
      <c r="AN2773">
        <v>0</v>
      </c>
      <c r="AO2773">
        <v>0</v>
      </c>
      <c r="AP2773">
        <v>0</v>
      </c>
      <c r="AQ2773">
        <v>0</v>
      </c>
      <c r="AR2773">
        <v>0</v>
      </c>
    </row>
    <row r="2774" spans="1:44" x14ac:dyDescent="0.3">
      <c r="A2774">
        <v>2770</v>
      </c>
      <c r="B2774">
        <v>2</v>
      </c>
      <c r="C2774">
        <v>113</v>
      </c>
      <c r="D2774">
        <v>7</v>
      </c>
      <c r="E2774" t="str">
        <f>"2-113-7"</f>
        <v>2-113-7</v>
      </c>
      <c r="F2774" t="s">
        <v>71</v>
      </c>
      <c r="G2774" t="s">
        <v>72</v>
      </c>
      <c r="T2774">
        <v>1</v>
      </c>
      <c r="U2774">
        <v>0</v>
      </c>
      <c r="V2774">
        <v>0</v>
      </c>
      <c r="W2774">
        <v>0</v>
      </c>
      <c r="X2774">
        <v>0</v>
      </c>
      <c r="Y2774">
        <v>1</v>
      </c>
      <c r="Z2774">
        <v>0</v>
      </c>
      <c r="AA2774">
        <v>1</v>
      </c>
      <c r="AB2774">
        <v>0</v>
      </c>
      <c r="AC2774">
        <v>0</v>
      </c>
      <c r="AD2774">
        <v>1</v>
      </c>
      <c r="AE2774">
        <v>1</v>
      </c>
      <c r="AF2774">
        <v>1</v>
      </c>
      <c r="AG2774">
        <v>1</v>
      </c>
      <c r="AH2774">
        <v>0</v>
      </c>
      <c r="AI2774">
        <v>0</v>
      </c>
      <c r="AJ2774">
        <v>0</v>
      </c>
      <c r="AK2774">
        <v>0</v>
      </c>
      <c r="AL2774">
        <v>0</v>
      </c>
      <c r="AM2774">
        <v>0</v>
      </c>
      <c r="AN2774">
        <v>0</v>
      </c>
      <c r="AO2774">
        <v>0</v>
      </c>
      <c r="AP2774">
        <v>0</v>
      </c>
      <c r="AQ2774">
        <v>0</v>
      </c>
      <c r="AR2774">
        <v>0</v>
      </c>
    </row>
    <row r="2775" spans="1:44" x14ac:dyDescent="0.3">
      <c r="A2775">
        <v>2771</v>
      </c>
      <c r="B2775">
        <v>2</v>
      </c>
      <c r="C2775">
        <v>113</v>
      </c>
      <c r="D2775">
        <v>20</v>
      </c>
      <c r="E2775" t="str">
        <f>"2-113-20"</f>
        <v>2-113-20</v>
      </c>
      <c r="F2775" t="s">
        <v>71</v>
      </c>
      <c r="G2775" t="s">
        <v>73</v>
      </c>
      <c r="H2775">
        <v>1</v>
      </c>
      <c r="I2775">
        <v>0</v>
      </c>
      <c r="J2775">
        <v>0</v>
      </c>
      <c r="K2775">
        <v>1</v>
      </c>
      <c r="L2775">
        <v>1</v>
      </c>
      <c r="M2775">
        <v>1</v>
      </c>
      <c r="N2775">
        <v>1</v>
      </c>
      <c r="O2775">
        <v>1</v>
      </c>
      <c r="P2775">
        <v>1</v>
      </c>
      <c r="Q2775">
        <v>1</v>
      </c>
      <c r="R2775">
        <v>1</v>
      </c>
      <c r="S2775">
        <v>1</v>
      </c>
    </row>
    <row r="2776" spans="1:44" x14ac:dyDescent="0.3">
      <c r="A2776">
        <v>2772</v>
      </c>
      <c r="B2776">
        <v>2</v>
      </c>
      <c r="C2776">
        <v>113</v>
      </c>
      <c r="D2776">
        <v>19</v>
      </c>
      <c r="E2776" t="str">
        <f>"2-113-19"</f>
        <v>2-113-19</v>
      </c>
      <c r="F2776" t="s">
        <v>71</v>
      </c>
      <c r="G2776" t="s">
        <v>73</v>
      </c>
      <c r="H2776">
        <v>1</v>
      </c>
      <c r="I2776">
        <v>0</v>
      </c>
      <c r="J2776">
        <v>0</v>
      </c>
      <c r="K2776">
        <v>1</v>
      </c>
      <c r="L2776">
        <v>1</v>
      </c>
      <c r="M2776">
        <v>1</v>
      </c>
      <c r="N2776">
        <v>1</v>
      </c>
      <c r="O2776">
        <v>1</v>
      </c>
      <c r="P2776">
        <v>1</v>
      </c>
      <c r="Q2776">
        <v>1</v>
      </c>
      <c r="R2776">
        <v>1</v>
      </c>
      <c r="S2776">
        <v>1</v>
      </c>
    </row>
    <row r="2777" spans="1:44" x14ac:dyDescent="0.3">
      <c r="A2777">
        <v>2773</v>
      </c>
      <c r="B2777">
        <v>2</v>
      </c>
      <c r="C2777">
        <v>113</v>
      </c>
      <c r="D2777">
        <v>12</v>
      </c>
      <c r="E2777" t="str">
        <f>"2-113-12"</f>
        <v>2-113-12</v>
      </c>
      <c r="F2777" t="s">
        <v>71</v>
      </c>
      <c r="G2777" t="s">
        <v>72</v>
      </c>
      <c r="T2777">
        <v>1</v>
      </c>
      <c r="U2777">
        <v>0</v>
      </c>
      <c r="V2777">
        <v>0</v>
      </c>
      <c r="W2777">
        <v>0</v>
      </c>
      <c r="X2777">
        <v>1</v>
      </c>
      <c r="Y2777">
        <v>0</v>
      </c>
      <c r="Z2777">
        <v>1</v>
      </c>
      <c r="AA2777">
        <v>0</v>
      </c>
      <c r="AB2777">
        <v>0</v>
      </c>
      <c r="AC2777">
        <v>1</v>
      </c>
      <c r="AD2777">
        <v>0</v>
      </c>
      <c r="AE2777">
        <v>1</v>
      </c>
      <c r="AF2777">
        <v>1</v>
      </c>
      <c r="AG2777">
        <v>1</v>
      </c>
      <c r="AH2777">
        <v>0</v>
      </c>
      <c r="AI2777">
        <v>0</v>
      </c>
      <c r="AJ2777">
        <v>1</v>
      </c>
      <c r="AK2777">
        <v>0</v>
      </c>
      <c r="AL2777">
        <v>1</v>
      </c>
      <c r="AM2777">
        <v>1</v>
      </c>
      <c r="AN2777">
        <v>1</v>
      </c>
      <c r="AO2777">
        <v>1</v>
      </c>
      <c r="AP2777">
        <v>0</v>
      </c>
      <c r="AQ2777">
        <v>0</v>
      </c>
      <c r="AR2777">
        <v>0</v>
      </c>
    </row>
    <row r="2778" spans="1:44" x14ac:dyDescent="0.3">
      <c r="A2778">
        <v>2774</v>
      </c>
      <c r="B2778">
        <v>2</v>
      </c>
      <c r="C2778">
        <v>113</v>
      </c>
      <c r="D2778">
        <v>8</v>
      </c>
      <c r="E2778" t="str">
        <f>"2-113-8"</f>
        <v>2-113-8</v>
      </c>
      <c r="F2778" t="s">
        <v>71</v>
      </c>
      <c r="G2778" t="s">
        <v>72</v>
      </c>
      <c r="T2778">
        <v>1</v>
      </c>
      <c r="U2778">
        <v>0</v>
      </c>
      <c r="V2778">
        <v>0</v>
      </c>
      <c r="W2778">
        <v>0</v>
      </c>
      <c r="X2778">
        <v>1</v>
      </c>
      <c r="Y2778">
        <v>0</v>
      </c>
      <c r="Z2778">
        <v>1</v>
      </c>
      <c r="AA2778">
        <v>0</v>
      </c>
      <c r="AB2778">
        <v>0</v>
      </c>
      <c r="AC2778">
        <v>0</v>
      </c>
      <c r="AD2778">
        <v>1</v>
      </c>
      <c r="AE2778">
        <v>1</v>
      </c>
      <c r="AF2778">
        <v>1</v>
      </c>
      <c r="AG2778">
        <v>1</v>
      </c>
      <c r="AH2778">
        <v>0</v>
      </c>
      <c r="AI2778">
        <v>1</v>
      </c>
      <c r="AJ2778">
        <v>1</v>
      </c>
      <c r="AK2778">
        <v>0</v>
      </c>
      <c r="AL2778">
        <v>1</v>
      </c>
      <c r="AM2778">
        <v>1</v>
      </c>
      <c r="AN2778">
        <v>1</v>
      </c>
      <c r="AO2778">
        <v>1</v>
      </c>
      <c r="AP2778">
        <v>0</v>
      </c>
      <c r="AQ2778">
        <v>0</v>
      </c>
      <c r="AR2778">
        <v>0</v>
      </c>
    </row>
    <row r="2779" spans="1:44" x14ac:dyDescent="0.3">
      <c r="A2779">
        <v>2775</v>
      </c>
      <c r="B2779">
        <v>2</v>
      </c>
      <c r="C2779">
        <v>113</v>
      </c>
      <c r="D2779">
        <v>5</v>
      </c>
      <c r="E2779" t="str">
        <f>"2-113-5"</f>
        <v>2-113-5</v>
      </c>
      <c r="F2779" t="s">
        <v>71</v>
      </c>
      <c r="G2779" t="s">
        <v>72</v>
      </c>
      <c r="T2779">
        <v>1</v>
      </c>
      <c r="U2779">
        <v>0</v>
      </c>
      <c r="V2779">
        <v>0</v>
      </c>
      <c r="W2779">
        <v>0</v>
      </c>
      <c r="X2779">
        <v>1</v>
      </c>
      <c r="Y2779">
        <v>0</v>
      </c>
      <c r="Z2779">
        <v>0</v>
      </c>
      <c r="AA2779">
        <v>1</v>
      </c>
      <c r="AB2779">
        <v>0</v>
      </c>
      <c r="AC2779">
        <v>1</v>
      </c>
      <c r="AD2779">
        <v>0</v>
      </c>
      <c r="AE2779">
        <v>1</v>
      </c>
      <c r="AF2779">
        <v>1</v>
      </c>
      <c r="AG2779">
        <v>1</v>
      </c>
      <c r="AH2779">
        <v>1</v>
      </c>
      <c r="AI2779">
        <v>0</v>
      </c>
      <c r="AJ2779">
        <v>0</v>
      </c>
      <c r="AK2779">
        <v>1</v>
      </c>
      <c r="AL2779">
        <v>1</v>
      </c>
      <c r="AM2779">
        <v>1</v>
      </c>
      <c r="AN2779">
        <v>1</v>
      </c>
      <c r="AO2779">
        <v>1</v>
      </c>
      <c r="AP2779">
        <v>0</v>
      </c>
      <c r="AQ2779">
        <v>0</v>
      </c>
      <c r="AR2779">
        <v>1</v>
      </c>
    </row>
    <row r="2780" spans="1:44" x14ac:dyDescent="0.3">
      <c r="A2780">
        <v>2776</v>
      </c>
      <c r="B2780">
        <v>2</v>
      </c>
      <c r="C2780">
        <v>113</v>
      </c>
      <c r="D2780">
        <v>22</v>
      </c>
      <c r="E2780" t="str">
        <f>"2-113-22"</f>
        <v>2-113-22</v>
      </c>
      <c r="F2780" t="s">
        <v>71</v>
      </c>
      <c r="G2780" t="s">
        <v>72</v>
      </c>
      <c r="T2780">
        <v>0</v>
      </c>
      <c r="U2780">
        <v>1</v>
      </c>
      <c r="V2780">
        <v>0</v>
      </c>
      <c r="W2780">
        <v>0</v>
      </c>
      <c r="X2780">
        <v>1</v>
      </c>
      <c r="Y2780">
        <v>0</v>
      </c>
      <c r="Z2780">
        <v>0</v>
      </c>
      <c r="AA2780">
        <v>1</v>
      </c>
      <c r="AB2780">
        <v>0</v>
      </c>
      <c r="AC2780">
        <v>0</v>
      </c>
      <c r="AD2780">
        <v>0</v>
      </c>
      <c r="AE2780">
        <v>0</v>
      </c>
      <c r="AF2780">
        <v>0</v>
      </c>
      <c r="AG2780">
        <v>0</v>
      </c>
      <c r="AH2780">
        <v>0</v>
      </c>
      <c r="AI2780">
        <v>1</v>
      </c>
      <c r="AJ2780">
        <v>1</v>
      </c>
      <c r="AK2780">
        <v>0</v>
      </c>
      <c r="AL2780">
        <v>0</v>
      </c>
      <c r="AM2780">
        <v>1</v>
      </c>
      <c r="AN2780">
        <v>1</v>
      </c>
      <c r="AO2780">
        <v>1</v>
      </c>
      <c r="AP2780">
        <v>0</v>
      </c>
      <c r="AQ2780">
        <v>0</v>
      </c>
      <c r="AR2780">
        <v>0</v>
      </c>
    </row>
    <row r="2781" spans="1:44" x14ac:dyDescent="0.3">
      <c r="A2781">
        <v>2777</v>
      </c>
      <c r="B2781">
        <v>2</v>
      </c>
      <c r="C2781">
        <v>113</v>
      </c>
      <c r="D2781">
        <v>2</v>
      </c>
      <c r="E2781" t="str">
        <f>"2-113-2"</f>
        <v>2-113-2</v>
      </c>
      <c r="F2781" t="s">
        <v>71</v>
      </c>
      <c r="G2781" t="s">
        <v>72</v>
      </c>
      <c r="T2781">
        <v>0</v>
      </c>
      <c r="U2781">
        <v>1</v>
      </c>
      <c r="V2781">
        <v>0</v>
      </c>
      <c r="W2781">
        <v>0</v>
      </c>
      <c r="X2781">
        <v>1</v>
      </c>
      <c r="Y2781">
        <v>0</v>
      </c>
      <c r="Z2781">
        <v>1</v>
      </c>
      <c r="AA2781">
        <v>0</v>
      </c>
      <c r="AB2781">
        <v>0</v>
      </c>
      <c r="AC2781">
        <v>0</v>
      </c>
      <c r="AD2781">
        <v>1</v>
      </c>
      <c r="AE2781">
        <v>1</v>
      </c>
      <c r="AF2781">
        <v>1</v>
      </c>
      <c r="AG2781">
        <v>1</v>
      </c>
      <c r="AH2781">
        <v>1</v>
      </c>
      <c r="AI2781">
        <v>0</v>
      </c>
      <c r="AJ2781">
        <v>1</v>
      </c>
      <c r="AK2781">
        <v>0</v>
      </c>
      <c r="AL2781">
        <v>1</v>
      </c>
      <c r="AM2781">
        <v>1</v>
      </c>
      <c r="AN2781">
        <v>1</v>
      </c>
      <c r="AO2781">
        <v>1</v>
      </c>
      <c r="AP2781">
        <v>0</v>
      </c>
      <c r="AQ2781">
        <v>0</v>
      </c>
      <c r="AR2781">
        <v>0</v>
      </c>
    </row>
    <row r="2782" spans="1:44" x14ac:dyDescent="0.3">
      <c r="A2782">
        <v>2778</v>
      </c>
      <c r="B2782">
        <v>2</v>
      </c>
      <c r="C2782">
        <v>113</v>
      </c>
      <c r="D2782">
        <v>3</v>
      </c>
      <c r="E2782" t="str">
        <f>"2-113-3"</f>
        <v>2-113-3</v>
      </c>
      <c r="F2782" t="s">
        <v>71</v>
      </c>
      <c r="G2782" t="s">
        <v>72</v>
      </c>
      <c r="T2782">
        <v>1</v>
      </c>
      <c r="U2782">
        <v>0</v>
      </c>
      <c r="V2782">
        <v>0</v>
      </c>
      <c r="W2782">
        <v>0</v>
      </c>
      <c r="X2782">
        <v>1</v>
      </c>
      <c r="Y2782">
        <v>0</v>
      </c>
      <c r="Z2782">
        <v>1</v>
      </c>
      <c r="AA2782">
        <v>0</v>
      </c>
      <c r="AB2782">
        <v>1</v>
      </c>
      <c r="AC2782">
        <v>0</v>
      </c>
      <c r="AD2782">
        <v>0</v>
      </c>
      <c r="AE2782">
        <v>1</v>
      </c>
      <c r="AF2782">
        <v>1</v>
      </c>
      <c r="AG2782">
        <v>1</v>
      </c>
      <c r="AH2782">
        <v>0</v>
      </c>
      <c r="AI2782">
        <v>1</v>
      </c>
      <c r="AJ2782">
        <v>0</v>
      </c>
      <c r="AK2782">
        <v>1</v>
      </c>
      <c r="AL2782">
        <v>1</v>
      </c>
      <c r="AM2782">
        <v>1</v>
      </c>
      <c r="AN2782">
        <v>1</v>
      </c>
      <c r="AO2782">
        <v>1</v>
      </c>
      <c r="AP2782">
        <v>0</v>
      </c>
      <c r="AQ2782">
        <v>0</v>
      </c>
      <c r="AR2782">
        <v>1</v>
      </c>
    </row>
    <row r="2783" spans="1:44" x14ac:dyDescent="0.3">
      <c r="A2783">
        <v>2779</v>
      </c>
      <c r="B2783">
        <v>2</v>
      </c>
      <c r="C2783">
        <v>113</v>
      </c>
      <c r="D2783">
        <v>4</v>
      </c>
      <c r="E2783" t="str">
        <f>"2-113-4"</f>
        <v>2-113-4</v>
      </c>
      <c r="F2783" t="s">
        <v>71</v>
      </c>
      <c r="G2783" t="s">
        <v>72</v>
      </c>
      <c r="T2783">
        <v>1</v>
      </c>
      <c r="U2783">
        <v>0</v>
      </c>
      <c r="V2783">
        <v>0</v>
      </c>
      <c r="W2783">
        <v>0</v>
      </c>
      <c r="X2783">
        <v>1</v>
      </c>
      <c r="Y2783">
        <v>0</v>
      </c>
      <c r="Z2783">
        <v>1</v>
      </c>
      <c r="AA2783">
        <v>0</v>
      </c>
      <c r="AB2783">
        <v>1</v>
      </c>
      <c r="AC2783">
        <v>0</v>
      </c>
      <c r="AD2783">
        <v>0</v>
      </c>
      <c r="AE2783">
        <v>1</v>
      </c>
      <c r="AF2783">
        <v>1</v>
      </c>
      <c r="AG2783">
        <v>1</v>
      </c>
      <c r="AH2783">
        <v>0</v>
      </c>
      <c r="AI2783">
        <v>1</v>
      </c>
      <c r="AJ2783">
        <v>0</v>
      </c>
      <c r="AK2783">
        <v>1</v>
      </c>
      <c r="AL2783">
        <v>1</v>
      </c>
      <c r="AM2783">
        <v>1</v>
      </c>
      <c r="AN2783">
        <v>1</v>
      </c>
      <c r="AO2783">
        <v>1</v>
      </c>
      <c r="AP2783">
        <v>0</v>
      </c>
      <c r="AQ2783">
        <v>0</v>
      </c>
      <c r="AR2783">
        <v>1</v>
      </c>
    </row>
    <row r="2784" spans="1:44" x14ac:dyDescent="0.3">
      <c r="A2784">
        <v>2780</v>
      </c>
      <c r="B2784">
        <v>2</v>
      </c>
      <c r="C2784">
        <v>114</v>
      </c>
      <c r="D2784">
        <v>25</v>
      </c>
      <c r="E2784" t="str">
        <f>"2-114-25"</f>
        <v>2-114-25</v>
      </c>
      <c r="F2784" t="s">
        <v>71</v>
      </c>
      <c r="G2784" t="s">
        <v>73</v>
      </c>
      <c r="H2784">
        <v>1</v>
      </c>
      <c r="I2784">
        <v>0</v>
      </c>
      <c r="J2784">
        <v>0</v>
      </c>
      <c r="K2784">
        <v>1</v>
      </c>
      <c r="L2784">
        <v>1</v>
      </c>
      <c r="M2784">
        <v>1</v>
      </c>
      <c r="N2784">
        <v>1</v>
      </c>
      <c r="O2784">
        <v>1</v>
      </c>
      <c r="P2784">
        <v>1</v>
      </c>
      <c r="Q2784">
        <v>1</v>
      </c>
      <c r="R2784">
        <v>1</v>
      </c>
      <c r="S2784">
        <v>0</v>
      </c>
    </row>
    <row r="2785" spans="1:44" x14ac:dyDescent="0.3">
      <c r="A2785">
        <v>2781</v>
      </c>
      <c r="B2785">
        <v>2</v>
      </c>
      <c r="C2785">
        <v>114</v>
      </c>
      <c r="D2785">
        <v>20</v>
      </c>
      <c r="E2785" t="str">
        <f>"2-114-20"</f>
        <v>2-114-20</v>
      </c>
      <c r="F2785" t="s">
        <v>71</v>
      </c>
      <c r="G2785" t="s">
        <v>73</v>
      </c>
      <c r="H2785">
        <v>1</v>
      </c>
      <c r="I2785">
        <v>0</v>
      </c>
      <c r="J2785">
        <v>0</v>
      </c>
      <c r="K2785">
        <v>1</v>
      </c>
      <c r="L2785">
        <v>1</v>
      </c>
      <c r="M2785">
        <v>1</v>
      </c>
      <c r="N2785">
        <v>1</v>
      </c>
      <c r="O2785">
        <v>1</v>
      </c>
      <c r="P2785">
        <v>1</v>
      </c>
      <c r="Q2785">
        <v>1</v>
      </c>
      <c r="R2785">
        <v>1</v>
      </c>
      <c r="S2785">
        <v>1</v>
      </c>
    </row>
    <row r="2786" spans="1:44" x14ac:dyDescent="0.3">
      <c r="A2786">
        <v>2782</v>
      </c>
      <c r="B2786">
        <v>2</v>
      </c>
      <c r="C2786">
        <v>114</v>
      </c>
      <c r="D2786">
        <v>19</v>
      </c>
      <c r="E2786" t="str">
        <f>"2-114-19"</f>
        <v>2-114-19</v>
      </c>
      <c r="F2786" t="s">
        <v>71</v>
      </c>
      <c r="G2786" t="s">
        <v>73</v>
      </c>
      <c r="H2786">
        <v>1</v>
      </c>
      <c r="I2786">
        <v>1</v>
      </c>
      <c r="J2786">
        <v>0</v>
      </c>
      <c r="K2786">
        <v>0</v>
      </c>
      <c r="L2786">
        <v>1</v>
      </c>
      <c r="M2786">
        <v>1</v>
      </c>
      <c r="N2786">
        <v>1</v>
      </c>
      <c r="O2786">
        <v>1</v>
      </c>
      <c r="P2786">
        <v>1</v>
      </c>
      <c r="Q2786">
        <v>1</v>
      </c>
      <c r="R2786">
        <v>1</v>
      </c>
      <c r="S2786">
        <v>1</v>
      </c>
    </row>
    <row r="2787" spans="1:44" x14ac:dyDescent="0.3">
      <c r="A2787">
        <v>2783</v>
      </c>
      <c r="B2787">
        <v>2</v>
      </c>
      <c r="C2787">
        <v>114</v>
      </c>
      <c r="D2787">
        <v>12</v>
      </c>
      <c r="E2787" t="str">
        <f>"2-114-12"</f>
        <v>2-114-12</v>
      </c>
      <c r="F2787" t="s">
        <v>71</v>
      </c>
      <c r="G2787" t="s">
        <v>73</v>
      </c>
      <c r="H2787">
        <v>1</v>
      </c>
      <c r="I2787">
        <v>1</v>
      </c>
      <c r="J2787">
        <v>0</v>
      </c>
      <c r="K2787">
        <v>0</v>
      </c>
      <c r="L2787">
        <v>1</v>
      </c>
      <c r="M2787">
        <v>1</v>
      </c>
      <c r="N2787">
        <v>1</v>
      </c>
      <c r="O2787">
        <v>1</v>
      </c>
      <c r="P2787">
        <v>1</v>
      </c>
      <c r="Q2787">
        <v>1</v>
      </c>
      <c r="R2787">
        <v>0</v>
      </c>
      <c r="S2787">
        <v>1</v>
      </c>
    </row>
    <row r="2788" spans="1:44" x14ac:dyDescent="0.3">
      <c r="A2788">
        <v>2784</v>
      </c>
      <c r="B2788">
        <v>2</v>
      </c>
      <c r="C2788">
        <v>114</v>
      </c>
      <c r="D2788">
        <v>5</v>
      </c>
      <c r="E2788" t="str">
        <f>"2-114-5"</f>
        <v>2-114-5</v>
      </c>
      <c r="F2788" t="s">
        <v>71</v>
      </c>
      <c r="G2788" t="s">
        <v>72</v>
      </c>
      <c r="T2788">
        <v>0</v>
      </c>
      <c r="U2788">
        <v>1</v>
      </c>
      <c r="V2788">
        <v>0</v>
      </c>
      <c r="W2788">
        <v>0</v>
      </c>
      <c r="X2788">
        <v>1</v>
      </c>
      <c r="Y2788">
        <v>0</v>
      </c>
      <c r="Z2788">
        <v>1</v>
      </c>
      <c r="AA2788">
        <v>0</v>
      </c>
      <c r="AB2788">
        <v>0</v>
      </c>
      <c r="AC2788">
        <v>0</v>
      </c>
      <c r="AD2788">
        <v>1</v>
      </c>
      <c r="AE2788">
        <v>0</v>
      </c>
      <c r="AF2788">
        <v>0</v>
      </c>
      <c r="AG2788">
        <v>0</v>
      </c>
      <c r="AH2788">
        <v>0</v>
      </c>
      <c r="AI2788">
        <v>1</v>
      </c>
      <c r="AJ2788">
        <v>0</v>
      </c>
      <c r="AK2788">
        <v>1</v>
      </c>
      <c r="AL2788">
        <v>0</v>
      </c>
      <c r="AM2788">
        <v>0</v>
      </c>
      <c r="AN2788">
        <v>0</v>
      </c>
      <c r="AO2788">
        <v>0</v>
      </c>
      <c r="AP2788">
        <v>0</v>
      </c>
      <c r="AQ2788">
        <v>0</v>
      </c>
      <c r="AR2788">
        <v>0</v>
      </c>
    </row>
    <row r="2789" spans="1:44" x14ac:dyDescent="0.3">
      <c r="A2789">
        <v>2785</v>
      </c>
      <c r="B2789">
        <v>2</v>
      </c>
      <c r="C2789">
        <v>114</v>
      </c>
      <c r="D2789">
        <v>1</v>
      </c>
      <c r="E2789" t="str">
        <f>"2-114-1"</f>
        <v>2-114-1</v>
      </c>
      <c r="F2789" t="s">
        <v>71</v>
      </c>
      <c r="G2789" t="s">
        <v>73</v>
      </c>
      <c r="H2789">
        <v>0</v>
      </c>
      <c r="I2789">
        <v>0</v>
      </c>
      <c r="J2789">
        <v>0</v>
      </c>
      <c r="K2789">
        <v>1</v>
      </c>
      <c r="L2789">
        <v>0</v>
      </c>
      <c r="M2789">
        <v>0</v>
      </c>
      <c r="N2789">
        <v>0</v>
      </c>
      <c r="O2789">
        <v>0</v>
      </c>
      <c r="P2789">
        <v>0</v>
      </c>
      <c r="Q2789">
        <v>0</v>
      </c>
      <c r="R2789">
        <v>0</v>
      </c>
      <c r="S2789">
        <v>0</v>
      </c>
    </row>
    <row r="2790" spans="1:44" x14ac:dyDescent="0.3">
      <c r="A2790">
        <v>2786</v>
      </c>
      <c r="B2790">
        <v>2</v>
      </c>
      <c r="C2790">
        <v>114</v>
      </c>
      <c r="D2790">
        <v>22</v>
      </c>
      <c r="E2790" t="str">
        <f>"2-114-22"</f>
        <v>2-114-22</v>
      </c>
      <c r="F2790" t="s">
        <v>71</v>
      </c>
      <c r="G2790" t="s">
        <v>72</v>
      </c>
      <c r="T2790">
        <v>0</v>
      </c>
      <c r="U2790">
        <v>1</v>
      </c>
      <c r="V2790">
        <v>0</v>
      </c>
      <c r="W2790">
        <v>0</v>
      </c>
      <c r="X2790">
        <v>0</v>
      </c>
      <c r="Y2790">
        <v>1</v>
      </c>
      <c r="Z2790">
        <v>0</v>
      </c>
      <c r="AA2790">
        <v>0</v>
      </c>
      <c r="AB2790">
        <v>0</v>
      </c>
      <c r="AC2790">
        <v>0</v>
      </c>
      <c r="AD2790">
        <v>0</v>
      </c>
      <c r="AE2790">
        <v>0</v>
      </c>
      <c r="AF2790">
        <v>0</v>
      </c>
      <c r="AG2790">
        <v>0</v>
      </c>
      <c r="AH2790">
        <v>0</v>
      </c>
      <c r="AI2790">
        <v>0</v>
      </c>
      <c r="AJ2790">
        <v>0</v>
      </c>
      <c r="AK2790">
        <v>0</v>
      </c>
      <c r="AL2790">
        <v>0</v>
      </c>
      <c r="AM2790">
        <v>0</v>
      </c>
      <c r="AN2790">
        <v>1</v>
      </c>
      <c r="AO2790">
        <v>1</v>
      </c>
      <c r="AP2790">
        <v>0</v>
      </c>
      <c r="AQ2790">
        <v>0</v>
      </c>
      <c r="AR2790">
        <v>0</v>
      </c>
    </row>
    <row r="2791" spans="1:44" x14ac:dyDescent="0.3">
      <c r="A2791">
        <v>2787</v>
      </c>
      <c r="B2791">
        <v>2</v>
      </c>
      <c r="C2791">
        <v>114</v>
      </c>
      <c r="D2791">
        <v>21</v>
      </c>
      <c r="E2791" t="str">
        <f>"2-114-21"</f>
        <v>2-114-21</v>
      </c>
      <c r="F2791" t="s">
        <v>71</v>
      </c>
      <c r="G2791" t="s">
        <v>72</v>
      </c>
      <c r="T2791">
        <v>1</v>
      </c>
      <c r="U2791">
        <v>0</v>
      </c>
      <c r="V2791">
        <v>0</v>
      </c>
      <c r="W2791">
        <v>0</v>
      </c>
      <c r="X2791">
        <v>1</v>
      </c>
      <c r="Y2791">
        <v>0</v>
      </c>
      <c r="Z2791">
        <v>1</v>
      </c>
      <c r="AA2791">
        <v>0</v>
      </c>
      <c r="AB2791">
        <v>1</v>
      </c>
      <c r="AC2791">
        <v>0</v>
      </c>
      <c r="AD2791">
        <v>0</v>
      </c>
      <c r="AE2791">
        <v>1</v>
      </c>
      <c r="AF2791">
        <v>1</v>
      </c>
      <c r="AG2791">
        <v>1</v>
      </c>
      <c r="AH2791">
        <v>0</v>
      </c>
      <c r="AI2791">
        <v>1</v>
      </c>
      <c r="AJ2791">
        <v>1</v>
      </c>
      <c r="AK2791">
        <v>0</v>
      </c>
      <c r="AL2791">
        <v>1</v>
      </c>
      <c r="AM2791">
        <v>1</v>
      </c>
      <c r="AN2791">
        <v>1</v>
      </c>
      <c r="AO2791">
        <v>1</v>
      </c>
      <c r="AP2791">
        <v>0</v>
      </c>
      <c r="AQ2791">
        <v>0</v>
      </c>
      <c r="AR2791">
        <v>0</v>
      </c>
    </row>
    <row r="2792" spans="1:44" x14ac:dyDescent="0.3">
      <c r="A2792">
        <v>2788</v>
      </c>
      <c r="B2792">
        <v>2</v>
      </c>
      <c r="C2792">
        <v>114</v>
      </c>
      <c r="D2792">
        <v>14</v>
      </c>
      <c r="E2792" t="str">
        <f>"2-114-14"</f>
        <v>2-114-14</v>
      </c>
      <c r="F2792" t="s">
        <v>71</v>
      </c>
      <c r="G2792" t="s">
        <v>73</v>
      </c>
      <c r="H2792">
        <v>1</v>
      </c>
      <c r="I2792">
        <v>1</v>
      </c>
      <c r="J2792">
        <v>0</v>
      </c>
      <c r="K2792">
        <v>0</v>
      </c>
      <c r="L2792">
        <v>1</v>
      </c>
      <c r="M2792">
        <v>1</v>
      </c>
      <c r="N2792">
        <v>1</v>
      </c>
      <c r="O2792">
        <v>1</v>
      </c>
      <c r="P2792">
        <v>1</v>
      </c>
      <c r="Q2792">
        <v>1</v>
      </c>
      <c r="R2792">
        <v>1</v>
      </c>
      <c r="S2792">
        <v>1</v>
      </c>
    </row>
    <row r="2793" spans="1:44" x14ac:dyDescent="0.3">
      <c r="A2793">
        <v>2789</v>
      </c>
      <c r="B2793">
        <v>2</v>
      </c>
      <c r="C2793">
        <v>114</v>
      </c>
      <c r="D2793">
        <v>13</v>
      </c>
      <c r="E2793" t="str">
        <f>"2-114-13"</f>
        <v>2-114-13</v>
      </c>
      <c r="F2793" t="s">
        <v>71</v>
      </c>
      <c r="G2793" t="s">
        <v>73</v>
      </c>
      <c r="H2793">
        <v>1</v>
      </c>
      <c r="I2793">
        <v>1</v>
      </c>
      <c r="J2793">
        <v>0</v>
      </c>
      <c r="K2793">
        <v>0</v>
      </c>
      <c r="L2793">
        <v>1</v>
      </c>
      <c r="M2793">
        <v>1</v>
      </c>
      <c r="N2793">
        <v>1</v>
      </c>
      <c r="O2793">
        <v>1</v>
      </c>
      <c r="P2793">
        <v>1</v>
      </c>
      <c r="Q2793">
        <v>1</v>
      </c>
      <c r="R2793">
        <v>1</v>
      </c>
      <c r="S2793">
        <v>1</v>
      </c>
    </row>
    <row r="2794" spans="1:44" x14ac:dyDescent="0.3">
      <c r="A2794">
        <v>2790</v>
      </c>
      <c r="B2794">
        <v>2</v>
      </c>
      <c r="C2794">
        <v>114</v>
      </c>
      <c r="D2794">
        <v>9</v>
      </c>
      <c r="E2794" t="str">
        <f>"2-114-9"</f>
        <v>2-114-9</v>
      </c>
      <c r="F2794" t="s">
        <v>71</v>
      </c>
      <c r="G2794" t="s">
        <v>73</v>
      </c>
      <c r="H2794">
        <v>1</v>
      </c>
      <c r="I2794">
        <v>0</v>
      </c>
      <c r="J2794">
        <v>0</v>
      </c>
      <c r="K2794">
        <v>1</v>
      </c>
      <c r="L2794">
        <v>1</v>
      </c>
      <c r="M2794">
        <v>1</v>
      </c>
      <c r="N2794">
        <v>1</v>
      </c>
      <c r="O2794">
        <v>1</v>
      </c>
      <c r="P2794">
        <v>1</v>
      </c>
      <c r="Q2794">
        <v>1</v>
      </c>
      <c r="R2794">
        <v>1</v>
      </c>
      <c r="S2794">
        <v>1</v>
      </c>
    </row>
    <row r="2795" spans="1:44" x14ac:dyDescent="0.3">
      <c r="A2795">
        <v>2791</v>
      </c>
      <c r="B2795">
        <v>2</v>
      </c>
      <c r="C2795">
        <v>114</v>
      </c>
      <c r="D2795">
        <v>6</v>
      </c>
      <c r="E2795" t="str">
        <f>"2-114-6"</f>
        <v>2-114-6</v>
      </c>
      <c r="F2795" t="s">
        <v>71</v>
      </c>
      <c r="G2795" t="s">
        <v>73</v>
      </c>
      <c r="H2795">
        <v>1</v>
      </c>
      <c r="I2795">
        <v>0</v>
      </c>
      <c r="J2795">
        <v>0</v>
      </c>
      <c r="K2795">
        <v>1</v>
      </c>
      <c r="L2795">
        <v>1</v>
      </c>
      <c r="M2795">
        <v>1</v>
      </c>
      <c r="N2795">
        <v>1</v>
      </c>
      <c r="O2795">
        <v>1</v>
      </c>
      <c r="P2795">
        <v>1</v>
      </c>
      <c r="Q2795">
        <v>1</v>
      </c>
      <c r="R2795">
        <v>1</v>
      </c>
      <c r="S2795">
        <v>1</v>
      </c>
    </row>
    <row r="2796" spans="1:44" x14ac:dyDescent="0.3">
      <c r="A2796">
        <v>2792</v>
      </c>
      <c r="B2796">
        <v>2</v>
      </c>
      <c r="C2796">
        <v>114</v>
      </c>
      <c r="D2796">
        <v>4</v>
      </c>
      <c r="E2796" t="str">
        <f>"2-114-4"</f>
        <v>2-114-4</v>
      </c>
      <c r="F2796" t="s">
        <v>71</v>
      </c>
      <c r="G2796" t="s">
        <v>72</v>
      </c>
      <c r="T2796">
        <v>0</v>
      </c>
      <c r="U2796">
        <v>1</v>
      </c>
      <c r="V2796">
        <v>0</v>
      </c>
      <c r="W2796">
        <v>0</v>
      </c>
      <c r="X2796">
        <v>1</v>
      </c>
      <c r="Y2796">
        <v>0</v>
      </c>
      <c r="Z2796">
        <v>0</v>
      </c>
      <c r="AA2796">
        <v>1</v>
      </c>
      <c r="AB2796">
        <v>1</v>
      </c>
      <c r="AC2796">
        <v>0</v>
      </c>
      <c r="AD2796">
        <v>0</v>
      </c>
      <c r="AE2796">
        <v>1</v>
      </c>
      <c r="AF2796">
        <v>0</v>
      </c>
      <c r="AG2796">
        <v>1</v>
      </c>
      <c r="AH2796">
        <v>0</v>
      </c>
      <c r="AI2796">
        <v>1</v>
      </c>
      <c r="AJ2796">
        <v>0</v>
      </c>
      <c r="AK2796">
        <v>1</v>
      </c>
      <c r="AL2796">
        <v>1</v>
      </c>
      <c r="AM2796">
        <v>1</v>
      </c>
      <c r="AN2796">
        <v>1</v>
      </c>
      <c r="AO2796">
        <v>1</v>
      </c>
      <c r="AP2796">
        <v>0</v>
      </c>
      <c r="AQ2796">
        <v>0</v>
      </c>
      <c r="AR2796">
        <v>0</v>
      </c>
    </row>
    <row r="2797" spans="1:44" x14ac:dyDescent="0.3">
      <c r="A2797">
        <v>2793</v>
      </c>
      <c r="B2797">
        <v>2</v>
      </c>
      <c r="C2797">
        <v>114</v>
      </c>
      <c r="D2797">
        <v>24</v>
      </c>
      <c r="E2797" t="str">
        <f>"2-114-24"</f>
        <v>2-114-24</v>
      </c>
      <c r="F2797" t="s">
        <v>71</v>
      </c>
      <c r="G2797" t="s">
        <v>73</v>
      </c>
      <c r="H2797">
        <v>1</v>
      </c>
      <c r="I2797">
        <v>0</v>
      </c>
      <c r="J2797">
        <v>1</v>
      </c>
      <c r="K2797">
        <v>0</v>
      </c>
      <c r="L2797">
        <v>1</v>
      </c>
      <c r="M2797">
        <v>1</v>
      </c>
      <c r="N2797">
        <v>1</v>
      </c>
      <c r="O2797">
        <v>1</v>
      </c>
      <c r="P2797">
        <v>1</v>
      </c>
      <c r="Q2797">
        <v>1</v>
      </c>
      <c r="R2797">
        <v>1</v>
      </c>
      <c r="S2797">
        <v>1</v>
      </c>
    </row>
    <row r="2798" spans="1:44" x14ac:dyDescent="0.3">
      <c r="A2798">
        <v>2794</v>
      </c>
      <c r="B2798">
        <v>2</v>
      </c>
      <c r="C2798">
        <v>114</v>
      </c>
      <c r="D2798">
        <v>23</v>
      </c>
      <c r="E2798" t="str">
        <f>"2-114-23"</f>
        <v>2-114-23</v>
      </c>
      <c r="F2798" t="s">
        <v>71</v>
      </c>
      <c r="G2798" t="s">
        <v>72</v>
      </c>
      <c r="T2798">
        <v>1</v>
      </c>
      <c r="U2798">
        <v>0</v>
      </c>
      <c r="V2798">
        <v>0</v>
      </c>
      <c r="W2798">
        <v>0</v>
      </c>
      <c r="X2798">
        <v>1</v>
      </c>
      <c r="Y2798">
        <v>0</v>
      </c>
      <c r="Z2798">
        <v>0</v>
      </c>
      <c r="AA2798">
        <v>1</v>
      </c>
      <c r="AB2798">
        <v>0</v>
      </c>
      <c r="AC2798">
        <v>0</v>
      </c>
      <c r="AD2798">
        <v>1</v>
      </c>
      <c r="AE2798">
        <v>1</v>
      </c>
      <c r="AF2798">
        <v>1</v>
      </c>
      <c r="AG2798">
        <v>1</v>
      </c>
      <c r="AH2798">
        <v>0</v>
      </c>
      <c r="AI2798">
        <v>1</v>
      </c>
      <c r="AJ2798">
        <v>0</v>
      </c>
      <c r="AK2798">
        <v>1</v>
      </c>
      <c r="AL2798">
        <v>0</v>
      </c>
      <c r="AM2798">
        <v>1</v>
      </c>
      <c r="AN2798">
        <v>1</v>
      </c>
      <c r="AO2798">
        <v>1</v>
      </c>
      <c r="AP2798">
        <v>0</v>
      </c>
      <c r="AQ2798">
        <v>0</v>
      </c>
      <c r="AR2798">
        <v>0</v>
      </c>
    </row>
    <row r="2799" spans="1:44" x14ac:dyDescent="0.3">
      <c r="A2799">
        <v>2795</v>
      </c>
      <c r="B2799">
        <v>2</v>
      </c>
      <c r="C2799">
        <v>114</v>
      </c>
      <c r="D2799">
        <v>16</v>
      </c>
      <c r="E2799" t="str">
        <f>"2-114-16"</f>
        <v>2-114-16</v>
      </c>
      <c r="F2799" t="s">
        <v>71</v>
      </c>
      <c r="G2799" t="s">
        <v>73</v>
      </c>
      <c r="H2799">
        <v>1</v>
      </c>
      <c r="I2799">
        <v>1</v>
      </c>
      <c r="J2799">
        <v>0</v>
      </c>
      <c r="K2799">
        <v>0</v>
      </c>
      <c r="L2799">
        <v>1</v>
      </c>
      <c r="M2799">
        <v>1</v>
      </c>
      <c r="N2799">
        <v>1</v>
      </c>
      <c r="O2799">
        <v>1</v>
      </c>
      <c r="P2799">
        <v>1</v>
      </c>
      <c r="Q2799">
        <v>1</v>
      </c>
      <c r="R2799">
        <v>1</v>
      </c>
      <c r="S2799">
        <v>1</v>
      </c>
    </row>
    <row r="2800" spans="1:44" x14ac:dyDescent="0.3">
      <c r="A2800">
        <v>2796</v>
      </c>
      <c r="B2800">
        <v>2</v>
      </c>
      <c r="C2800">
        <v>114</v>
      </c>
      <c r="D2800">
        <v>15</v>
      </c>
      <c r="E2800" t="str">
        <f>"2-114-15"</f>
        <v>2-114-15</v>
      </c>
      <c r="F2800" t="s">
        <v>71</v>
      </c>
      <c r="G2800" t="s">
        <v>73</v>
      </c>
      <c r="H2800">
        <v>1</v>
      </c>
      <c r="I2800">
        <v>1</v>
      </c>
      <c r="J2800">
        <v>0</v>
      </c>
      <c r="K2800">
        <v>0</v>
      </c>
      <c r="L2800">
        <v>1</v>
      </c>
      <c r="M2800">
        <v>1</v>
      </c>
      <c r="N2800">
        <v>1</v>
      </c>
      <c r="O2800">
        <v>1</v>
      </c>
      <c r="P2800">
        <v>1</v>
      </c>
      <c r="Q2800">
        <v>1</v>
      </c>
      <c r="R2800">
        <v>1</v>
      </c>
      <c r="S2800">
        <v>1</v>
      </c>
    </row>
    <row r="2801" spans="1:44" x14ac:dyDescent="0.3">
      <c r="A2801">
        <v>2797</v>
      </c>
      <c r="B2801">
        <v>2</v>
      </c>
      <c r="C2801">
        <v>114</v>
      </c>
      <c r="D2801">
        <v>10</v>
      </c>
      <c r="E2801" t="str">
        <f>"2-114-10"</f>
        <v>2-114-10</v>
      </c>
      <c r="F2801" t="s">
        <v>71</v>
      </c>
      <c r="G2801" t="s">
        <v>72</v>
      </c>
      <c r="T2801">
        <v>1</v>
      </c>
      <c r="U2801">
        <v>0</v>
      </c>
      <c r="V2801">
        <v>0</v>
      </c>
      <c r="W2801">
        <v>0</v>
      </c>
      <c r="X2801">
        <v>0</v>
      </c>
      <c r="Y2801">
        <v>1</v>
      </c>
      <c r="Z2801">
        <v>1</v>
      </c>
      <c r="AA2801">
        <v>0</v>
      </c>
      <c r="AB2801">
        <v>1</v>
      </c>
      <c r="AC2801">
        <v>0</v>
      </c>
      <c r="AD2801">
        <v>0</v>
      </c>
      <c r="AE2801">
        <v>1</v>
      </c>
      <c r="AF2801">
        <v>1</v>
      </c>
      <c r="AG2801">
        <v>1</v>
      </c>
      <c r="AH2801">
        <v>0</v>
      </c>
      <c r="AI2801">
        <v>1</v>
      </c>
      <c r="AJ2801">
        <v>0</v>
      </c>
      <c r="AK2801">
        <v>1</v>
      </c>
      <c r="AL2801">
        <v>1</v>
      </c>
      <c r="AM2801">
        <v>1</v>
      </c>
      <c r="AN2801">
        <v>1</v>
      </c>
      <c r="AO2801">
        <v>1</v>
      </c>
      <c r="AP2801">
        <v>0</v>
      </c>
      <c r="AQ2801">
        <v>0</v>
      </c>
      <c r="AR2801">
        <v>0</v>
      </c>
    </row>
    <row r="2802" spans="1:44" x14ac:dyDescent="0.3">
      <c r="A2802">
        <v>2798</v>
      </c>
      <c r="B2802">
        <v>2</v>
      </c>
      <c r="C2802">
        <v>114</v>
      </c>
      <c r="D2802">
        <v>7</v>
      </c>
      <c r="E2802" t="str">
        <f>"2-114-7"</f>
        <v>2-114-7</v>
      </c>
      <c r="F2802" t="s">
        <v>71</v>
      </c>
      <c r="G2802" t="s">
        <v>72</v>
      </c>
      <c r="T2802">
        <v>1</v>
      </c>
      <c r="U2802">
        <v>0</v>
      </c>
      <c r="V2802">
        <v>0</v>
      </c>
      <c r="W2802">
        <v>0</v>
      </c>
      <c r="X2802">
        <v>1</v>
      </c>
      <c r="Y2802">
        <v>0</v>
      </c>
      <c r="Z2802">
        <v>0</v>
      </c>
      <c r="AA2802">
        <v>1</v>
      </c>
      <c r="AB2802">
        <v>0</v>
      </c>
      <c r="AC2802">
        <v>1</v>
      </c>
      <c r="AD2802">
        <v>0</v>
      </c>
      <c r="AE2802">
        <v>1</v>
      </c>
      <c r="AF2802">
        <v>1</v>
      </c>
      <c r="AG2802">
        <v>1</v>
      </c>
      <c r="AH2802">
        <v>0</v>
      </c>
      <c r="AI2802">
        <v>1</v>
      </c>
      <c r="AJ2802">
        <v>1</v>
      </c>
      <c r="AK2802">
        <v>0</v>
      </c>
      <c r="AL2802">
        <v>1</v>
      </c>
      <c r="AM2802">
        <v>1</v>
      </c>
      <c r="AN2802">
        <v>1</v>
      </c>
      <c r="AO2802">
        <v>1</v>
      </c>
      <c r="AP2802">
        <v>0</v>
      </c>
      <c r="AQ2802">
        <v>0</v>
      </c>
      <c r="AR2802">
        <v>0</v>
      </c>
    </row>
    <row r="2803" spans="1:44" x14ac:dyDescent="0.3">
      <c r="A2803">
        <v>2799</v>
      </c>
      <c r="B2803">
        <v>2</v>
      </c>
      <c r="C2803">
        <v>114</v>
      </c>
      <c r="D2803">
        <v>18</v>
      </c>
      <c r="E2803" t="str">
        <f>"2-114-18"</f>
        <v>2-114-18</v>
      </c>
      <c r="F2803" t="s">
        <v>71</v>
      </c>
      <c r="G2803" t="s">
        <v>72</v>
      </c>
      <c r="T2803">
        <v>0</v>
      </c>
      <c r="U2803">
        <v>1</v>
      </c>
      <c r="V2803">
        <v>0</v>
      </c>
      <c r="W2803">
        <v>0</v>
      </c>
      <c r="X2803">
        <v>1</v>
      </c>
      <c r="Y2803">
        <v>0</v>
      </c>
      <c r="Z2803">
        <v>0</v>
      </c>
      <c r="AA2803">
        <v>1</v>
      </c>
      <c r="AB2803">
        <v>0</v>
      </c>
      <c r="AC2803">
        <v>0</v>
      </c>
      <c r="AD2803">
        <v>1</v>
      </c>
      <c r="AE2803">
        <v>1</v>
      </c>
      <c r="AF2803">
        <v>1</v>
      </c>
      <c r="AG2803">
        <v>1</v>
      </c>
      <c r="AH2803">
        <v>0</v>
      </c>
      <c r="AI2803">
        <v>1</v>
      </c>
      <c r="AJ2803">
        <v>0</v>
      </c>
      <c r="AK2803">
        <v>1</v>
      </c>
      <c r="AL2803">
        <v>1</v>
      </c>
      <c r="AM2803">
        <v>1</v>
      </c>
      <c r="AN2803">
        <v>1</v>
      </c>
      <c r="AO2803">
        <v>1</v>
      </c>
      <c r="AP2803">
        <v>0</v>
      </c>
      <c r="AQ2803">
        <v>0</v>
      </c>
      <c r="AR2803">
        <v>0</v>
      </c>
    </row>
    <row r="2804" spans="1:44" x14ac:dyDescent="0.3">
      <c r="A2804">
        <v>2800</v>
      </c>
      <c r="B2804">
        <v>2</v>
      </c>
      <c r="C2804">
        <v>114</v>
      </c>
      <c r="D2804">
        <v>17</v>
      </c>
      <c r="E2804" t="str">
        <f>"2-114-17"</f>
        <v>2-114-17</v>
      </c>
      <c r="F2804" t="s">
        <v>71</v>
      </c>
      <c r="G2804" t="s">
        <v>72</v>
      </c>
      <c r="T2804">
        <v>0</v>
      </c>
      <c r="U2804">
        <v>1</v>
      </c>
      <c r="V2804">
        <v>0</v>
      </c>
      <c r="W2804">
        <v>0</v>
      </c>
      <c r="X2804">
        <v>1</v>
      </c>
      <c r="Y2804">
        <v>0</v>
      </c>
      <c r="Z2804">
        <v>0</v>
      </c>
      <c r="AA2804">
        <v>1</v>
      </c>
      <c r="AB2804">
        <v>0</v>
      </c>
      <c r="AC2804">
        <v>0</v>
      </c>
      <c r="AD2804">
        <v>1</v>
      </c>
      <c r="AE2804">
        <v>1</v>
      </c>
      <c r="AF2804">
        <v>1</v>
      </c>
      <c r="AG2804">
        <v>1</v>
      </c>
      <c r="AH2804">
        <v>0</v>
      </c>
      <c r="AI2804">
        <v>1</v>
      </c>
      <c r="AJ2804">
        <v>0</v>
      </c>
      <c r="AK2804">
        <v>1</v>
      </c>
      <c r="AL2804">
        <v>1</v>
      </c>
      <c r="AM2804">
        <v>1</v>
      </c>
      <c r="AN2804">
        <v>1</v>
      </c>
      <c r="AO2804">
        <v>1</v>
      </c>
      <c r="AP2804">
        <v>0</v>
      </c>
      <c r="AQ2804">
        <v>0</v>
      </c>
      <c r="AR2804">
        <v>0</v>
      </c>
    </row>
    <row r="2805" spans="1:44" x14ac:dyDescent="0.3">
      <c r="A2805">
        <v>2801</v>
      </c>
      <c r="B2805">
        <v>2</v>
      </c>
      <c r="C2805">
        <v>114</v>
      </c>
      <c r="D2805">
        <v>11</v>
      </c>
      <c r="E2805" t="str">
        <f>"2-114-11"</f>
        <v>2-114-11</v>
      </c>
      <c r="F2805" t="s">
        <v>71</v>
      </c>
      <c r="G2805" t="s">
        <v>72</v>
      </c>
      <c r="T2805">
        <v>0</v>
      </c>
      <c r="U2805">
        <v>1</v>
      </c>
      <c r="V2805">
        <v>0</v>
      </c>
      <c r="W2805">
        <v>0</v>
      </c>
      <c r="X2805">
        <v>0</v>
      </c>
      <c r="Y2805">
        <v>1</v>
      </c>
      <c r="Z2805">
        <v>1</v>
      </c>
      <c r="AA2805">
        <v>0</v>
      </c>
      <c r="AB2805">
        <v>0</v>
      </c>
      <c r="AC2805">
        <v>0</v>
      </c>
      <c r="AD2805">
        <v>1</v>
      </c>
      <c r="AE2805">
        <v>1</v>
      </c>
      <c r="AF2805">
        <v>1</v>
      </c>
      <c r="AG2805">
        <v>1</v>
      </c>
      <c r="AH2805">
        <v>0</v>
      </c>
      <c r="AI2805">
        <v>1</v>
      </c>
      <c r="AJ2805">
        <v>0</v>
      </c>
      <c r="AK2805">
        <v>1</v>
      </c>
      <c r="AL2805">
        <v>1</v>
      </c>
      <c r="AM2805">
        <v>1</v>
      </c>
      <c r="AN2805">
        <v>1</v>
      </c>
      <c r="AO2805">
        <v>1</v>
      </c>
      <c r="AP2805">
        <v>0</v>
      </c>
      <c r="AQ2805">
        <v>0</v>
      </c>
      <c r="AR2805">
        <v>0</v>
      </c>
    </row>
    <row r="2806" spans="1:44" x14ac:dyDescent="0.3">
      <c r="A2806">
        <v>2802</v>
      </c>
      <c r="B2806">
        <v>2</v>
      </c>
      <c r="C2806">
        <v>114</v>
      </c>
      <c r="D2806">
        <v>8</v>
      </c>
      <c r="E2806" t="str">
        <f>"2-114-8"</f>
        <v>2-114-8</v>
      </c>
      <c r="F2806" t="s">
        <v>71</v>
      </c>
      <c r="G2806" t="s">
        <v>73</v>
      </c>
      <c r="H2806">
        <v>1</v>
      </c>
      <c r="I2806">
        <v>1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0</v>
      </c>
      <c r="P2806">
        <v>0</v>
      </c>
      <c r="Q2806">
        <v>0</v>
      </c>
      <c r="R2806">
        <v>0</v>
      </c>
      <c r="S2806">
        <v>0</v>
      </c>
    </row>
    <row r="2807" spans="1:44" x14ac:dyDescent="0.3">
      <c r="A2807">
        <v>2803</v>
      </c>
      <c r="B2807">
        <v>2</v>
      </c>
      <c r="C2807">
        <v>114</v>
      </c>
      <c r="D2807">
        <v>2</v>
      </c>
      <c r="E2807" t="str">
        <f>"2-114-2"</f>
        <v>2-114-2</v>
      </c>
      <c r="F2807" t="s">
        <v>71</v>
      </c>
      <c r="G2807" t="s">
        <v>72</v>
      </c>
      <c r="T2807">
        <v>1</v>
      </c>
      <c r="U2807">
        <v>0</v>
      </c>
      <c r="V2807">
        <v>0</v>
      </c>
      <c r="W2807">
        <v>0</v>
      </c>
      <c r="X2807">
        <v>1</v>
      </c>
      <c r="Y2807">
        <v>0</v>
      </c>
      <c r="Z2807">
        <v>0</v>
      </c>
      <c r="AA2807">
        <v>1</v>
      </c>
      <c r="AB2807">
        <v>0</v>
      </c>
      <c r="AC2807">
        <v>1</v>
      </c>
      <c r="AD2807">
        <v>0</v>
      </c>
      <c r="AE2807">
        <v>1</v>
      </c>
      <c r="AF2807">
        <v>1</v>
      </c>
      <c r="AG2807">
        <v>1</v>
      </c>
      <c r="AH2807">
        <v>1</v>
      </c>
      <c r="AI2807">
        <v>0</v>
      </c>
      <c r="AJ2807">
        <v>1</v>
      </c>
      <c r="AK2807">
        <v>0</v>
      </c>
      <c r="AL2807">
        <v>1</v>
      </c>
      <c r="AM2807">
        <v>1</v>
      </c>
      <c r="AN2807">
        <v>1</v>
      </c>
      <c r="AO2807">
        <v>1</v>
      </c>
      <c r="AP2807">
        <v>0</v>
      </c>
      <c r="AQ2807">
        <v>0</v>
      </c>
      <c r="AR2807">
        <v>0</v>
      </c>
    </row>
    <row r="2808" spans="1:44" x14ac:dyDescent="0.3">
      <c r="A2808">
        <v>2804</v>
      </c>
      <c r="B2808">
        <v>2</v>
      </c>
      <c r="C2808">
        <v>114</v>
      </c>
      <c r="D2808">
        <v>3</v>
      </c>
      <c r="E2808" t="str">
        <f>"2-114-3"</f>
        <v>2-114-3</v>
      </c>
      <c r="F2808" t="s">
        <v>71</v>
      </c>
      <c r="G2808" t="s">
        <v>72</v>
      </c>
      <c r="T2808">
        <v>0</v>
      </c>
      <c r="U2808">
        <v>1</v>
      </c>
      <c r="V2808">
        <v>0</v>
      </c>
      <c r="W2808">
        <v>0</v>
      </c>
      <c r="X2808">
        <v>1</v>
      </c>
      <c r="Y2808">
        <v>0</v>
      </c>
      <c r="Z2808">
        <v>1</v>
      </c>
      <c r="AA2808">
        <v>0</v>
      </c>
      <c r="AB2808">
        <v>1</v>
      </c>
      <c r="AC2808">
        <v>0</v>
      </c>
      <c r="AD2808">
        <v>0</v>
      </c>
      <c r="AE2808">
        <v>1</v>
      </c>
      <c r="AF2808">
        <v>1</v>
      </c>
      <c r="AG2808">
        <v>1</v>
      </c>
      <c r="AH2808">
        <v>1</v>
      </c>
      <c r="AI2808">
        <v>0</v>
      </c>
      <c r="AJ2808">
        <v>1</v>
      </c>
      <c r="AK2808">
        <v>0</v>
      </c>
      <c r="AL2808">
        <v>1</v>
      </c>
      <c r="AM2808">
        <v>1</v>
      </c>
      <c r="AN2808">
        <v>1</v>
      </c>
      <c r="AO2808">
        <v>1</v>
      </c>
      <c r="AP2808">
        <v>0</v>
      </c>
      <c r="AQ2808">
        <v>0</v>
      </c>
      <c r="AR2808">
        <v>0</v>
      </c>
    </row>
    <row r="2809" spans="1:44" x14ac:dyDescent="0.3">
      <c r="A2809">
        <v>2805</v>
      </c>
      <c r="B2809">
        <v>2</v>
      </c>
      <c r="C2809">
        <v>115</v>
      </c>
      <c r="D2809">
        <v>25</v>
      </c>
      <c r="E2809" t="str">
        <f>"2-115-25"</f>
        <v>2-115-25</v>
      </c>
      <c r="F2809" t="s">
        <v>71</v>
      </c>
      <c r="G2809" t="s">
        <v>72</v>
      </c>
      <c r="T2809">
        <v>0</v>
      </c>
      <c r="U2809">
        <v>1</v>
      </c>
      <c r="V2809">
        <v>0</v>
      </c>
      <c r="W2809">
        <v>0</v>
      </c>
      <c r="X2809">
        <v>1</v>
      </c>
      <c r="Y2809">
        <v>0</v>
      </c>
      <c r="Z2809">
        <v>0</v>
      </c>
      <c r="AA2809">
        <v>1</v>
      </c>
      <c r="AB2809">
        <v>1</v>
      </c>
      <c r="AC2809">
        <v>0</v>
      </c>
      <c r="AD2809">
        <v>0</v>
      </c>
      <c r="AE2809">
        <v>1</v>
      </c>
      <c r="AF2809">
        <v>0</v>
      </c>
      <c r="AG2809">
        <v>1</v>
      </c>
      <c r="AH2809">
        <v>0</v>
      </c>
      <c r="AI2809">
        <v>1</v>
      </c>
      <c r="AJ2809">
        <v>1</v>
      </c>
      <c r="AK2809">
        <v>0</v>
      </c>
      <c r="AL2809">
        <v>1</v>
      </c>
      <c r="AM2809">
        <v>1</v>
      </c>
      <c r="AN2809">
        <v>1</v>
      </c>
      <c r="AO2809">
        <v>1</v>
      </c>
      <c r="AP2809">
        <v>0</v>
      </c>
      <c r="AQ2809">
        <v>0</v>
      </c>
      <c r="AR2809">
        <v>0</v>
      </c>
    </row>
    <row r="2810" spans="1:44" x14ac:dyDescent="0.3">
      <c r="A2810">
        <v>2806</v>
      </c>
      <c r="B2810">
        <v>2</v>
      </c>
      <c r="C2810">
        <v>115</v>
      </c>
      <c r="D2810">
        <v>17</v>
      </c>
      <c r="E2810" t="str">
        <f>"2-115-17"</f>
        <v>2-115-17</v>
      </c>
      <c r="F2810" t="s">
        <v>71</v>
      </c>
      <c r="G2810" t="s">
        <v>72</v>
      </c>
      <c r="T2810">
        <v>1</v>
      </c>
      <c r="U2810">
        <v>0</v>
      </c>
      <c r="V2810">
        <v>0</v>
      </c>
      <c r="W2810">
        <v>0</v>
      </c>
      <c r="X2810">
        <v>0</v>
      </c>
      <c r="Y2810">
        <v>1</v>
      </c>
      <c r="Z2810">
        <v>0</v>
      </c>
      <c r="AA2810">
        <v>1</v>
      </c>
      <c r="AB2810">
        <v>0</v>
      </c>
      <c r="AC2810">
        <v>1</v>
      </c>
      <c r="AD2810">
        <v>0</v>
      </c>
      <c r="AE2810">
        <v>1</v>
      </c>
      <c r="AF2810">
        <v>1</v>
      </c>
      <c r="AG2810">
        <v>1</v>
      </c>
      <c r="AH2810">
        <v>1</v>
      </c>
      <c r="AI2810">
        <v>0</v>
      </c>
      <c r="AJ2810">
        <v>0</v>
      </c>
      <c r="AK2810">
        <v>1</v>
      </c>
      <c r="AL2810">
        <v>1</v>
      </c>
      <c r="AM2810">
        <v>1</v>
      </c>
      <c r="AN2810">
        <v>1</v>
      </c>
      <c r="AO2810">
        <v>1</v>
      </c>
      <c r="AP2810">
        <v>0</v>
      </c>
      <c r="AQ2810">
        <v>0</v>
      </c>
      <c r="AR2810">
        <v>0</v>
      </c>
    </row>
    <row r="2811" spans="1:44" x14ac:dyDescent="0.3">
      <c r="A2811">
        <v>2807</v>
      </c>
      <c r="B2811">
        <v>2</v>
      </c>
      <c r="C2811">
        <v>115</v>
      </c>
      <c r="D2811">
        <v>16</v>
      </c>
      <c r="E2811" t="str">
        <f>"2-115-16"</f>
        <v>2-115-16</v>
      </c>
      <c r="F2811" t="s">
        <v>71</v>
      </c>
      <c r="G2811" t="s">
        <v>73</v>
      </c>
      <c r="H2811">
        <v>1</v>
      </c>
      <c r="I2811">
        <v>1</v>
      </c>
      <c r="J2811">
        <v>0</v>
      </c>
      <c r="K2811">
        <v>0</v>
      </c>
      <c r="L2811">
        <v>1</v>
      </c>
      <c r="M2811">
        <v>1</v>
      </c>
      <c r="N2811">
        <v>1</v>
      </c>
      <c r="O2811">
        <v>1</v>
      </c>
      <c r="P2811">
        <v>1</v>
      </c>
      <c r="Q2811">
        <v>1</v>
      </c>
      <c r="R2811">
        <v>1</v>
      </c>
      <c r="S2811">
        <v>1</v>
      </c>
    </row>
    <row r="2812" spans="1:44" x14ac:dyDescent="0.3">
      <c r="A2812">
        <v>2808</v>
      </c>
      <c r="B2812">
        <v>2</v>
      </c>
      <c r="C2812">
        <v>115</v>
      </c>
      <c r="D2812">
        <v>10</v>
      </c>
      <c r="E2812" t="str">
        <f>"2-115-10"</f>
        <v>2-115-10</v>
      </c>
      <c r="F2812" t="s">
        <v>71</v>
      </c>
      <c r="G2812" t="s">
        <v>72</v>
      </c>
      <c r="T2812">
        <v>1</v>
      </c>
      <c r="U2812">
        <v>0</v>
      </c>
      <c r="V2812">
        <v>0</v>
      </c>
      <c r="W2812">
        <v>0</v>
      </c>
      <c r="X2812">
        <v>1</v>
      </c>
      <c r="Y2812">
        <v>0</v>
      </c>
      <c r="Z2812">
        <v>0</v>
      </c>
      <c r="AA2812">
        <v>1</v>
      </c>
      <c r="AB2812">
        <v>1</v>
      </c>
      <c r="AC2812">
        <v>0</v>
      </c>
      <c r="AD2812">
        <v>0</v>
      </c>
      <c r="AE2812">
        <v>0</v>
      </c>
      <c r="AF2812">
        <v>0</v>
      </c>
      <c r="AG2812">
        <v>0</v>
      </c>
      <c r="AH2812">
        <v>1</v>
      </c>
      <c r="AI2812">
        <v>0</v>
      </c>
      <c r="AJ2812">
        <v>1</v>
      </c>
      <c r="AK2812">
        <v>0</v>
      </c>
      <c r="AL2812">
        <v>0</v>
      </c>
      <c r="AM2812">
        <v>1</v>
      </c>
      <c r="AN2812">
        <v>0</v>
      </c>
      <c r="AO2812">
        <v>1</v>
      </c>
      <c r="AP2812">
        <v>0</v>
      </c>
      <c r="AQ2812">
        <v>0</v>
      </c>
      <c r="AR2812">
        <v>0</v>
      </c>
    </row>
    <row r="2813" spans="1:44" x14ac:dyDescent="0.3">
      <c r="A2813">
        <v>2809</v>
      </c>
      <c r="B2813">
        <v>2</v>
      </c>
      <c r="C2813">
        <v>115</v>
      </c>
      <c r="D2813">
        <v>4</v>
      </c>
      <c r="E2813" t="str">
        <f>"2-115-4"</f>
        <v>2-115-4</v>
      </c>
      <c r="F2813" t="s">
        <v>71</v>
      </c>
      <c r="G2813" t="s">
        <v>72</v>
      </c>
      <c r="T2813">
        <v>1</v>
      </c>
      <c r="U2813">
        <v>0</v>
      </c>
      <c r="V2813">
        <v>0</v>
      </c>
      <c r="W2813">
        <v>0</v>
      </c>
      <c r="X2813">
        <v>1</v>
      </c>
      <c r="Y2813">
        <v>0</v>
      </c>
      <c r="Z2813">
        <v>1</v>
      </c>
      <c r="AA2813">
        <v>0</v>
      </c>
      <c r="AB2813">
        <v>0</v>
      </c>
      <c r="AC2813">
        <v>0</v>
      </c>
      <c r="AD2813">
        <v>0</v>
      </c>
      <c r="AE2813">
        <v>0</v>
      </c>
      <c r="AF2813">
        <v>0</v>
      </c>
      <c r="AG2813">
        <v>0</v>
      </c>
      <c r="AH2813">
        <v>0</v>
      </c>
      <c r="AI2813">
        <v>1</v>
      </c>
      <c r="AJ2813">
        <v>1</v>
      </c>
      <c r="AK2813">
        <v>0</v>
      </c>
      <c r="AL2813">
        <v>0</v>
      </c>
      <c r="AM2813">
        <v>1</v>
      </c>
      <c r="AN2813">
        <v>1</v>
      </c>
      <c r="AO2813">
        <v>1</v>
      </c>
      <c r="AP2813">
        <v>0</v>
      </c>
      <c r="AQ2813">
        <v>0</v>
      </c>
      <c r="AR2813">
        <v>0</v>
      </c>
    </row>
    <row r="2814" spans="1:44" x14ac:dyDescent="0.3">
      <c r="A2814">
        <v>2810</v>
      </c>
      <c r="B2814">
        <v>2</v>
      </c>
      <c r="C2814">
        <v>115</v>
      </c>
      <c r="D2814">
        <v>1</v>
      </c>
      <c r="E2814" t="str">
        <f>"2-115-1"</f>
        <v>2-115-1</v>
      </c>
      <c r="F2814" t="s">
        <v>71</v>
      </c>
      <c r="G2814" t="s">
        <v>73</v>
      </c>
      <c r="H2814">
        <v>1</v>
      </c>
      <c r="I2814">
        <v>0</v>
      </c>
      <c r="J2814">
        <v>0</v>
      </c>
      <c r="K2814">
        <v>1</v>
      </c>
      <c r="L2814">
        <v>1</v>
      </c>
      <c r="M2814">
        <v>1</v>
      </c>
      <c r="N2814">
        <v>1</v>
      </c>
      <c r="O2814">
        <v>1</v>
      </c>
      <c r="P2814">
        <v>1</v>
      </c>
      <c r="Q2814">
        <v>1</v>
      </c>
      <c r="R2814">
        <v>1</v>
      </c>
      <c r="S2814">
        <v>1</v>
      </c>
    </row>
    <row r="2815" spans="1:44" x14ac:dyDescent="0.3">
      <c r="A2815">
        <v>2811</v>
      </c>
      <c r="B2815">
        <v>2</v>
      </c>
      <c r="C2815">
        <v>115</v>
      </c>
      <c r="D2815">
        <v>24</v>
      </c>
      <c r="E2815" t="str">
        <f>"2-115-24"</f>
        <v>2-115-24</v>
      </c>
      <c r="F2815" t="s">
        <v>71</v>
      </c>
      <c r="G2815" t="s">
        <v>72</v>
      </c>
      <c r="T2815">
        <v>1</v>
      </c>
      <c r="U2815">
        <v>0</v>
      </c>
      <c r="V2815">
        <v>0</v>
      </c>
      <c r="W2815">
        <v>0</v>
      </c>
      <c r="X2815">
        <v>0</v>
      </c>
      <c r="Y2815">
        <v>1</v>
      </c>
      <c r="Z2815">
        <v>1</v>
      </c>
      <c r="AA2815">
        <v>0</v>
      </c>
      <c r="AB2815">
        <v>1</v>
      </c>
      <c r="AC2815">
        <v>0</v>
      </c>
      <c r="AD2815">
        <v>0</v>
      </c>
      <c r="AE2815">
        <v>0</v>
      </c>
      <c r="AF2815">
        <v>0</v>
      </c>
      <c r="AG2815">
        <v>0</v>
      </c>
      <c r="AH2815">
        <v>1</v>
      </c>
      <c r="AI2815">
        <v>0</v>
      </c>
      <c r="AJ2815">
        <v>1</v>
      </c>
      <c r="AK2815">
        <v>0</v>
      </c>
      <c r="AL2815">
        <v>1</v>
      </c>
      <c r="AM2815">
        <v>1</v>
      </c>
      <c r="AN2815">
        <v>1</v>
      </c>
      <c r="AO2815">
        <v>1</v>
      </c>
      <c r="AP2815">
        <v>0</v>
      </c>
      <c r="AQ2815">
        <v>0</v>
      </c>
      <c r="AR2815">
        <v>0</v>
      </c>
    </row>
    <row r="2816" spans="1:44" x14ac:dyDescent="0.3">
      <c r="A2816">
        <v>2812</v>
      </c>
      <c r="B2816">
        <v>2</v>
      </c>
      <c r="C2816">
        <v>115</v>
      </c>
      <c r="D2816">
        <v>23</v>
      </c>
      <c r="E2816" t="str">
        <f>"2-115-23"</f>
        <v>2-115-23</v>
      </c>
      <c r="F2816" t="s">
        <v>71</v>
      </c>
      <c r="G2816" t="s">
        <v>73</v>
      </c>
      <c r="H2816">
        <v>1</v>
      </c>
      <c r="I2816">
        <v>0</v>
      </c>
      <c r="J2816">
        <v>0</v>
      </c>
      <c r="K2816">
        <v>1</v>
      </c>
      <c r="L2816">
        <v>1</v>
      </c>
      <c r="M2816">
        <v>1</v>
      </c>
      <c r="N2816">
        <v>1</v>
      </c>
      <c r="O2816">
        <v>1</v>
      </c>
      <c r="P2816">
        <v>1</v>
      </c>
      <c r="Q2816">
        <v>1</v>
      </c>
      <c r="R2816">
        <v>1</v>
      </c>
      <c r="S2816">
        <v>1</v>
      </c>
    </row>
    <row r="2817" spans="1:44" x14ac:dyDescent="0.3">
      <c r="A2817">
        <v>2813</v>
      </c>
      <c r="B2817">
        <v>2</v>
      </c>
      <c r="C2817">
        <v>115</v>
      </c>
      <c r="D2817">
        <v>13</v>
      </c>
      <c r="E2817" t="str">
        <f>"2-115-13"</f>
        <v>2-115-13</v>
      </c>
      <c r="F2817" t="s">
        <v>71</v>
      </c>
      <c r="G2817" t="s">
        <v>73</v>
      </c>
      <c r="H2817">
        <v>1</v>
      </c>
      <c r="I2817">
        <v>1</v>
      </c>
      <c r="J2817">
        <v>0</v>
      </c>
      <c r="K2817">
        <v>0</v>
      </c>
      <c r="L2817">
        <v>1</v>
      </c>
      <c r="M2817">
        <v>1</v>
      </c>
      <c r="N2817">
        <v>1</v>
      </c>
      <c r="O2817">
        <v>1</v>
      </c>
      <c r="P2817">
        <v>1</v>
      </c>
      <c r="Q2817">
        <v>1</v>
      </c>
      <c r="R2817">
        <v>1</v>
      </c>
      <c r="S2817">
        <v>1</v>
      </c>
    </row>
    <row r="2818" spans="1:44" x14ac:dyDescent="0.3">
      <c r="A2818">
        <v>2814</v>
      </c>
      <c r="B2818">
        <v>2</v>
      </c>
      <c r="C2818">
        <v>115</v>
      </c>
      <c r="D2818">
        <v>12</v>
      </c>
      <c r="E2818" t="str">
        <f>"2-115-12"</f>
        <v>2-115-12</v>
      </c>
      <c r="F2818" t="s">
        <v>71</v>
      </c>
      <c r="G2818" t="s">
        <v>72</v>
      </c>
      <c r="T2818">
        <v>1</v>
      </c>
      <c r="U2818">
        <v>0</v>
      </c>
      <c r="V2818">
        <v>0</v>
      </c>
      <c r="W2818">
        <v>0</v>
      </c>
      <c r="X2818">
        <v>1</v>
      </c>
      <c r="Y2818">
        <v>0</v>
      </c>
      <c r="Z2818">
        <v>0</v>
      </c>
      <c r="AA2818">
        <v>1</v>
      </c>
      <c r="AB2818">
        <v>1</v>
      </c>
      <c r="AC2818">
        <v>0</v>
      </c>
      <c r="AD2818">
        <v>0</v>
      </c>
      <c r="AE2818">
        <v>0</v>
      </c>
      <c r="AF2818">
        <v>0</v>
      </c>
      <c r="AG2818">
        <v>0</v>
      </c>
      <c r="AH2818">
        <v>1</v>
      </c>
      <c r="AI2818">
        <v>0</v>
      </c>
      <c r="AJ2818">
        <v>1</v>
      </c>
      <c r="AK2818">
        <v>0</v>
      </c>
      <c r="AL2818">
        <v>0</v>
      </c>
      <c r="AM2818">
        <v>1</v>
      </c>
      <c r="AN2818">
        <v>0</v>
      </c>
      <c r="AO2818">
        <v>1</v>
      </c>
      <c r="AP2818">
        <v>0</v>
      </c>
      <c r="AQ2818">
        <v>0</v>
      </c>
      <c r="AR2818">
        <v>0</v>
      </c>
    </row>
    <row r="2819" spans="1:44" x14ac:dyDescent="0.3">
      <c r="A2819">
        <v>2815</v>
      </c>
      <c r="B2819">
        <v>2</v>
      </c>
      <c r="C2819">
        <v>115</v>
      </c>
      <c r="D2819">
        <v>8</v>
      </c>
      <c r="E2819" t="str">
        <f>"2-115-8"</f>
        <v>2-115-8</v>
      </c>
      <c r="F2819" t="s">
        <v>71</v>
      </c>
      <c r="G2819" t="s">
        <v>73</v>
      </c>
      <c r="H2819">
        <v>0</v>
      </c>
      <c r="I2819">
        <v>0</v>
      </c>
      <c r="J2819">
        <v>0</v>
      </c>
      <c r="K2819">
        <v>1</v>
      </c>
      <c r="L2819">
        <v>0</v>
      </c>
      <c r="M2819">
        <v>0</v>
      </c>
      <c r="N2819">
        <v>0</v>
      </c>
      <c r="O2819">
        <v>0</v>
      </c>
      <c r="P2819">
        <v>0</v>
      </c>
      <c r="Q2819">
        <v>0</v>
      </c>
      <c r="R2819">
        <v>0</v>
      </c>
      <c r="S2819">
        <v>0</v>
      </c>
    </row>
    <row r="2820" spans="1:44" x14ac:dyDescent="0.3">
      <c r="A2820">
        <v>2816</v>
      </c>
      <c r="B2820">
        <v>2</v>
      </c>
      <c r="C2820">
        <v>115</v>
      </c>
      <c r="D2820">
        <v>5</v>
      </c>
      <c r="E2820" t="str">
        <f>"2-115-5"</f>
        <v>2-115-5</v>
      </c>
      <c r="F2820" t="s">
        <v>71</v>
      </c>
      <c r="G2820" t="s">
        <v>73</v>
      </c>
      <c r="H2820">
        <v>1</v>
      </c>
      <c r="I2820">
        <v>0</v>
      </c>
      <c r="J2820">
        <v>1</v>
      </c>
      <c r="K2820">
        <v>0</v>
      </c>
      <c r="L2820">
        <v>1</v>
      </c>
      <c r="M2820">
        <v>1</v>
      </c>
      <c r="N2820">
        <v>1</v>
      </c>
      <c r="O2820">
        <v>1</v>
      </c>
      <c r="P2820">
        <v>0</v>
      </c>
      <c r="Q2820">
        <v>1</v>
      </c>
      <c r="R2820">
        <v>1</v>
      </c>
      <c r="S2820">
        <v>0</v>
      </c>
    </row>
    <row r="2821" spans="1:44" x14ac:dyDescent="0.3">
      <c r="A2821">
        <v>2817</v>
      </c>
      <c r="B2821">
        <v>2</v>
      </c>
      <c r="C2821">
        <v>115</v>
      </c>
      <c r="D2821">
        <v>3</v>
      </c>
      <c r="E2821" t="str">
        <f>"2-115-3"</f>
        <v>2-115-3</v>
      </c>
      <c r="F2821" t="s">
        <v>71</v>
      </c>
      <c r="G2821" t="s">
        <v>73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P2821">
        <v>0</v>
      </c>
      <c r="Q2821">
        <v>0</v>
      </c>
      <c r="R2821">
        <v>1</v>
      </c>
      <c r="S2821">
        <v>1</v>
      </c>
    </row>
    <row r="2822" spans="1:44" x14ac:dyDescent="0.3">
      <c r="A2822">
        <v>2818</v>
      </c>
      <c r="B2822">
        <v>2</v>
      </c>
      <c r="C2822">
        <v>115</v>
      </c>
      <c r="D2822">
        <v>22</v>
      </c>
      <c r="E2822" t="str">
        <f>"2-115-22"</f>
        <v>2-115-22</v>
      </c>
      <c r="F2822" t="s">
        <v>71</v>
      </c>
      <c r="G2822" t="s">
        <v>73</v>
      </c>
      <c r="H2822">
        <v>1</v>
      </c>
      <c r="I2822">
        <v>0</v>
      </c>
      <c r="J2822">
        <v>1</v>
      </c>
      <c r="K2822">
        <v>0</v>
      </c>
      <c r="L2822">
        <v>1</v>
      </c>
      <c r="M2822">
        <v>1</v>
      </c>
      <c r="N2822">
        <v>1</v>
      </c>
      <c r="O2822">
        <v>1</v>
      </c>
      <c r="P2822">
        <v>1</v>
      </c>
      <c r="Q2822">
        <v>1</v>
      </c>
      <c r="R2822">
        <v>1</v>
      </c>
      <c r="S2822">
        <v>1</v>
      </c>
    </row>
    <row r="2823" spans="1:44" x14ac:dyDescent="0.3">
      <c r="A2823">
        <v>2819</v>
      </c>
      <c r="B2823">
        <v>2</v>
      </c>
      <c r="C2823">
        <v>115</v>
      </c>
      <c r="D2823">
        <v>21</v>
      </c>
      <c r="E2823" t="str">
        <f>"2-115-21"</f>
        <v>2-115-21</v>
      </c>
      <c r="F2823" t="s">
        <v>71</v>
      </c>
      <c r="G2823" t="s">
        <v>73</v>
      </c>
      <c r="H2823">
        <v>1</v>
      </c>
      <c r="I2823">
        <v>0</v>
      </c>
      <c r="J2823">
        <v>1</v>
      </c>
      <c r="K2823">
        <v>0</v>
      </c>
      <c r="L2823">
        <v>1</v>
      </c>
      <c r="M2823">
        <v>1</v>
      </c>
      <c r="N2823">
        <v>1</v>
      </c>
      <c r="O2823">
        <v>1</v>
      </c>
      <c r="P2823">
        <v>1</v>
      </c>
      <c r="Q2823">
        <v>1</v>
      </c>
      <c r="R2823">
        <v>1</v>
      </c>
      <c r="S2823">
        <v>1</v>
      </c>
    </row>
    <row r="2824" spans="1:44" x14ac:dyDescent="0.3">
      <c r="A2824">
        <v>2820</v>
      </c>
      <c r="B2824">
        <v>2</v>
      </c>
      <c r="C2824">
        <v>115</v>
      </c>
      <c r="D2824">
        <v>15</v>
      </c>
      <c r="E2824" t="str">
        <f>"2-115-15"</f>
        <v>2-115-15</v>
      </c>
      <c r="F2824" t="s">
        <v>71</v>
      </c>
      <c r="G2824" t="s">
        <v>72</v>
      </c>
      <c r="T2824">
        <v>0</v>
      </c>
      <c r="U2824">
        <v>1</v>
      </c>
      <c r="V2824">
        <v>0</v>
      </c>
      <c r="W2824">
        <v>0</v>
      </c>
      <c r="X2824">
        <v>1</v>
      </c>
      <c r="Y2824">
        <v>0</v>
      </c>
      <c r="Z2824">
        <v>0</v>
      </c>
      <c r="AA2824">
        <v>1</v>
      </c>
      <c r="AB2824">
        <v>0</v>
      </c>
      <c r="AC2824">
        <v>0</v>
      </c>
      <c r="AD2824">
        <v>1</v>
      </c>
      <c r="AE2824">
        <v>1</v>
      </c>
      <c r="AF2824">
        <v>1</v>
      </c>
      <c r="AG2824">
        <v>1</v>
      </c>
      <c r="AH2824">
        <v>0</v>
      </c>
      <c r="AI2824">
        <v>1</v>
      </c>
      <c r="AJ2824">
        <v>1</v>
      </c>
      <c r="AK2824">
        <v>0</v>
      </c>
      <c r="AL2824">
        <v>1</v>
      </c>
      <c r="AM2824">
        <v>1</v>
      </c>
      <c r="AN2824">
        <v>1</v>
      </c>
      <c r="AO2824">
        <v>1</v>
      </c>
      <c r="AP2824">
        <v>0</v>
      </c>
      <c r="AQ2824">
        <v>0</v>
      </c>
      <c r="AR2824">
        <v>0</v>
      </c>
    </row>
    <row r="2825" spans="1:44" x14ac:dyDescent="0.3">
      <c r="A2825">
        <v>2821</v>
      </c>
      <c r="B2825">
        <v>2</v>
      </c>
      <c r="C2825">
        <v>115</v>
      </c>
      <c r="D2825">
        <v>14</v>
      </c>
      <c r="E2825" t="str">
        <f>"2-115-14"</f>
        <v>2-115-14</v>
      </c>
      <c r="F2825" t="s">
        <v>71</v>
      </c>
      <c r="G2825" t="s">
        <v>73</v>
      </c>
      <c r="H2825">
        <v>1</v>
      </c>
      <c r="I2825">
        <v>1</v>
      </c>
      <c r="J2825">
        <v>0</v>
      </c>
      <c r="K2825">
        <v>0</v>
      </c>
      <c r="L2825">
        <v>1</v>
      </c>
      <c r="M2825">
        <v>0</v>
      </c>
      <c r="N2825">
        <v>0</v>
      </c>
      <c r="O2825">
        <v>0</v>
      </c>
      <c r="P2825">
        <v>0</v>
      </c>
      <c r="Q2825">
        <v>0</v>
      </c>
      <c r="R2825">
        <v>1</v>
      </c>
      <c r="S2825">
        <v>0</v>
      </c>
    </row>
    <row r="2826" spans="1:44" x14ac:dyDescent="0.3">
      <c r="A2826">
        <v>2822</v>
      </c>
      <c r="B2826">
        <v>2</v>
      </c>
      <c r="C2826">
        <v>115</v>
      </c>
      <c r="D2826">
        <v>9</v>
      </c>
      <c r="E2826" t="str">
        <f>"2-115-9"</f>
        <v>2-115-9</v>
      </c>
      <c r="F2826" t="s">
        <v>71</v>
      </c>
      <c r="G2826" t="s">
        <v>73</v>
      </c>
      <c r="H2826">
        <v>1</v>
      </c>
      <c r="I2826">
        <v>1</v>
      </c>
      <c r="J2826">
        <v>0</v>
      </c>
      <c r="K2826">
        <v>0</v>
      </c>
      <c r="L2826">
        <v>1</v>
      </c>
      <c r="M2826">
        <v>1</v>
      </c>
      <c r="N2826">
        <v>1</v>
      </c>
      <c r="O2826">
        <v>1</v>
      </c>
      <c r="P2826">
        <v>1</v>
      </c>
      <c r="Q2826">
        <v>1</v>
      </c>
      <c r="R2826">
        <v>1</v>
      </c>
      <c r="S2826">
        <v>1</v>
      </c>
    </row>
    <row r="2827" spans="1:44" x14ac:dyDescent="0.3">
      <c r="A2827">
        <v>2823</v>
      </c>
      <c r="B2827">
        <v>2</v>
      </c>
      <c r="C2827">
        <v>115</v>
      </c>
      <c r="D2827">
        <v>6</v>
      </c>
      <c r="E2827" t="str">
        <f>"2-115-6"</f>
        <v>2-115-6</v>
      </c>
      <c r="F2827" t="s">
        <v>71</v>
      </c>
      <c r="G2827" t="s">
        <v>73</v>
      </c>
      <c r="H2827">
        <v>1</v>
      </c>
      <c r="I2827">
        <v>0</v>
      </c>
      <c r="J2827">
        <v>1</v>
      </c>
      <c r="K2827">
        <v>0</v>
      </c>
      <c r="L2827">
        <v>1</v>
      </c>
      <c r="M2827">
        <v>1</v>
      </c>
      <c r="N2827">
        <v>1</v>
      </c>
      <c r="O2827">
        <v>1</v>
      </c>
      <c r="P2827">
        <v>1</v>
      </c>
      <c r="Q2827">
        <v>1</v>
      </c>
      <c r="R2827">
        <v>1</v>
      </c>
      <c r="S2827">
        <v>1</v>
      </c>
    </row>
    <row r="2828" spans="1:44" x14ac:dyDescent="0.3">
      <c r="A2828">
        <v>2824</v>
      </c>
      <c r="B2828">
        <v>2</v>
      </c>
      <c r="C2828">
        <v>115</v>
      </c>
      <c r="D2828">
        <v>20</v>
      </c>
      <c r="E2828" t="str">
        <f>"2-115-20"</f>
        <v>2-115-20</v>
      </c>
      <c r="F2828" t="s">
        <v>71</v>
      </c>
      <c r="G2828" t="s">
        <v>73</v>
      </c>
      <c r="H2828">
        <v>1</v>
      </c>
      <c r="I2828">
        <v>0</v>
      </c>
      <c r="J2828">
        <v>0</v>
      </c>
      <c r="K2828">
        <v>1</v>
      </c>
      <c r="L2828">
        <v>1</v>
      </c>
      <c r="M2828">
        <v>1</v>
      </c>
      <c r="N2828">
        <v>1</v>
      </c>
      <c r="O2828">
        <v>1</v>
      </c>
      <c r="P2828">
        <v>1</v>
      </c>
      <c r="Q2828">
        <v>1</v>
      </c>
      <c r="R2828">
        <v>1</v>
      </c>
      <c r="S2828">
        <v>1</v>
      </c>
    </row>
    <row r="2829" spans="1:44" x14ac:dyDescent="0.3">
      <c r="A2829">
        <v>2825</v>
      </c>
      <c r="B2829">
        <v>2</v>
      </c>
      <c r="C2829">
        <v>115</v>
      </c>
      <c r="D2829">
        <v>19</v>
      </c>
      <c r="E2829" t="str">
        <f>"2-115-19"</f>
        <v>2-115-19</v>
      </c>
      <c r="F2829" t="s">
        <v>71</v>
      </c>
      <c r="G2829" t="s">
        <v>72</v>
      </c>
      <c r="T2829">
        <v>0</v>
      </c>
      <c r="U2829">
        <v>1</v>
      </c>
      <c r="V2829">
        <v>0</v>
      </c>
      <c r="W2829">
        <v>0</v>
      </c>
      <c r="X2829">
        <v>1</v>
      </c>
      <c r="Y2829">
        <v>0</v>
      </c>
      <c r="Z2829">
        <v>1</v>
      </c>
      <c r="AA2829">
        <v>0</v>
      </c>
      <c r="AB2829">
        <v>0</v>
      </c>
      <c r="AC2829">
        <v>0</v>
      </c>
      <c r="AD2829">
        <v>1</v>
      </c>
      <c r="AE2829">
        <v>1</v>
      </c>
      <c r="AF2829">
        <v>1</v>
      </c>
      <c r="AG2829">
        <v>1</v>
      </c>
      <c r="AH2829">
        <v>1</v>
      </c>
      <c r="AI2829">
        <v>0</v>
      </c>
      <c r="AJ2829">
        <v>0</v>
      </c>
      <c r="AK2829">
        <v>1</v>
      </c>
      <c r="AL2829">
        <v>1</v>
      </c>
      <c r="AM2829">
        <v>1</v>
      </c>
      <c r="AN2829">
        <v>1</v>
      </c>
      <c r="AO2829">
        <v>1</v>
      </c>
      <c r="AP2829">
        <v>0</v>
      </c>
      <c r="AQ2829">
        <v>0</v>
      </c>
      <c r="AR2829">
        <v>0</v>
      </c>
    </row>
    <row r="2830" spans="1:44" x14ac:dyDescent="0.3">
      <c r="A2830">
        <v>2826</v>
      </c>
      <c r="B2830">
        <v>2</v>
      </c>
      <c r="C2830">
        <v>115</v>
      </c>
      <c r="D2830">
        <v>18</v>
      </c>
      <c r="E2830" t="str">
        <f>"2-115-18"</f>
        <v>2-115-18</v>
      </c>
      <c r="F2830" t="s">
        <v>71</v>
      </c>
      <c r="G2830" t="s">
        <v>72</v>
      </c>
      <c r="T2830">
        <v>0</v>
      </c>
      <c r="U2830">
        <v>1</v>
      </c>
      <c r="V2830">
        <v>0</v>
      </c>
      <c r="W2830">
        <v>0</v>
      </c>
      <c r="X2830">
        <v>1</v>
      </c>
      <c r="Y2830">
        <v>0</v>
      </c>
      <c r="Z2830">
        <v>1</v>
      </c>
      <c r="AA2830">
        <v>0</v>
      </c>
      <c r="AB2830">
        <v>0</v>
      </c>
      <c r="AC2830">
        <v>0</v>
      </c>
      <c r="AD2830">
        <v>1</v>
      </c>
      <c r="AE2830">
        <v>1</v>
      </c>
      <c r="AF2830">
        <v>1</v>
      </c>
      <c r="AG2830">
        <v>1</v>
      </c>
      <c r="AH2830">
        <v>0</v>
      </c>
      <c r="AI2830">
        <v>1</v>
      </c>
      <c r="AJ2830">
        <v>0</v>
      </c>
      <c r="AK2830">
        <v>1</v>
      </c>
      <c r="AL2830">
        <v>1</v>
      </c>
      <c r="AM2830">
        <v>1</v>
      </c>
      <c r="AN2830">
        <v>1</v>
      </c>
      <c r="AO2830">
        <v>1</v>
      </c>
      <c r="AP2830">
        <v>0</v>
      </c>
      <c r="AQ2830">
        <v>0</v>
      </c>
      <c r="AR2830">
        <v>0</v>
      </c>
    </row>
    <row r="2831" spans="1:44" x14ac:dyDescent="0.3">
      <c r="A2831">
        <v>2827</v>
      </c>
      <c r="B2831">
        <v>2</v>
      </c>
      <c r="C2831">
        <v>115</v>
      </c>
      <c r="D2831">
        <v>11</v>
      </c>
      <c r="E2831" t="str">
        <f>"2-115-11"</f>
        <v>2-115-11</v>
      </c>
      <c r="F2831" t="s">
        <v>71</v>
      </c>
      <c r="G2831" t="s">
        <v>72</v>
      </c>
      <c r="T2831">
        <v>1</v>
      </c>
      <c r="U2831">
        <v>0</v>
      </c>
      <c r="V2831">
        <v>0</v>
      </c>
      <c r="W2831">
        <v>0</v>
      </c>
      <c r="X2831">
        <v>1</v>
      </c>
      <c r="Y2831">
        <v>0</v>
      </c>
      <c r="Z2831">
        <v>0</v>
      </c>
      <c r="AA2831">
        <v>1</v>
      </c>
      <c r="AB2831">
        <v>1</v>
      </c>
      <c r="AC2831">
        <v>0</v>
      </c>
      <c r="AD2831">
        <v>0</v>
      </c>
      <c r="AE2831">
        <v>0</v>
      </c>
      <c r="AF2831">
        <v>0</v>
      </c>
      <c r="AG2831">
        <v>0</v>
      </c>
      <c r="AH2831">
        <v>1</v>
      </c>
      <c r="AI2831">
        <v>0</v>
      </c>
      <c r="AJ2831">
        <v>1</v>
      </c>
      <c r="AK2831">
        <v>0</v>
      </c>
      <c r="AL2831">
        <v>0</v>
      </c>
      <c r="AM2831">
        <v>1</v>
      </c>
      <c r="AN2831">
        <v>0</v>
      </c>
      <c r="AO2831">
        <v>1</v>
      </c>
      <c r="AP2831">
        <v>0</v>
      </c>
      <c r="AQ2831">
        <v>0</v>
      </c>
      <c r="AR2831">
        <v>0</v>
      </c>
    </row>
    <row r="2832" spans="1:44" x14ac:dyDescent="0.3">
      <c r="A2832">
        <v>2828</v>
      </c>
      <c r="B2832">
        <v>2</v>
      </c>
      <c r="C2832">
        <v>115</v>
      </c>
      <c r="D2832">
        <v>7</v>
      </c>
      <c r="E2832" t="str">
        <f>"2-115-7"</f>
        <v>2-115-7</v>
      </c>
      <c r="F2832" t="s">
        <v>71</v>
      </c>
      <c r="G2832" t="s">
        <v>73</v>
      </c>
      <c r="H2832">
        <v>1</v>
      </c>
      <c r="I2832">
        <v>0</v>
      </c>
      <c r="J2832">
        <v>0</v>
      </c>
      <c r="K2832">
        <v>1</v>
      </c>
      <c r="L2832">
        <v>1</v>
      </c>
      <c r="M2832">
        <v>1</v>
      </c>
      <c r="N2832">
        <v>1</v>
      </c>
      <c r="O2832">
        <v>1</v>
      </c>
      <c r="P2832">
        <v>1</v>
      </c>
      <c r="Q2832">
        <v>1</v>
      </c>
      <c r="R2832">
        <v>1</v>
      </c>
      <c r="S2832">
        <v>1</v>
      </c>
    </row>
    <row r="2833" spans="1:44" x14ac:dyDescent="0.3">
      <c r="A2833">
        <v>2829</v>
      </c>
      <c r="B2833">
        <v>2</v>
      </c>
      <c r="C2833">
        <v>115</v>
      </c>
      <c r="D2833">
        <v>2</v>
      </c>
      <c r="E2833" t="str">
        <f>"2-115-2"</f>
        <v>2-115-2</v>
      </c>
      <c r="F2833" t="s">
        <v>71</v>
      </c>
      <c r="G2833" t="s">
        <v>72</v>
      </c>
      <c r="T2833">
        <v>1</v>
      </c>
      <c r="U2833">
        <v>0</v>
      </c>
      <c r="V2833">
        <v>0</v>
      </c>
      <c r="W2833">
        <v>0</v>
      </c>
      <c r="X2833">
        <v>1</v>
      </c>
      <c r="Y2833">
        <v>0</v>
      </c>
      <c r="Z2833">
        <v>1</v>
      </c>
      <c r="AA2833">
        <v>0</v>
      </c>
      <c r="AB2833">
        <v>0</v>
      </c>
      <c r="AC2833">
        <v>1</v>
      </c>
      <c r="AD2833">
        <v>0</v>
      </c>
      <c r="AE2833">
        <v>1</v>
      </c>
      <c r="AF2833">
        <v>1</v>
      </c>
      <c r="AG2833">
        <v>1</v>
      </c>
      <c r="AH2833">
        <v>0</v>
      </c>
      <c r="AI2833">
        <v>1</v>
      </c>
      <c r="AJ2833">
        <v>1</v>
      </c>
      <c r="AK2833">
        <v>0</v>
      </c>
      <c r="AL2833">
        <v>1</v>
      </c>
      <c r="AM2833">
        <v>1</v>
      </c>
      <c r="AN2833">
        <v>1</v>
      </c>
      <c r="AO2833">
        <v>1</v>
      </c>
      <c r="AP2833">
        <v>0</v>
      </c>
      <c r="AQ2833">
        <v>0</v>
      </c>
      <c r="AR2833">
        <v>0</v>
      </c>
    </row>
    <row r="2834" spans="1:44" x14ac:dyDescent="0.3">
      <c r="A2834">
        <v>2830</v>
      </c>
      <c r="B2834">
        <v>2</v>
      </c>
      <c r="C2834">
        <v>116</v>
      </c>
      <c r="D2834">
        <v>22</v>
      </c>
      <c r="E2834" t="str">
        <f>"2-116-22"</f>
        <v>2-116-22</v>
      </c>
      <c r="F2834" t="s">
        <v>71</v>
      </c>
      <c r="G2834" t="s">
        <v>72</v>
      </c>
      <c r="T2834">
        <v>0</v>
      </c>
      <c r="U2834">
        <v>1</v>
      </c>
      <c r="V2834">
        <v>0</v>
      </c>
      <c r="W2834">
        <v>0</v>
      </c>
      <c r="X2834">
        <v>0</v>
      </c>
      <c r="Y2834">
        <v>1</v>
      </c>
      <c r="Z2834">
        <v>0</v>
      </c>
      <c r="AA2834">
        <v>0</v>
      </c>
      <c r="AB2834">
        <v>0</v>
      </c>
      <c r="AC2834">
        <v>0</v>
      </c>
      <c r="AD2834">
        <v>1</v>
      </c>
      <c r="AE2834">
        <v>0</v>
      </c>
      <c r="AF2834">
        <v>0</v>
      </c>
      <c r="AG2834">
        <v>0</v>
      </c>
      <c r="AH2834">
        <v>1</v>
      </c>
      <c r="AI2834">
        <v>0</v>
      </c>
      <c r="AJ2834">
        <v>0</v>
      </c>
      <c r="AK2834">
        <v>1</v>
      </c>
      <c r="AL2834">
        <v>0</v>
      </c>
      <c r="AM2834">
        <v>1</v>
      </c>
      <c r="AN2834">
        <v>1</v>
      </c>
      <c r="AO2834">
        <v>1</v>
      </c>
      <c r="AP2834">
        <v>0</v>
      </c>
      <c r="AQ2834">
        <v>0</v>
      </c>
      <c r="AR2834">
        <v>0</v>
      </c>
    </row>
    <row r="2835" spans="1:44" x14ac:dyDescent="0.3">
      <c r="A2835">
        <v>2831</v>
      </c>
      <c r="B2835">
        <v>2</v>
      </c>
      <c r="C2835">
        <v>116</v>
      </c>
      <c r="D2835">
        <v>21</v>
      </c>
      <c r="E2835" t="str">
        <f>"2-116-21"</f>
        <v>2-116-21</v>
      </c>
      <c r="F2835" t="s">
        <v>71</v>
      </c>
      <c r="G2835" t="s">
        <v>72</v>
      </c>
      <c r="T2835">
        <v>0</v>
      </c>
      <c r="U2835">
        <v>1</v>
      </c>
      <c r="V2835">
        <v>0</v>
      </c>
      <c r="W2835">
        <v>0</v>
      </c>
      <c r="X2835">
        <v>0</v>
      </c>
      <c r="Y2835">
        <v>1</v>
      </c>
      <c r="Z2835">
        <v>0</v>
      </c>
      <c r="AA2835">
        <v>0</v>
      </c>
      <c r="AB2835">
        <v>0</v>
      </c>
      <c r="AC2835">
        <v>0</v>
      </c>
      <c r="AD2835">
        <v>1</v>
      </c>
      <c r="AE2835">
        <v>0</v>
      </c>
      <c r="AF2835">
        <v>0</v>
      </c>
      <c r="AG2835">
        <v>0</v>
      </c>
      <c r="AH2835">
        <v>1</v>
      </c>
      <c r="AI2835">
        <v>0</v>
      </c>
      <c r="AJ2835">
        <v>0</v>
      </c>
      <c r="AK2835">
        <v>1</v>
      </c>
      <c r="AL2835">
        <v>0</v>
      </c>
      <c r="AM2835">
        <v>0</v>
      </c>
      <c r="AN2835">
        <v>1</v>
      </c>
      <c r="AO2835">
        <v>1</v>
      </c>
      <c r="AP2835">
        <v>0</v>
      </c>
      <c r="AQ2835">
        <v>0</v>
      </c>
      <c r="AR2835">
        <v>0</v>
      </c>
    </row>
    <row r="2836" spans="1:44" x14ac:dyDescent="0.3">
      <c r="A2836">
        <v>2832</v>
      </c>
      <c r="B2836">
        <v>2</v>
      </c>
      <c r="C2836">
        <v>116</v>
      </c>
      <c r="D2836">
        <v>14</v>
      </c>
      <c r="E2836" t="str">
        <f>"2-116-14"</f>
        <v>2-116-14</v>
      </c>
      <c r="F2836" t="s">
        <v>71</v>
      </c>
      <c r="G2836" t="s">
        <v>72</v>
      </c>
      <c r="T2836">
        <v>1</v>
      </c>
      <c r="U2836">
        <v>0</v>
      </c>
      <c r="V2836">
        <v>0</v>
      </c>
      <c r="W2836">
        <v>0</v>
      </c>
      <c r="X2836">
        <v>1</v>
      </c>
      <c r="Y2836">
        <v>0</v>
      </c>
      <c r="Z2836">
        <v>1</v>
      </c>
      <c r="AA2836">
        <v>0</v>
      </c>
      <c r="AB2836">
        <v>0</v>
      </c>
      <c r="AC2836">
        <v>1</v>
      </c>
      <c r="AD2836">
        <v>0</v>
      </c>
      <c r="AE2836">
        <v>1</v>
      </c>
      <c r="AF2836">
        <v>1</v>
      </c>
      <c r="AG2836">
        <v>1</v>
      </c>
      <c r="AH2836">
        <v>1</v>
      </c>
      <c r="AI2836">
        <v>0</v>
      </c>
      <c r="AJ2836">
        <v>0</v>
      </c>
      <c r="AK2836">
        <v>1</v>
      </c>
      <c r="AL2836">
        <v>1</v>
      </c>
      <c r="AM2836">
        <v>1</v>
      </c>
      <c r="AN2836">
        <v>1</v>
      </c>
      <c r="AO2836">
        <v>1</v>
      </c>
      <c r="AP2836">
        <v>0</v>
      </c>
      <c r="AQ2836">
        <v>0</v>
      </c>
      <c r="AR2836">
        <v>0</v>
      </c>
    </row>
    <row r="2837" spans="1:44" x14ac:dyDescent="0.3">
      <c r="A2837">
        <v>2833</v>
      </c>
      <c r="B2837">
        <v>2</v>
      </c>
      <c r="C2837">
        <v>116</v>
      </c>
      <c r="D2837">
        <v>13</v>
      </c>
      <c r="E2837" t="str">
        <f>"2-116-13"</f>
        <v>2-116-13</v>
      </c>
      <c r="F2837" t="s">
        <v>71</v>
      </c>
      <c r="G2837" t="s">
        <v>72</v>
      </c>
      <c r="T2837">
        <v>0</v>
      </c>
      <c r="U2837">
        <v>1</v>
      </c>
      <c r="V2837">
        <v>0</v>
      </c>
      <c r="W2837">
        <v>0</v>
      </c>
      <c r="X2837">
        <v>0</v>
      </c>
      <c r="Y2837">
        <v>1</v>
      </c>
      <c r="Z2837">
        <v>0</v>
      </c>
      <c r="AA2837">
        <v>1</v>
      </c>
      <c r="AB2837">
        <v>0</v>
      </c>
      <c r="AC2837">
        <v>0</v>
      </c>
      <c r="AD2837">
        <v>1</v>
      </c>
      <c r="AE2837">
        <v>0</v>
      </c>
      <c r="AF2837">
        <v>0</v>
      </c>
      <c r="AG2837">
        <v>0</v>
      </c>
      <c r="AH2837">
        <v>1</v>
      </c>
      <c r="AI2837">
        <v>0</v>
      </c>
      <c r="AJ2837">
        <v>0</v>
      </c>
      <c r="AK2837">
        <v>1</v>
      </c>
      <c r="AL2837">
        <v>0</v>
      </c>
      <c r="AM2837">
        <v>0</v>
      </c>
      <c r="AN2837">
        <v>0</v>
      </c>
      <c r="AO2837">
        <v>0</v>
      </c>
      <c r="AP2837">
        <v>0</v>
      </c>
      <c r="AQ2837">
        <v>0</v>
      </c>
      <c r="AR2837">
        <v>0</v>
      </c>
    </row>
    <row r="2838" spans="1:44" x14ac:dyDescent="0.3">
      <c r="A2838">
        <v>2834</v>
      </c>
      <c r="B2838">
        <v>2</v>
      </c>
      <c r="C2838">
        <v>116</v>
      </c>
      <c r="D2838">
        <v>9</v>
      </c>
      <c r="E2838" t="str">
        <f>"2-116-9"</f>
        <v>2-116-9</v>
      </c>
      <c r="F2838" t="s">
        <v>71</v>
      </c>
      <c r="G2838" t="s">
        <v>73</v>
      </c>
      <c r="H2838">
        <v>1</v>
      </c>
      <c r="I2838">
        <v>0</v>
      </c>
      <c r="J2838">
        <v>1</v>
      </c>
      <c r="K2838">
        <v>0</v>
      </c>
      <c r="L2838">
        <v>1</v>
      </c>
      <c r="M2838">
        <v>1</v>
      </c>
      <c r="N2838">
        <v>1</v>
      </c>
      <c r="O2838">
        <v>1</v>
      </c>
      <c r="P2838">
        <v>1</v>
      </c>
      <c r="Q2838">
        <v>1</v>
      </c>
      <c r="R2838">
        <v>1</v>
      </c>
      <c r="S2838">
        <v>1</v>
      </c>
    </row>
    <row r="2839" spans="1:44" x14ac:dyDescent="0.3">
      <c r="A2839">
        <v>2835</v>
      </c>
      <c r="B2839">
        <v>2</v>
      </c>
      <c r="C2839">
        <v>116</v>
      </c>
      <c r="D2839">
        <v>5</v>
      </c>
      <c r="E2839" t="str">
        <f>"2-116-5"</f>
        <v>2-116-5</v>
      </c>
      <c r="F2839" t="s">
        <v>71</v>
      </c>
      <c r="G2839" t="s">
        <v>73</v>
      </c>
      <c r="H2839">
        <v>1</v>
      </c>
      <c r="I2839">
        <v>1</v>
      </c>
      <c r="J2839">
        <v>0</v>
      </c>
      <c r="K2839">
        <v>0</v>
      </c>
      <c r="L2839">
        <v>1</v>
      </c>
      <c r="M2839">
        <v>1</v>
      </c>
      <c r="N2839">
        <v>1</v>
      </c>
      <c r="O2839">
        <v>1</v>
      </c>
      <c r="P2839">
        <v>1</v>
      </c>
      <c r="Q2839">
        <v>0</v>
      </c>
      <c r="R2839">
        <v>1</v>
      </c>
      <c r="S2839">
        <v>1</v>
      </c>
    </row>
    <row r="2840" spans="1:44" x14ac:dyDescent="0.3">
      <c r="A2840">
        <v>2836</v>
      </c>
      <c r="B2840">
        <v>2</v>
      </c>
      <c r="C2840">
        <v>116</v>
      </c>
      <c r="D2840">
        <v>4</v>
      </c>
      <c r="E2840" t="str">
        <f>"2-116-4"</f>
        <v>2-116-4</v>
      </c>
      <c r="F2840" t="s">
        <v>71</v>
      </c>
      <c r="G2840" t="s">
        <v>73</v>
      </c>
      <c r="H2840">
        <v>1</v>
      </c>
      <c r="I2840">
        <v>1</v>
      </c>
      <c r="J2840">
        <v>0</v>
      </c>
      <c r="K2840">
        <v>0</v>
      </c>
      <c r="L2840">
        <v>1</v>
      </c>
      <c r="M2840">
        <v>0</v>
      </c>
      <c r="N2840">
        <v>0</v>
      </c>
      <c r="O2840">
        <v>1</v>
      </c>
      <c r="P2840">
        <v>0</v>
      </c>
      <c r="Q2840">
        <v>0</v>
      </c>
      <c r="R2840">
        <v>0</v>
      </c>
      <c r="S2840">
        <v>1</v>
      </c>
    </row>
    <row r="2841" spans="1:44" x14ac:dyDescent="0.3">
      <c r="A2841">
        <v>2837</v>
      </c>
      <c r="B2841">
        <v>2</v>
      </c>
      <c r="C2841">
        <v>116</v>
      </c>
      <c r="D2841">
        <v>25</v>
      </c>
      <c r="E2841" t="str">
        <f>"2-116-25"</f>
        <v>2-116-25</v>
      </c>
      <c r="F2841" t="s">
        <v>71</v>
      </c>
      <c r="G2841" t="s">
        <v>73</v>
      </c>
      <c r="H2841">
        <v>1</v>
      </c>
      <c r="I2841">
        <v>0</v>
      </c>
      <c r="J2841">
        <v>0</v>
      </c>
      <c r="K2841">
        <v>1</v>
      </c>
      <c r="L2841">
        <v>1</v>
      </c>
      <c r="M2841">
        <v>1</v>
      </c>
      <c r="N2841">
        <v>1</v>
      </c>
      <c r="O2841">
        <v>1</v>
      </c>
      <c r="P2841">
        <v>1</v>
      </c>
      <c r="Q2841">
        <v>1</v>
      </c>
      <c r="R2841">
        <v>1</v>
      </c>
      <c r="S2841">
        <v>1</v>
      </c>
    </row>
    <row r="2842" spans="1:44" x14ac:dyDescent="0.3">
      <c r="A2842">
        <v>2838</v>
      </c>
      <c r="B2842">
        <v>2</v>
      </c>
      <c r="C2842">
        <v>116</v>
      </c>
      <c r="D2842">
        <v>17</v>
      </c>
      <c r="E2842" t="str">
        <f>"2-116-17"</f>
        <v>2-116-17</v>
      </c>
      <c r="F2842" t="s">
        <v>71</v>
      </c>
      <c r="G2842" t="s">
        <v>73</v>
      </c>
      <c r="H2842">
        <v>1</v>
      </c>
      <c r="I2842">
        <v>0</v>
      </c>
      <c r="J2842">
        <v>0</v>
      </c>
      <c r="K2842">
        <v>1</v>
      </c>
      <c r="L2842">
        <v>1</v>
      </c>
      <c r="M2842">
        <v>1</v>
      </c>
      <c r="N2842">
        <v>1</v>
      </c>
      <c r="O2842">
        <v>1</v>
      </c>
      <c r="P2842">
        <v>1</v>
      </c>
      <c r="Q2842">
        <v>1</v>
      </c>
      <c r="R2842">
        <v>1</v>
      </c>
      <c r="S2842">
        <v>1</v>
      </c>
    </row>
    <row r="2843" spans="1:44" x14ac:dyDescent="0.3">
      <c r="A2843">
        <v>2839</v>
      </c>
      <c r="B2843">
        <v>2</v>
      </c>
      <c r="C2843">
        <v>116</v>
      </c>
      <c r="D2843">
        <v>6</v>
      </c>
      <c r="E2843" t="str">
        <f>"2-116-6"</f>
        <v>2-116-6</v>
      </c>
      <c r="F2843" t="s">
        <v>71</v>
      </c>
      <c r="G2843" t="s">
        <v>72</v>
      </c>
      <c r="T2843">
        <v>0</v>
      </c>
      <c r="U2843">
        <v>1</v>
      </c>
      <c r="V2843">
        <v>0</v>
      </c>
      <c r="W2843">
        <v>0</v>
      </c>
      <c r="X2843">
        <v>1</v>
      </c>
      <c r="Y2843">
        <v>0</v>
      </c>
      <c r="Z2843">
        <v>1</v>
      </c>
      <c r="AA2843">
        <v>0</v>
      </c>
      <c r="AB2843">
        <v>0</v>
      </c>
      <c r="AC2843">
        <v>0</v>
      </c>
      <c r="AD2843">
        <v>1</v>
      </c>
      <c r="AE2843">
        <v>0</v>
      </c>
      <c r="AF2843">
        <v>0</v>
      </c>
      <c r="AG2843">
        <v>0</v>
      </c>
      <c r="AH2843">
        <v>0</v>
      </c>
      <c r="AI2843">
        <v>1</v>
      </c>
      <c r="AJ2843">
        <v>0</v>
      </c>
      <c r="AK2843">
        <v>1</v>
      </c>
      <c r="AL2843">
        <v>1</v>
      </c>
      <c r="AM2843">
        <v>1</v>
      </c>
      <c r="AN2843">
        <v>1</v>
      </c>
      <c r="AO2843">
        <v>1</v>
      </c>
      <c r="AP2843">
        <v>0</v>
      </c>
      <c r="AQ2843">
        <v>0</v>
      </c>
      <c r="AR2843">
        <v>0</v>
      </c>
    </row>
    <row r="2844" spans="1:44" x14ac:dyDescent="0.3">
      <c r="A2844">
        <v>2840</v>
      </c>
      <c r="B2844">
        <v>2</v>
      </c>
      <c r="C2844">
        <v>116</v>
      </c>
      <c r="D2844">
        <v>3</v>
      </c>
      <c r="E2844" t="str">
        <f>"2-116-3"</f>
        <v>2-116-3</v>
      </c>
      <c r="F2844" t="s">
        <v>71</v>
      </c>
      <c r="G2844" t="s">
        <v>73</v>
      </c>
      <c r="H2844">
        <v>1</v>
      </c>
      <c r="I2844">
        <v>0</v>
      </c>
      <c r="J2844">
        <v>0</v>
      </c>
      <c r="K2844">
        <v>1</v>
      </c>
      <c r="L2844">
        <v>1</v>
      </c>
      <c r="M2844">
        <v>1</v>
      </c>
      <c r="N2844">
        <v>0</v>
      </c>
      <c r="O2844">
        <v>1</v>
      </c>
      <c r="P2844">
        <v>0</v>
      </c>
      <c r="Q2844">
        <v>1</v>
      </c>
      <c r="R2844">
        <v>1</v>
      </c>
      <c r="S2844">
        <v>1</v>
      </c>
    </row>
    <row r="2845" spans="1:44" x14ac:dyDescent="0.3">
      <c r="A2845">
        <v>2841</v>
      </c>
      <c r="B2845">
        <v>2</v>
      </c>
      <c r="C2845">
        <v>116</v>
      </c>
      <c r="D2845">
        <v>24</v>
      </c>
      <c r="E2845" t="str">
        <f>"2-116-24"</f>
        <v>2-116-24</v>
      </c>
      <c r="F2845" t="s">
        <v>71</v>
      </c>
      <c r="G2845" t="s">
        <v>72</v>
      </c>
      <c r="T2845">
        <v>1</v>
      </c>
      <c r="U2845">
        <v>0</v>
      </c>
      <c r="V2845">
        <v>0</v>
      </c>
      <c r="W2845">
        <v>0</v>
      </c>
      <c r="X2845">
        <v>1</v>
      </c>
      <c r="Y2845">
        <v>0</v>
      </c>
      <c r="Z2845">
        <v>0</v>
      </c>
      <c r="AA2845">
        <v>1</v>
      </c>
      <c r="AB2845">
        <v>0</v>
      </c>
      <c r="AC2845">
        <v>1</v>
      </c>
      <c r="AD2845">
        <v>0</v>
      </c>
      <c r="AE2845">
        <v>1</v>
      </c>
      <c r="AF2845">
        <v>1</v>
      </c>
      <c r="AG2845">
        <v>1</v>
      </c>
      <c r="AH2845">
        <v>1</v>
      </c>
      <c r="AI2845">
        <v>0</v>
      </c>
      <c r="AJ2845">
        <v>1</v>
      </c>
      <c r="AK2845">
        <v>0</v>
      </c>
      <c r="AL2845">
        <v>1</v>
      </c>
      <c r="AM2845">
        <v>1</v>
      </c>
      <c r="AN2845">
        <v>1</v>
      </c>
      <c r="AO2845">
        <v>1</v>
      </c>
      <c r="AP2845">
        <v>0</v>
      </c>
      <c r="AQ2845">
        <v>0</v>
      </c>
      <c r="AR2845">
        <v>0</v>
      </c>
    </row>
    <row r="2846" spans="1:44" x14ac:dyDescent="0.3">
      <c r="A2846">
        <v>2842</v>
      </c>
      <c r="B2846">
        <v>2</v>
      </c>
      <c r="C2846">
        <v>116</v>
      </c>
      <c r="D2846">
        <v>23</v>
      </c>
      <c r="E2846" t="str">
        <f>"2-116-23"</f>
        <v>2-116-23</v>
      </c>
      <c r="F2846" t="s">
        <v>71</v>
      </c>
      <c r="G2846" t="s">
        <v>72</v>
      </c>
      <c r="T2846">
        <v>1</v>
      </c>
      <c r="U2846">
        <v>0</v>
      </c>
      <c r="V2846">
        <v>0</v>
      </c>
      <c r="W2846">
        <v>0</v>
      </c>
      <c r="X2846">
        <v>1</v>
      </c>
      <c r="Y2846">
        <v>0</v>
      </c>
      <c r="Z2846">
        <v>0</v>
      </c>
      <c r="AA2846">
        <v>1</v>
      </c>
      <c r="AB2846">
        <v>0</v>
      </c>
      <c r="AC2846">
        <v>1</v>
      </c>
      <c r="AD2846">
        <v>0</v>
      </c>
      <c r="AE2846">
        <v>1</v>
      </c>
      <c r="AF2846">
        <v>1</v>
      </c>
      <c r="AG2846">
        <v>1</v>
      </c>
      <c r="AH2846">
        <v>1</v>
      </c>
      <c r="AI2846">
        <v>0</v>
      </c>
      <c r="AJ2846">
        <v>1</v>
      </c>
      <c r="AK2846">
        <v>0</v>
      </c>
      <c r="AL2846">
        <v>1</v>
      </c>
      <c r="AM2846">
        <v>1</v>
      </c>
      <c r="AN2846">
        <v>1</v>
      </c>
      <c r="AO2846">
        <v>1</v>
      </c>
      <c r="AP2846">
        <v>0</v>
      </c>
      <c r="AQ2846">
        <v>0</v>
      </c>
      <c r="AR2846">
        <v>0</v>
      </c>
    </row>
    <row r="2847" spans="1:44" x14ac:dyDescent="0.3">
      <c r="A2847">
        <v>2843</v>
      </c>
      <c r="B2847">
        <v>2</v>
      </c>
      <c r="C2847">
        <v>116</v>
      </c>
      <c r="D2847">
        <v>16</v>
      </c>
      <c r="E2847" t="str">
        <f>"2-116-16"</f>
        <v>2-116-16</v>
      </c>
      <c r="F2847" t="s">
        <v>71</v>
      </c>
      <c r="G2847" t="s">
        <v>72</v>
      </c>
      <c r="T2847">
        <v>0</v>
      </c>
      <c r="U2847">
        <v>1</v>
      </c>
      <c r="V2847">
        <v>0</v>
      </c>
      <c r="W2847">
        <v>0</v>
      </c>
      <c r="X2847">
        <v>0</v>
      </c>
      <c r="Y2847">
        <v>1</v>
      </c>
      <c r="Z2847">
        <v>1</v>
      </c>
      <c r="AA2847">
        <v>0</v>
      </c>
      <c r="AB2847">
        <v>0</v>
      </c>
      <c r="AC2847">
        <v>0</v>
      </c>
      <c r="AD2847">
        <v>0</v>
      </c>
      <c r="AE2847">
        <v>0</v>
      </c>
      <c r="AF2847">
        <v>0</v>
      </c>
      <c r="AG2847">
        <v>0</v>
      </c>
      <c r="AH2847">
        <v>1</v>
      </c>
      <c r="AI2847">
        <v>0</v>
      </c>
      <c r="AJ2847">
        <v>0</v>
      </c>
      <c r="AK2847">
        <v>1</v>
      </c>
      <c r="AL2847">
        <v>0</v>
      </c>
      <c r="AM2847">
        <v>0</v>
      </c>
      <c r="AN2847">
        <v>0</v>
      </c>
      <c r="AO2847">
        <v>0</v>
      </c>
      <c r="AP2847">
        <v>0</v>
      </c>
      <c r="AQ2847">
        <v>0</v>
      </c>
      <c r="AR2847">
        <v>0</v>
      </c>
    </row>
    <row r="2848" spans="1:44" x14ac:dyDescent="0.3">
      <c r="A2848">
        <v>2844</v>
      </c>
      <c r="B2848">
        <v>2</v>
      </c>
      <c r="C2848">
        <v>116</v>
      </c>
      <c r="D2848">
        <v>15</v>
      </c>
      <c r="E2848" t="str">
        <f>"2-116-15"</f>
        <v>2-116-15</v>
      </c>
      <c r="F2848" t="s">
        <v>71</v>
      </c>
      <c r="G2848" t="s">
        <v>72</v>
      </c>
      <c r="T2848">
        <v>0</v>
      </c>
      <c r="U2848">
        <v>0</v>
      </c>
      <c r="V2848">
        <v>0</v>
      </c>
      <c r="W2848">
        <v>0</v>
      </c>
      <c r="X2848">
        <v>0</v>
      </c>
      <c r="Y2848">
        <v>1</v>
      </c>
      <c r="Z2848">
        <v>0</v>
      </c>
      <c r="AA2848">
        <v>0</v>
      </c>
      <c r="AB2848">
        <v>0</v>
      </c>
      <c r="AC2848">
        <v>0</v>
      </c>
      <c r="AD2848">
        <v>0</v>
      </c>
      <c r="AE2848">
        <v>0</v>
      </c>
      <c r="AF2848">
        <v>0</v>
      </c>
      <c r="AG2848">
        <v>0</v>
      </c>
      <c r="AH2848">
        <v>1</v>
      </c>
      <c r="AI2848">
        <v>0</v>
      </c>
      <c r="AJ2848">
        <v>0</v>
      </c>
      <c r="AK2848">
        <v>1</v>
      </c>
      <c r="AL2848">
        <v>0</v>
      </c>
      <c r="AM2848">
        <v>0</v>
      </c>
      <c r="AN2848">
        <v>0</v>
      </c>
      <c r="AO2848">
        <v>0</v>
      </c>
      <c r="AP2848">
        <v>0</v>
      </c>
      <c r="AQ2848">
        <v>0</v>
      </c>
      <c r="AR2848">
        <v>0</v>
      </c>
    </row>
    <row r="2849" spans="1:44" x14ac:dyDescent="0.3">
      <c r="A2849">
        <v>2845</v>
      </c>
      <c r="B2849">
        <v>2</v>
      </c>
      <c r="C2849">
        <v>116</v>
      </c>
      <c r="D2849">
        <v>10</v>
      </c>
      <c r="E2849" t="str">
        <f>"2-116-10"</f>
        <v>2-116-10</v>
      </c>
      <c r="F2849" t="s">
        <v>71</v>
      </c>
      <c r="G2849" t="s">
        <v>73</v>
      </c>
      <c r="H2849">
        <v>1</v>
      </c>
      <c r="I2849">
        <v>0</v>
      </c>
      <c r="J2849">
        <v>0</v>
      </c>
      <c r="K2849">
        <v>0</v>
      </c>
      <c r="L2849">
        <v>1</v>
      </c>
      <c r="M2849">
        <v>1</v>
      </c>
      <c r="N2849">
        <v>1</v>
      </c>
      <c r="O2849">
        <v>1</v>
      </c>
      <c r="P2849">
        <v>1</v>
      </c>
      <c r="Q2849">
        <v>1</v>
      </c>
      <c r="R2849">
        <v>1</v>
      </c>
      <c r="S2849">
        <v>1</v>
      </c>
    </row>
    <row r="2850" spans="1:44" x14ac:dyDescent="0.3">
      <c r="A2850">
        <v>2846</v>
      </c>
      <c r="B2850">
        <v>2</v>
      </c>
      <c r="C2850">
        <v>116</v>
      </c>
      <c r="D2850">
        <v>7</v>
      </c>
      <c r="E2850" t="str">
        <f>"2-116-7"</f>
        <v>2-116-7</v>
      </c>
      <c r="F2850" t="s">
        <v>71</v>
      </c>
      <c r="G2850" t="s">
        <v>73</v>
      </c>
      <c r="H2850">
        <v>0</v>
      </c>
      <c r="I2850">
        <v>0</v>
      </c>
      <c r="J2850">
        <v>1</v>
      </c>
      <c r="K2850">
        <v>0</v>
      </c>
      <c r="L2850">
        <v>0</v>
      </c>
      <c r="M2850">
        <v>0</v>
      </c>
      <c r="N2850">
        <v>0</v>
      </c>
      <c r="O2850">
        <v>0</v>
      </c>
      <c r="P2850">
        <v>0</v>
      </c>
      <c r="Q2850">
        <v>0</v>
      </c>
      <c r="R2850">
        <v>1</v>
      </c>
      <c r="S2850">
        <v>1</v>
      </c>
    </row>
    <row r="2851" spans="1:44" x14ac:dyDescent="0.3">
      <c r="A2851">
        <v>2847</v>
      </c>
      <c r="B2851">
        <v>2</v>
      </c>
      <c r="C2851">
        <v>116</v>
      </c>
      <c r="D2851">
        <v>1</v>
      </c>
      <c r="E2851" t="str">
        <f>"2-116-1"</f>
        <v>2-116-1</v>
      </c>
      <c r="F2851" t="s">
        <v>71</v>
      </c>
      <c r="G2851" t="s">
        <v>72</v>
      </c>
      <c r="T2851">
        <v>1</v>
      </c>
      <c r="U2851">
        <v>0</v>
      </c>
      <c r="V2851">
        <v>0</v>
      </c>
      <c r="W2851">
        <v>0</v>
      </c>
      <c r="X2851">
        <v>1</v>
      </c>
      <c r="Y2851">
        <v>0</v>
      </c>
      <c r="Z2851">
        <v>1</v>
      </c>
      <c r="AA2851">
        <v>0</v>
      </c>
      <c r="AB2851">
        <v>0</v>
      </c>
      <c r="AC2851">
        <v>1</v>
      </c>
      <c r="AD2851">
        <v>0</v>
      </c>
      <c r="AE2851">
        <v>1</v>
      </c>
      <c r="AF2851">
        <v>1</v>
      </c>
      <c r="AG2851">
        <v>1</v>
      </c>
      <c r="AH2851">
        <v>0</v>
      </c>
      <c r="AI2851">
        <v>1</v>
      </c>
      <c r="AJ2851">
        <v>1</v>
      </c>
      <c r="AK2851">
        <v>0</v>
      </c>
      <c r="AL2851">
        <v>1</v>
      </c>
      <c r="AM2851">
        <v>1</v>
      </c>
      <c r="AN2851">
        <v>1</v>
      </c>
      <c r="AO2851">
        <v>1</v>
      </c>
      <c r="AP2851">
        <v>0</v>
      </c>
      <c r="AQ2851">
        <v>0</v>
      </c>
      <c r="AR2851">
        <v>0</v>
      </c>
    </row>
    <row r="2852" spans="1:44" x14ac:dyDescent="0.3">
      <c r="A2852">
        <v>2848</v>
      </c>
      <c r="B2852">
        <v>2</v>
      </c>
      <c r="C2852">
        <v>116</v>
      </c>
      <c r="D2852">
        <v>20</v>
      </c>
      <c r="E2852" t="str">
        <f>"2-116-20"</f>
        <v>2-116-20</v>
      </c>
      <c r="F2852" t="s">
        <v>71</v>
      </c>
      <c r="G2852" t="s">
        <v>73</v>
      </c>
      <c r="H2852">
        <v>1</v>
      </c>
      <c r="I2852">
        <v>0</v>
      </c>
      <c r="J2852">
        <v>0</v>
      </c>
      <c r="K2852">
        <v>1</v>
      </c>
      <c r="L2852">
        <v>1</v>
      </c>
      <c r="M2852">
        <v>1</v>
      </c>
      <c r="N2852">
        <v>1</v>
      </c>
      <c r="O2852">
        <v>1</v>
      </c>
      <c r="P2852">
        <v>1</v>
      </c>
      <c r="Q2852">
        <v>1</v>
      </c>
      <c r="R2852">
        <v>1</v>
      </c>
      <c r="S2852">
        <v>1</v>
      </c>
    </row>
    <row r="2853" spans="1:44" x14ac:dyDescent="0.3">
      <c r="A2853">
        <v>2849</v>
      </c>
      <c r="B2853">
        <v>2</v>
      </c>
      <c r="C2853">
        <v>116</v>
      </c>
      <c r="D2853">
        <v>19</v>
      </c>
      <c r="E2853" t="str">
        <f>"2-116-19"</f>
        <v>2-116-19</v>
      </c>
      <c r="F2853" t="s">
        <v>71</v>
      </c>
      <c r="G2853" t="s">
        <v>72</v>
      </c>
      <c r="T2853">
        <v>0</v>
      </c>
      <c r="U2853">
        <v>0</v>
      </c>
      <c r="V2853">
        <v>0</v>
      </c>
      <c r="W2853">
        <v>0</v>
      </c>
      <c r="X2853">
        <v>0</v>
      </c>
      <c r="Y2853">
        <v>1</v>
      </c>
      <c r="Z2853">
        <v>0</v>
      </c>
      <c r="AA2853">
        <v>1</v>
      </c>
      <c r="AB2853">
        <v>0</v>
      </c>
      <c r="AC2853">
        <v>1</v>
      </c>
      <c r="AD2853">
        <v>0</v>
      </c>
      <c r="AE2853">
        <v>1</v>
      </c>
      <c r="AF2853">
        <v>1</v>
      </c>
      <c r="AG2853">
        <v>1</v>
      </c>
      <c r="AH2853">
        <v>1</v>
      </c>
      <c r="AI2853">
        <v>0</v>
      </c>
      <c r="AJ2853">
        <v>0</v>
      </c>
      <c r="AK2853">
        <v>1</v>
      </c>
      <c r="AL2853">
        <v>1</v>
      </c>
      <c r="AM2853">
        <v>1</v>
      </c>
      <c r="AN2853">
        <v>1</v>
      </c>
      <c r="AO2853">
        <v>1</v>
      </c>
      <c r="AP2853">
        <v>0</v>
      </c>
      <c r="AQ2853">
        <v>0</v>
      </c>
      <c r="AR2853">
        <v>0</v>
      </c>
    </row>
    <row r="2854" spans="1:44" x14ac:dyDescent="0.3">
      <c r="A2854">
        <v>2850</v>
      </c>
      <c r="B2854">
        <v>2</v>
      </c>
      <c r="C2854">
        <v>116</v>
      </c>
      <c r="D2854">
        <v>12</v>
      </c>
      <c r="E2854" t="str">
        <f>"2-116-12"</f>
        <v>2-116-12</v>
      </c>
      <c r="F2854" t="s">
        <v>71</v>
      </c>
      <c r="G2854" t="s">
        <v>72</v>
      </c>
      <c r="T2854">
        <v>0</v>
      </c>
      <c r="U2854">
        <v>0</v>
      </c>
      <c r="V2854">
        <v>0</v>
      </c>
      <c r="W2854">
        <v>0</v>
      </c>
      <c r="X2854">
        <v>0</v>
      </c>
      <c r="Y2854">
        <v>0</v>
      </c>
      <c r="Z2854">
        <v>1</v>
      </c>
      <c r="AA2854">
        <v>0</v>
      </c>
      <c r="AB2854">
        <v>0</v>
      </c>
      <c r="AC2854">
        <v>1</v>
      </c>
      <c r="AD2854">
        <v>0</v>
      </c>
      <c r="AE2854">
        <v>0</v>
      </c>
      <c r="AF2854">
        <v>0</v>
      </c>
      <c r="AG2854">
        <v>0</v>
      </c>
      <c r="AH2854">
        <v>1</v>
      </c>
      <c r="AI2854">
        <v>0</v>
      </c>
      <c r="AJ2854">
        <v>0</v>
      </c>
      <c r="AK2854">
        <v>1</v>
      </c>
      <c r="AL2854">
        <v>0</v>
      </c>
      <c r="AM2854">
        <v>0</v>
      </c>
      <c r="AN2854">
        <v>0</v>
      </c>
      <c r="AO2854">
        <v>0</v>
      </c>
      <c r="AP2854">
        <v>0</v>
      </c>
      <c r="AQ2854">
        <v>0</v>
      </c>
      <c r="AR2854">
        <v>0</v>
      </c>
    </row>
    <row r="2855" spans="1:44" x14ac:dyDescent="0.3">
      <c r="A2855">
        <v>2851</v>
      </c>
      <c r="B2855">
        <v>2</v>
      </c>
      <c r="C2855">
        <v>116</v>
      </c>
      <c r="D2855">
        <v>8</v>
      </c>
      <c r="E2855" t="str">
        <f>"2-116-8"</f>
        <v>2-116-8</v>
      </c>
      <c r="F2855" t="s">
        <v>71</v>
      </c>
      <c r="G2855" t="s">
        <v>73</v>
      </c>
      <c r="H2855">
        <v>1</v>
      </c>
      <c r="I2855">
        <v>0</v>
      </c>
      <c r="J2855">
        <v>1</v>
      </c>
      <c r="K2855">
        <v>0</v>
      </c>
      <c r="L2855">
        <v>1</v>
      </c>
      <c r="M2855">
        <v>1</v>
      </c>
      <c r="N2855">
        <v>1</v>
      </c>
      <c r="O2855">
        <v>1</v>
      </c>
      <c r="P2855">
        <v>0</v>
      </c>
      <c r="Q2855">
        <v>1</v>
      </c>
      <c r="R2855">
        <v>1</v>
      </c>
      <c r="S2855">
        <v>1</v>
      </c>
    </row>
    <row r="2856" spans="1:44" x14ac:dyDescent="0.3">
      <c r="A2856">
        <v>2852</v>
      </c>
      <c r="B2856">
        <v>2</v>
      </c>
      <c r="C2856">
        <v>116</v>
      </c>
      <c r="D2856">
        <v>2</v>
      </c>
      <c r="E2856" t="str">
        <f>"2-116-2"</f>
        <v>2-116-2</v>
      </c>
      <c r="F2856" t="s">
        <v>71</v>
      </c>
      <c r="G2856" t="s">
        <v>72</v>
      </c>
      <c r="T2856">
        <v>1</v>
      </c>
      <c r="U2856">
        <v>0</v>
      </c>
      <c r="V2856">
        <v>0</v>
      </c>
      <c r="W2856">
        <v>0</v>
      </c>
      <c r="X2856">
        <v>1</v>
      </c>
      <c r="Y2856">
        <v>0</v>
      </c>
      <c r="Z2856">
        <v>1</v>
      </c>
      <c r="AA2856">
        <v>0</v>
      </c>
      <c r="AB2856">
        <v>0</v>
      </c>
      <c r="AC2856">
        <v>1</v>
      </c>
      <c r="AD2856">
        <v>0</v>
      </c>
      <c r="AE2856">
        <v>1</v>
      </c>
      <c r="AF2856">
        <v>1</v>
      </c>
      <c r="AG2856">
        <v>1</v>
      </c>
      <c r="AH2856">
        <v>1</v>
      </c>
      <c r="AI2856">
        <v>0</v>
      </c>
      <c r="AJ2856">
        <v>1</v>
      </c>
      <c r="AK2856">
        <v>0</v>
      </c>
      <c r="AL2856">
        <v>0</v>
      </c>
      <c r="AM2856">
        <v>1</v>
      </c>
      <c r="AN2856">
        <v>1</v>
      </c>
      <c r="AO2856">
        <v>1</v>
      </c>
      <c r="AP2856">
        <v>0</v>
      </c>
      <c r="AQ2856">
        <v>0</v>
      </c>
      <c r="AR2856">
        <v>0</v>
      </c>
    </row>
    <row r="2857" spans="1:44" x14ac:dyDescent="0.3">
      <c r="A2857">
        <v>2853</v>
      </c>
      <c r="B2857">
        <v>2</v>
      </c>
      <c r="C2857">
        <v>116</v>
      </c>
      <c r="D2857">
        <v>11</v>
      </c>
      <c r="E2857" t="str">
        <f>"2-116-11"</f>
        <v>2-116-11</v>
      </c>
      <c r="F2857" t="s">
        <v>71</v>
      </c>
      <c r="G2857" t="s">
        <v>72</v>
      </c>
      <c r="T2857">
        <v>1</v>
      </c>
      <c r="U2857">
        <v>0</v>
      </c>
      <c r="V2857">
        <v>0</v>
      </c>
      <c r="W2857">
        <v>0</v>
      </c>
      <c r="X2857">
        <v>0</v>
      </c>
      <c r="Y2857">
        <v>1</v>
      </c>
      <c r="Z2857">
        <v>0</v>
      </c>
      <c r="AA2857">
        <v>1</v>
      </c>
      <c r="AB2857">
        <v>0</v>
      </c>
      <c r="AC2857">
        <v>1</v>
      </c>
      <c r="AD2857">
        <v>0</v>
      </c>
      <c r="AE2857">
        <v>1</v>
      </c>
      <c r="AF2857">
        <v>1</v>
      </c>
      <c r="AG2857">
        <v>1</v>
      </c>
      <c r="AH2857">
        <v>0</v>
      </c>
      <c r="AI2857">
        <v>1</v>
      </c>
      <c r="AJ2857">
        <v>1</v>
      </c>
      <c r="AK2857">
        <v>0</v>
      </c>
      <c r="AL2857">
        <v>1</v>
      </c>
      <c r="AM2857">
        <v>1</v>
      </c>
      <c r="AN2857">
        <v>1</v>
      </c>
      <c r="AO2857">
        <v>1</v>
      </c>
      <c r="AP2857">
        <v>0</v>
      </c>
      <c r="AQ2857">
        <v>0</v>
      </c>
      <c r="AR2857">
        <v>0</v>
      </c>
    </row>
    <row r="2858" spans="1:44" x14ac:dyDescent="0.3">
      <c r="A2858">
        <v>2854</v>
      </c>
      <c r="B2858">
        <v>2</v>
      </c>
      <c r="C2858">
        <v>116</v>
      </c>
      <c r="D2858">
        <v>18</v>
      </c>
      <c r="E2858" t="str">
        <f>"2-116-18"</f>
        <v>2-116-18</v>
      </c>
      <c r="F2858" t="s">
        <v>71</v>
      </c>
      <c r="G2858" t="s">
        <v>72</v>
      </c>
      <c r="T2858">
        <v>1</v>
      </c>
      <c r="U2858">
        <v>0</v>
      </c>
      <c r="V2858">
        <v>0</v>
      </c>
      <c r="W2858">
        <v>0</v>
      </c>
      <c r="X2858">
        <v>0</v>
      </c>
      <c r="Y2858">
        <v>1</v>
      </c>
      <c r="Z2858">
        <v>0</v>
      </c>
      <c r="AA2858">
        <v>1</v>
      </c>
      <c r="AB2858">
        <v>0</v>
      </c>
      <c r="AC2858">
        <v>1</v>
      </c>
      <c r="AD2858">
        <v>0</v>
      </c>
      <c r="AE2858">
        <v>1</v>
      </c>
      <c r="AF2858">
        <v>1</v>
      </c>
      <c r="AG2858">
        <v>1</v>
      </c>
      <c r="AH2858">
        <v>0</v>
      </c>
      <c r="AI2858">
        <v>1</v>
      </c>
      <c r="AJ2858">
        <v>1</v>
      </c>
      <c r="AK2858">
        <v>0</v>
      </c>
      <c r="AL2858">
        <v>1</v>
      </c>
      <c r="AM2858">
        <v>1</v>
      </c>
      <c r="AN2858">
        <v>1</v>
      </c>
      <c r="AO2858">
        <v>1</v>
      </c>
      <c r="AP2858">
        <v>0</v>
      </c>
      <c r="AQ2858">
        <v>0</v>
      </c>
      <c r="AR2858">
        <v>0</v>
      </c>
    </row>
    <row r="2859" spans="1:44" x14ac:dyDescent="0.3">
      <c r="A2859">
        <v>2855</v>
      </c>
      <c r="B2859">
        <v>2</v>
      </c>
      <c r="C2859">
        <v>117</v>
      </c>
      <c r="D2859">
        <v>21</v>
      </c>
      <c r="E2859" t="str">
        <f>"2-117-21"</f>
        <v>2-117-21</v>
      </c>
      <c r="F2859" t="s">
        <v>71</v>
      </c>
      <c r="G2859" t="s">
        <v>72</v>
      </c>
      <c r="T2859">
        <v>0</v>
      </c>
      <c r="U2859">
        <v>0</v>
      </c>
      <c r="V2859">
        <v>0</v>
      </c>
      <c r="W2859">
        <v>0</v>
      </c>
      <c r="X2859">
        <v>0</v>
      </c>
      <c r="Y2859">
        <v>1</v>
      </c>
      <c r="Z2859">
        <v>0</v>
      </c>
      <c r="AA2859">
        <v>0</v>
      </c>
      <c r="AB2859">
        <v>0</v>
      </c>
      <c r="AC2859">
        <v>0</v>
      </c>
      <c r="AD2859">
        <v>0</v>
      </c>
      <c r="AE2859">
        <v>0</v>
      </c>
      <c r="AF2859">
        <v>0</v>
      </c>
      <c r="AG2859">
        <v>0</v>
      </c>
      <c r="AH2859">
        <v>0</v>
      </c>
      <c r="AI2859">
        <v>0</v>
      </c>
      <c r="AJ2859">
        <v>0</v>
      </c>
      <c r="AK2859">
        <v>0</v>
      </c>
      <c r="AL2859">
        <v>0</v>
      </c>
      <c r="AM2859">
        <v>1</v>
      </c>
      <c r="AN2859">
        <v>0</v>
      </c>
      <c r="AO2859">
        <v>0</v>
      </c>
      <c r="AP2859">
        <v>0</v>
      </c>
      <c r="AQ2859">
        <v>0</v>
      </c>
      <c r="AR2859">
        <v>0</v>
      </c>
    </row>
    <row r="2860" spans="1:44" x14ac:dyDescent="0.3">
      <c r="A2860">
        <v>2856</v>
      </c>
      <c r="B2860">
        <v>2</v>
      </c>
      <c r="C2860">
        <v>117</v>
      </c>
      <c r="D2860">
        <v>12</v>
      </c>
      <c r="E2860" t="str">
        <f>"2-117-12"</f>
        <v>2-117-12</v>
      </c>
      <c r="F2860" t="s">
        <v>71</v>
      </c>
      <c r="G2860" t="s">
        <v>73</v>
      </c>
      <c r="H2860">
        <v>1</v>
      </c>
      <c r="I2860">
        <v>1</v>
      </c>
      <c r="J2860">
        <v>0</v>
      </c>
      <c r="K2860">
        <v>0</v>
      </c>
      <c r="L2860">
        <v>1</v>
      </c>
      <c r="M2860">
        <v>1</v>
      </c>
      <c r="N2860">
        <v>1</v>
      </c>
      <c r="O2860">
        <v>1</v>
      </c>
      <c r="P2860">
        <v>1</v>
      </c>
      <c r="Q2860">
        <v>1</v>
      </c>
      <c r="R2860">
        <v>1</v>
      </c>
      <c r="S2860">
        <v>1</v>
      </c>
    </row>
    <row r="2861" spans="1:44" x14ac:dyDescent="0.3">
      <c r="A2861">
        <v>2857</v>
      </c>
      <c r="B2861">
        <v>2</v>
      </c>
      <c r="C2861">
        <v>117</v>
      </c>
      <c r="D2861">
        <v>9</v>
      </c>
      <c r="E2861" t="str">
        <f>"2-117-9"</f>
        <v>2-117-9</v>
      </c>
      <c r="F2861" t="s">
        <v>71</v>
      </c>
      <c r="G2861" t="s">
        <v>72</v>
      </c>
      <c r="T2861">
        <v>0</v>
      </c>
      <c r="U2861">
        <v>0</v>
      </c>
      <c r="V2861">
        <v>0</v>
      </c>
      <c r="W2861">
        <v>0</v>
      </c>
      <c r="X2861">
        <v>0</v>
      </c>
      <c r="Y2861">
        <v>1</v>
      </c>
      <c r="Z2861">
        <v>0</v>
      </c>
      <c r="AA2861">
        <v>0</v>
      </c>
      <c r="AB2861">
        <v>0</v>
      </c>
      <c r="AC2861">
        <v>0</v>
      </c>
      <c r="AD2861">
        <v>0</v>
      </c>
      <c r="AE2861">
        <v>0</v>
      </c>
      <c r="AF2861">
        <v>0</v>
      </c>
      <c r="AG2861">
        <v>0</v>
      </c>
      <c r="AH2861">
        <v>0</v>
      </c>
      <c r="AI2861">
        <v>0</v>
      </c>
      <c r="AJ2861">
        <v>0</v>
      </c>
      <c r="AK2861">
        <v>0</v>
      </c>
      <c r="AL2861">
        <v>0</v>
      </c>
      <c r="AM2861">
        <v>0</v>
      </c>
      <c r="AN2861">
        <v>0</v>
      </c>
      <c r="AO2861">
        <v>0</v>
      </c>
      <c r="AP2861">
        <v>0</v>
      </c>
      <c r="AQ2861">
        <v>0</v>
      </c>
      <c r="AR2861">
        <v>0</v>
      </c>
    </row>
    <row r="2862" spans="1:44" x14ac:dyDescent="0.3">
      <c r="A2862">
        <v>2858</v>
      </c>
      <c r="B2862">
        <v>2</v>
      </c>
      <c r="C2862">
        <v>117</v>
      </c>
      <c r="D2862">
        <v>5</v>
      </c>
      <c r="E2862" t="str">
        <f>"2-117-5"</f>
        <v>2-117-5</v>
      </c>
      <c r="F2862" t="s">
        <v>71</v>
      </c>
      <c r="G2862" t="s">
        <v>73</v>
      </c>
      <c r="H2862">
        <v>1</v>
      </c>
      <c r="I2862">
        <v>0</v>
      </c>
      <c r="J2862">
        <v>0</v>
      </c>
      <c r="K2862">
        <v>1</v>
      </c>
      <c r="L2862">
        <v>1</v>
      </c>
      <c r="M2862">
        <v>1</v>
      </c>
      <c r="N2862">
        <v>1</v>
      </c>
      <c r="O2862">
        <v>1</v>
      </c>
      <c r="P2862">
        <v>1</v>
      </c>
      <c r="Q2862">
        <v>1</v>
      </c>
      <c r="R2862">
        <v>1</v>
      </c>
      <c r="S2862">
        <v>1</v>
      </c>
    </row>
    <row r="2863" spans="1:44" x14ac:dyDescent="0.3">
      <c r="A2863">
        <v>2859</v>
      </c>
      <c r="B2863">
        <v>2</v>
      </c>
      <c r="C2863">
        <v>117</v>
      </c>
      <c r="D2863">
        <v>1</v>
      </c>
      <c r="E2863" t="str">
        <f>"2-117-1"</f>
        <v>2-117-1</v>
      </c>
      <c r="F2863" t="s">
        <v>71</v>
      </c>
      <c r="G2863" t="s">
        <v>73</v>
      </c>
      <c r="H2863">
        <v>1</v>
      </c>
      <c r="I2863">
        <v>0</v>
      </c>
      <c r="J2863">
        <v>0</v>
      </c>
      <c r="K2863">
        <v>1</v>
      </c>
      <c r="L2863">
        <v>1</v>
      </c>
      <c r="M2863">
        <v>1</v>
      </c>
      <c r="N2863">
        <v>1</v>
      </c>
      <c r="O2863">
        <v>1</v>
      </c>
      <c r="P2863">
        <v>1</v>
      </c>
      <c r="Q2863">
        <v>1</v>
      </c>
      <c r="R2863">
        <v>1</v>
      </c>
      <c r="S2863">
        <v>1</v>
      </c>
    </row>
    <row r="2864" spans="1:44" x14ac:dyDescent="0.3">
      <c r="A2864">
        <v>2860</v>
      </c>
      <c r="B2864">
        <v>2</v>
      </c>
      <c r="C2864">
        <v>117</v>
      </c>
      <c r="D2864">
        <v>20</v>
      </c>
      <c r="E2864" t="str">
        <f>"2-117-20"</f>
        <v>2-117-20</v>
      </c>
      <c r="F2864" t="s">
        <v>71</v>
      </c>
      <c r="G2864" t="s">
        <v>72</v>
      </c>
      <c r="T2864">
        <v>1</v>
      </c>
      <c r="U2864">
        <v>0</v>
      </c>
      <c r="V2864">
        <v>0</v>
      </c>
      <c r="W2864">
        <v>0</v>
      </c>
      <c r="X2864">
        <v>1</v>
      </c>
      <c r="Y2864">
        <v>0</v>
      </c>
      <c r="Z2864">
        <v>1</v>
      </c>
      <c r="AA2864">
        <v>0</v>
      </c>
      <c r="AB2864">
        <v>1</v>
      </c>
      <c r="AC2864">
        <v>0</v>
      </c>
      <c r="AD2864">
        <v>0</v>
      </c>
      <c r="AE2864">
        <v>0</v>
      </c>
      <c r="AF2864">
        <v>0</v>
      </c>
      <c r="AG2864">
        <v>0</v>
      </c>
      <c r="AH2864">
        <v>0</v>
      </c>
      <c r="AI2864">
        <v>1</v>
      </c>
      <c r="AJ2864">
        <v>0</v>
      </c>
      <c r="AK2864">
        <v>1</v>
      </c>
      <c r="AL2864">
        <v>0</v>
      </c>
      <c r="AM2864">
        <v>0</v>
      </c>
      <c r="AN2864">
        <v>0</v>
      </c>
      <c r="AO2864">
        <v>0</v>
      </c>
      <c r="AP2864">
        <v>0</v>
      </c>
      <c r="AQ2864">
        <v>0</v>
      </c>
      <c r="AR2864">
        <v>0</v>
      </c>
    </row>
    <row r="2865" spans="1:44" x14ac:dyDescent="0.3">
      <c r="A2865">
        <v>2861</v>
      </c>
      <c r="B2865">
        <v>2</v>
      </c>
      <c r="C2865">
        <v>117</v>
      </c>
      <c r="D2865">
        <v>19</v>
      </c>
      <c r="E2865" t="str">
        <f>"2-117-19"</f>
        <v>2-117-19</v>
      </c>
      <c r="F2865" t="s">
        <v>71</v>
      </c>
      <c r="G2865" t="s">
        <v>72</v>
      </c>
      <c r="T2865">
        <v>1</v>
      </c>
      <c r="U2865">
        <v>0</v>
      </c>
      <c r="V2865">
        <v>0</v>
      </c>
      <c r="W2865">
        <v>0</v>
      </c>
      <c r="X2865">
        <v>1</v>
      </c>
      <c r="Y2865">
        <v>0</v>
      </c>
      <c r="Z2865">
        <v>0</v>
      </c>
      <c r="AA2865">
        <v>1</v>
      </c>
      <c r="AB2865">
        <v>0</v>
      </c>
      <c r="AC2865">
        <v>0</v>
      </c>
      <c r="AD2865">
        <v>1</v>
      </c>
      <c r="AE2865">
        <v>1</v>
      </c>
      <c r="AF2865">
        <v>1</v>
      </c>
      <c r="AG2865">
        <v>1</v>
      </c>
      <c r="AH2865">
        <v>0</v>
      </c>
      <c r="AI2865">
        <v>1</v>
      </c>
      <c r="AJ2865">
        <v>1</v>
      </c>
      <c r="AK2865">
        <v>0</v>
      </c>
      <c r="AL2865">
        <v>1</v>
      </c>
      <c r="AM2865">
        <v>1</v>
      </c>
      <c r="AN2865">
        <v>1</v>
      </c>
      <c r="AO2865">
        <v>1</v>
      </c>
      <c r="AP2865">
        <v>0</v>
      </c>
      <c r="AQ2865">
        <v>0</v>
      </c>
      <c r="AR2865">
        <v>0</v>
      </c>
    </row>
    <row r="2866" spans="1:44" x14ac:dyDescent="0.3">
      <c r="A2866">
        <v>2862</v>
      </c>
      <c r="B2866">
        <v>2</v>
      </c>
      <c r="C2866">
        <v>117</v>
      </c>
      <c r="D2866">
        <v>14</v>
      </c>
      <c r="E2866" t="str">
        <f>"2-117-14"</f>
        <v>2-117-14</v>
      </c>
      <c r="F2866" t="s">
        <v>71</v>
      </c>
      <c r="G2866" t="s">
        <v>72</v>
      </c>
      <c r="T2866">
        <v>1</v>
      </c>
      <c r="U2866">
        <v>0</v>
      </c>
      <c r="V2866">
        <v>0</v>
      </c>
      <c r="W2866">
        <v>0</v>
      </c>
      <c r="X2866">
        <v>0</v>
      </c>
      <c r="Y2866">
        <v>1</v>
      </c>
      <c r="Z2866">
        <v>1</v>
      </c>
      <c r="AA2866">
        <v>0</v>
      </c>
      <c r="AB2866">
        <v>0</v>
      </c>
      <c r="AC2866">
        <v>0</v>
      </c>
      <c r="AD2866">
        <v>1</v>
      </c>
      <c r="AE2866">
        <v>1</v>
      </c>
      <c r="AF2866">
        <v>1</v>
      </c>
      <c r="AG2866">
        <v>1</v>
      </c>
      <c r="AH2866">
        <v>1</v>
      </c>
      <c r="AI2866">
        <v>0</v>
      </c>
      <c r="AJ2866">
        <v>0</v>
      </c>
      <c r="AK2866">
        <v>1</v>
      </c>
      <c r="AL2866">
        <v>1</v>
      </c>
      <c r="AM2866">
        <v>1</v>
      </c>
      <c r="AN2866">
        <v>1</v>
      </c>
      <c r="AO2866">
        <v>1</v>
      </c>
      <c r="AP2866">
        <v>0</v>
      </c>
      <c r="AQ2866">
        <v>0</v>
      </c>
      <c r="AR2866">
        <v>0</v>
      </c>
    </row>
    <row r="2867" spans="1:44" x14ac:dyDescent="0.3">
      <c r="A2867">
        <v>2863</v>
      </c>
      <c r="B2867">
        <v>2</v>
      </c>
      <c r="C2867">
        <v>117</v>
      </c>
      <c r="D2867">
        <v>6</v>
      </c>
      <c r="E2867" t="str">
        <f>"2-117-6"</f>
        <v>2-117-6</v>
      </c>
      <c r="F2867" t="s">
        <v>71</v>
      </c>
      <c r="G2867" t="s">
        <v>72</v>
      </c>
      <c r="T2867">
        <v>0</v>
      </c>
      <c r="U2867">
        <v>1</v>
      </c>
      <c r="V2867">
        <v>0</v>
      </c>
      <c r="W2867">
        <v>0</v>
      </c>
      <c r="X2867">
        <v>1</v>
      </c>
      <c r="Y2867">
        <v>0</v>
      </c>
      <c r="Z2867">
        <v>0</v>
      </c>
      <c r="AA2867">
        <v>1</v>
      </c>
      <c r="AB2867">
        <v>1</v>
      </c>
      <c r="AC2867">
        <v>0</v>
      </c>
      <c r="AD2867">
        <v>0</v>
      </c>
      <c r="AE2867">
        <v>0</v>
      </c>
      <c r="AF2867">
        <v>0</v>
      </c>
      <c r="AG2867">
        <v>0</v>
      </c>
      <c r="AH2867">
        <v>0</v>
      </c>
      <c r="AI2867">
        <v>1</v>
      </c>
      <c r="AJ2867">
        <v>1</v>
      </c>
      <c r="AK2867">
        <v>0</v>
      </c>
      <c r="AL2867">
        <v>0</v>
      </c>
      <c r="AM2867">
        <v>0</v>
      </c>
      <c r="AN2867">
        <v>1</v>
      </c>
      <c r="AO2867">
        <v>0</v>
      </c>
      <c r="AP2867">
        <v>0</v>
      </c>
      <c r="AQ2867">
        <v>0</v>
      </c>
      <c r="AR2867">
        <v>0</v>
      </c>
    </row>
    <row r="2868" spans="1:44" x14ac:dyDescent="0.3">
      <c r="A2868">
        <v>2864</v>
      </c>
      <c r="B2868">
        <v>2</v>
      </c>
      <c r="C2868">
        <v>117</v>
      </c>
      <c r="D2868">
        <v>2</v>
      </c>
      <c r="E2868" t="str">
        <f>"2-117-2"</f>
        <v>2-117-2</v>
      </c>
      <c r="F2868" t="s">
        <v>71</v>
      </c>
      <c r="G2868" t="s">
        <v>72</v>
      </c>
      <c r="T2868">
        <v>0</v>
      </c>
      <c r="U2868">
        <v>1</v>
      </c>
      <c r="V2868">
        <v>0</v>
      </c>
      <c r="W2868">
        <v>0</v>
      </c>
      <c r="X2868">
        <v>0</v>
      </c>
      <c r="Y2868">
        <v>1</v>
      </c>
      <c r="Z2868">
        <v>0</v>
      </c>
      <c r="AA2868">
        <v>1</v>
      </c>
      <c r="AB2868">
        <v>0</v>
      </c>
      <c r="AC2868">
        <v>0</v>
      </c>
      <c r="AD2868">
        <v>1</v>
      </c>
      <c r="AE2868">
        <v>1</v>
      </c>
      <c r="AF2868">
        <v>1</v>
      </c>
      <c r="AG2868">
        <v>1</v>
      </c>
      <c r="AH2868">
        <v>0</v>
      </c>
      <c r="AI2868">
        <v>1</v>
      </c>
      <c r="AJ2868">
        <v>0</v>
      </c>
      <c r="AK2868">
        <v>1</v>
      </c>
      <c r="AL2868">
        <v>1</v>
      </c>
      <c r="AM2868">
        <v>1</v>
      </c>
      <c r="AN2868">
        <v>1</v>
      </c>
      <c r="AO2868">
        <v>1</v>
      </c>
      <c r="AP2868">
        <v>0</v>
      </c>
      <c r="AQ2868">
        <v>0</v>
      </c>
      <c r="AR2868">
        <v>0</v>
      </c>
    </row>
    <row r="2869" spans="1:44" x14ac:dyDescent="0.3">
      <c r="A2869">
        <v>2865</v>
      </c>
      <c r="B2869">
        <v>2</v>
      </c>
      <c r="C2869">
        <v>117</v>
      </c>
      <c r="D2869">
        <v>16</v>
      </c>
      <c r="E2869" t="str">
        <f>"2-117-16"</f>
        <v>2-117-16</v>
      </c>
      <c r="F2869" t="s">
        <v>71</v>
      </c>
      <c r="G2869" t="s">
        <v>72</v>
      </c>
      <c r="T2869">
        <v>0</v>
      </c>
      <c r="U2869">
        <v>1</v>
      </c>
      <c r="V2869">
        <v>0</v>
      </c>
      <c r="W2869">
        <v>0</v>
      </c>
      <c r="X2869">
        <v>0</v>
      </c>
      <c r="Y2869">
        <v>1</v>
      </c>
      <c r="Z2869">
        <v>1</v>
      </c>
      <c r="AA2869">
        <v>0</v>
      </c>
      <c r="AB2869">
        <v>0</v>
      </c>
      <c r="AC2869">
        <v>1</v>
      </c>
      <c r="AD2869">
        <v>0</v>
      </c>
      <c r="AE2869">
        <v>1</v>
      </c>
      <c r="AF2869">
        <v>1</v>
      </c>
      <c r="AG2869">
        <v>1</v>
      </c>
      <c r="AH2869">
        <v>1</v>
      </c>
      <c r="AI2869">
        <v>0</v>
      </c>
      <c r="AJ2869">
        <v>0</v>
      </c>
      <c r="AK2869">
        <v>1</v>
      </c>
      <c r="AL2869">
        <v>1</v>
      </c>
      <c r="AM2869">
        <v>1</v>
      </c>
      <c r="AN2869">
        <v>1</v>
      </c>
      <c r="AO2869">
        <v>1</v>
      </c>
      <c r="AP2869">
        <v>0</v>
      </c>
      <c r="AQ2869">
        <v>0</v>
      </c>
      <c r="AR2869">
        <v>0</v>
      </c>
    </row>
    <row r="2870" spans="1:44" x14ac:dyDescent="0.3">
      <c r="A2870">
        <v>2866</v>
      </c>
      <c r="B2870">
        <v>2</v>
      </c>
      <c r="C2870">
        <v>117</v>
      </c>
      <c r="D2870">
        <v>10</v>
      </c>
      <c r="E2870" t="str">
        <f>"2-117-10"</f>
        <v>2-117-10</v>
      </c>
      <c r="F2870" t="s">
        <v>71</v>
      </c>
      <c r="G2870" t="s">
        <v>72</v>
      </c>
      <c r="T2870">
        <v>1</v>
      </c>
      <c r="U2870">
        <v>0</v>
      </c>
      <c r="V2870">
        <v>0</v>
      </c>
      <c r="W2870">
        <v>0</v>
      </c>
      <c r="X2870">
        <v>1</v>
      </c>
      <c r="Y2870">
        <v>0</v>
      </c>
      <c r="Z2870">
        <v>1</v>
      </c>
      <c r="AA2870">
        <v>0</v>
      </c>
      <c r="AB2870">
        <v>0</v>
      </c>
      <c r="AC2870">
        <v>0</v>
      </c>
      <c r="AD2870">
        <v>1</v>
      </c>
      <c r="AE2870">
        <v>1</v>
      </c>
      <c r="AF2870">
        <v>1</v>
      </c>
      <c r="AG2870">
        <v>1</v>
      </c>
      <c r="AH2870">
        <v>0</v>
      </c>
      <c r="AI2870">
        <v>1</v>
      </c>
      <c r="AJ2870">
        <v>0</v>
      </c>
      <c r="AK2870">
        <v>1</v>
      </c>
      <c r="AL2870">
        <v>1</v>
      </c>
      <c r="AM2870">
        <v>1</v>
      </c>
      <c r="AN2870">
        <v>1</v>
      </c>
      <c r="AO2870">
        <v>1</v>
      </c>
      <c r="AP2870">
        <v>0</v>
      </c>
      <c r="AQ2870">
        <v>0</v>
      </c>
      <c r="AR2870">
        <v>0</v>
      </c>
    </row>
    <row r="2871" spans="1:44" x14ac:dyDescent="0.3">
      <c r="A2871">
        <v>2867</v>
      </c>
      <c r="B2871">
        <v>2</v>
      </c>
      <c r="C2871">
        <v>117</v>
      </c>
      <c r="D2871">
        <v>7</v>
      </c>
      <c r="E2871" t="str">
        <f>"2-117-7"</f>
        <v>2-117-7</v>
      </c>
      <c r="F2871" t="s">
        <v>71</v>
      </c>
      <c r="G2871" t="s">
        <v>72</v>
      </c>
      <c r="T2871">
        <v>1</v>
      </c>
      <c r="U2871">
        <v>0</v>
      </c>
      <c r="V2871">
        <v>0</v>
      </c>
      <c r="W2871">
        <v>0</v>
      </c>
      <c r="X2871">
        <v>0</v>
      </c>
      <c r="Y2871">
        <v>1</v>
      </c>
      <c r="Z2871">
        <v>1</v>
      </c>
      <c r="AA2871">
        <v>0</v>
      </c>
      <c r="AB2871">
        <v>1</v>
      </c>
      <c r="AC2871">
        <v>0</v>
      </c>
      <c r="AD2871">
        <v>0</v>
      </c>
      <c r="AE2871">
        <v>1</v>
      </c>
      <c r="AF2871">
        <v>1</v>
      </c>
      <c r="AG2871">
        <v>1</v>
      </c>
      <c r="AH2871">
        <v>1</v>
      </c>
      <c r="AI2871">
        <v>0</v>
      </c>
      <c r="AJ2871">
        <v>0</v>
      </c>
      <c r="AK2871">
        <v>1</v>
      </c>
      <c r="AL2871">
        <v>1</v>
      </c>
      <c r="AM2871">
        <v>1</v>
      </c>
      <c r="AN2871">
        <v>1</v>
      </c>
      <c r="AO2871">
        <v>1</v>
      </c>
      <c r="AP2871">
        <v>0</v>
      </c>
      <c r="AQ2871">
        <v>0</v>
      </c>
      <c r="AR2871">
        <v>0</v>
      </c>
    </row>
    <row r="2872" spans="1:44" x14ac:dyDescent="0.3">
      <c r="A2872">
        <v>2868</v>
      </c>
      <c r="B2872">
        <v>2</v>
      </c>
      <c r="C2872">
        <v>117</v>
      </c>
      <c r="D2872">
        <v>4</v>
      </c>
      <c r="E2872" t="str">
        <f>"2-117-4"</f>
        <v>2-117-4</v>
      </c>
      <c r="F2872" t="s">
        <v>71</v>
      </c>
      <c r="G2872" t="s">
        <v>72</v>
      </c>
      <c r="T2872">
        <v>0</v>
      </c>
      <c r="U2872">
        <v>1</v>
      </c>
      <c r="V2872">
        <v>0</v>
      </c>
      <c r="W2872">
        <v>0</v>
      </c>
      <c r="X2872">
        <v>0</v>
      </c>
      <c r="Y2872">
        <v>1</v>
      </c>
      <c r="Z2872">
        <v>0</v>
      </c>
      <c r="AA2872">
        <v>0</v>
      </c>
      <c r="AB2872">
        <v>0</v>
      </c>
      <c r="AC2872">
        <v>0</v>
      </c>
      <c r="AD2872">
        <v>1</v>
      </c>
      <c r="AE2872">
        <v>1</v>
      </c>
      <c r="AF2872">
        <v>1</v>
      </c>
      <c r="AG2872">
        <v>1</v>
      </c>
      <c r="AH2872">
        <v>0</v>
      </c>
      <c r="AI2872">
        <v>0</v>
      </c>
      <c r="AJ2872">
        <v>0</v>
      </c>
      <c r="AK2872">
        <v>1</v>
      </c>
      <c r="AL2872">
        <v>1</v>
      </c>
      <c r="AM2872">
        <v>1</v>
      </c>
      <c r="AN2872">
        <v>1</v>
      </c>
      <c r="AO2872">
        <v>1</v>
      </c>
      <c r="AP2872">
        <v>0</v>
      </c>
      <c r="AQ2872">
        <v>0</v>
      </c>
      <c r="AR2872">
        <v>0</v>
      </c>
    </row>
    <row r="2873" spans="1:44" x14ac:dyDescent="0.3">
      <c r="A2873">
        <v>2869</v>
      </c>
      <c r="B2873">
        <v>2</v>
      </c>
      <c r="C2873">
        <v>117</v>
      </c>
      <c r="D2873">
        <v>25</v>
      </c>
      <c r="E2873" t="str">
        <f>"2-117-25"</f>
        <v>2-117-25</v>
      </c>
      <c r="F2873" t="s">
        <v>71</v>
      </c>
      <c r="G2873" t="s">
        <v>72</v>
      </c>
      <c r="T2873">
        <v>1</v>
      </c>
      <c r="U2873">
        <v>0</v>
      </c>
      <c r="V2873">
        <v>0</v>
      </c>
      <c r="W2873">
        <v>0</v>
      </c>
      <c r="X2873">
        <v>1</v>
      </c>
      <c r="Y2873">
        <v>0</v>
      </c>
      <c r="Z2873">
        <v>1</v>
      </c>
      <c r="AA2873">
        <v>0</v>
      </c>
      <c r="AB2873">
        <v>0</v>
      </c>
      <c r="AC2873">
        <v>1</v>
      </c>
      <c r="AD2873">
        <v>0</v>
      </c>
      <c r="AE2873">
        <v>0</v>
      </c>
      <c r="AF2873">
        <v>0</v>
      </c>
      <c r="AG2873">
        <v>0</v>
      </c>
      <c r="AH2873">
        <v>1</v>
      </c>
      <c r="AI2873">
        <v>0</v>
      </c>
      <c r="AJ2873">
        <v>1</v>
      </c>
      <c r="AK2873">
        <v>0</v>
      </c>
      <c r="AL2873">
        <v>0</v>
      </c>
      <c r="AM2873">
        <v>0</v>
      </c>
      <c r="AN2873">
        <v>0</v>
      </c>
      <c r="AO2873">
        <v>0</v>
      </c>
      <c r="AP2873">
        <v>0</v>
      </c>
      <c r="AQ2873">
        <v>0</v>
      </c>
      <c r="AR2873">
        <v>0</v>
      </c>
    </row>
    <row r="2874" spans="1:44" x14ac:dyDescent="0.3">
      <c r="A2874">
        <v>2870</v>
      </c>
      <c r="B2874">
        <v>2</v>
      </c>
      <c r="C2874">
        <v>117</v>
      </c>
      <c r="D2874">
        <v>18</v>
      </c>
      <c r="E2874" t="str">
        <f>"2-117-18"</f>
        <v>2-117-18</v>
      </c>
      <c r="F2874" t="s">
        <v>71</v>
      </c>
      <c r="G2874" t="s">
        <v>72</v>
      </c>
      <c r="T2874">
        <v>1</v>
      </c>
      <c r="U2874">
        <v>0</v>
      </c>
      <c r="V2874">
        <v>0</v>
      </c>
      <c r="W2874">
        <v>0</v>
      </c>
      <c r="X2874">
        <v>1</v>
      </c>
      <c r="Y2874">
        <v>0</v>
      </c>
      <c r="Z2874">
        <v>0</v>
      </c>
      <c r="AA2874">
        <v>1</v>
      </c>
      <c r="AB2874">
        <v>0</v>
      </c>
      <c r="AC2874">
        <v>0</v>
      </c>
      <c r="AD2874">
        <v>0</v>
      </c>
      <c r="AE2874">
        <v>1</v>
      </c>
      <c r="AF2874">
        <v>1</v>
      </c>
      <c r="AG2874">
        <v>1</v>
      </c>
      <c r="AH2874">
        <v>0</v>
      </c>
      <c r="AI2874">
        <v>1</v>
      </c>
      <c r="AJ2874">
        <v>1</v>
      </c>
      <c r="AK2874">
        <v>0</v>
      </c>
      <c r="AL2874">
        <v>1</v>
      </c>
      <c r="AM2874">
        <v>1</v>
      </c>
      <c r="AN2874">
        <v>1</v>
      </c>
      <c r="AO2874">
        <v>1</v>
      </c>
      <c r="AP2874">
        <v>0</v>
      </c>
      <c r="AQ2874">
        <v>0</v>
      </c>
      <c r="AR2874">
        <v>0</v>
      </c>
    </row>
    <row r="2875" spans="1:44" x14ac:dyDescent="0.3">
      <c r="A2875">
        <v>2871</v>
      </c>
      <c r="B2875">
        <v>2</v>
      </c>
      <c r="C2875">
        <v>117</v>
      </c>
      <c r="D2875">
        <v>11</v>
      </c>
      <c r="E2875" t="str">
        <f>"2-117-11"</f>
        <v>2-117-11</v>
      </c>
      <c r="F2875" t="s">
        <v>71</v>
      </c>
      <c r="G2875" t="s">
        <v>72</v>
      </c>
      <c r="T2875">
        <v>0</v>
      </c>
      <c r="U2875">
        <v>0</v>
      </c>
      <c r="V2875">
        <v>0</v>
      </c>
      <c r="W2875">
        <v>0</v>
      </c>
      <c r="X2875">
        <v>1</v>
      </c>
      <c r="Y2875">
        <v>0</v>
      </c>
      <c r="Z2875">
        <v>0</v>
      </c>
      <c r="AA2875">
        <v>0</v>
      </c>
      <c r="AB2875">
        <v>0</v>
      </c>
      <c r="AC2875">
        <v>0</v>
      </c>
      <c r="AD2875">
        <v>0</v>
      </c>
      <c r="AE2875">
        <v>0</v>
      </c>
      <c r="AF2875">
        <v>0</v>
      </c>
      <c r="AG2875">
        <v>0</v>
      </c>
      <c r="AH2875">
        <v>0</v>
      </c>
      <c r="AI2875">
        <v>0</v>
      </c>
      <c r="AJ2875">
        <v>1</v>
      </c>
      <c r="AK2875">
        <v>0</v>
      </c>
      <c r="AL2875">
        <v>0</v>
      </c>
      <c r="AM2875">
        <v>0</v>
      </c>
      <c r="AN2875">
        <v>0</v>
      </c>
      <c r="AO2875">
        <v>0</v>
      </c>
      <c r="AP2875">
        <v>0</v>
      </c>
      <c r="AQ2875">
        <v>0</v>
      </c>
      <c r="AR2875">
        <v>0</v>
      </c>
    </row>
    <row r="2876" spans="1:44" x14ac:dyDescent="0.3">
      <c r="A2876">
        <v>2872</v>
      </c>
      <c r="B2876">
        <v>2</v>
      </c>
      <c r="C2876">
        <v>117</v>
      </c>
      <c r="D2876">
        <v>8</v>
      </c>
      <c r="E2876" t="str">
        <f>"2-117-8"</f>
        <v>2-117-8</v>
      </c>
      <c r="F2876" t="s">
        <v>71</v>
      </c>
      <c r="G2876" t="s">
        <v>72</v>
      </c>
      <c r="T2876">
        <v>0</v>
      </c>
      <c r="U2876">
        <v>0</v>
      </c>
      <c r="V2876">
        <v>0</v>
      </c>
      <c r="W2876">
        <v>0</v>
      </c>
      <c r="X2876">
        <v>0</v>
      </c>
      <c r="Y2876">
        <v>1</v>
      </c>
      <c r="Z2876">
        <v>0</v>
      </c>
      <c r="AA2876">
        <v>0</v>
      </c>
      <c r="AB2876">
        <v>0</v>
      </c>
      <c r="AC2876">
        <v>0</v>
      </c>
      <c r="AD2876">
        <v>0</v>
      </c>
      <c r="AE2876">
        <v>0</v>
      </c>
      <c r="AF2876">
        <v>0</v>
      </c>
      <c r="AG2876">
        <v>0</v>
      </c>
      <c r="AH2876">
        <v>0</v>
      </c>
      <c r="AI2876">
        <v>0</v>
      </c>
      <c r="AJ2876">
        <v>0</v>
      </c>
      <c r="AK2876">
        <v>0</v>
      </c>
      <c r="AL2876">
        <v>0</v>
      </c>
      <c r="AM2876">
        <v>0</v>
      </c>
      <c r="AN2876">
        <v>0</v>
      </c>
      <c r="AO2876">
        <v>0</v>
      </c>
      <c r="AP2876">
        <v>0</v>
      </c>
      <c r="AQ2876">
        <v>0</v>
      </c>
      <c r="AR2876">
        <v>0</v>
      </c>
    </row>
    <row r="2877" spans="1:44" x14ac:dyDescent="0.3">
      <c r="A2877">
        <v>2873</v>
      </c>
      <c r="B2877">
        <v>2</v>
      </c>
      <c r="C2877">
        <v>117</v>
      </c>
      <c r="D2877">
        <v>3</v>
      </c>
      <c r="E2877" t="str">
        <f>"2-117-3"</f>
        <v>2-117-3</v>
      </c>
      <c r="F2877" t="s">
        <v>71</v>
      </c>
      <c r="G2877" t="s">
        <v>72</v>
      </c>
      <c r="T2877">
        <v>1</v>
      </c>
      <c r="U2877">
        <v>0</v>
      </c>
      <c r="V2877">
        <v>0</v>
      </c>
      <c r="W2877">
        <v>0</v>
      </c>
      <c r="X2877">
        <v>1</v>
      </c>
      <c r="Y2877">
        <v>0</v>
      </c>
      <c r="Z2877">
        <v>1</v>
      </c>
      <c r="AA2877">
        <v>0</v>
      </c>
      <c r="AB2877">
        <v>0</v>
      </c>
      <c r="AC2877">
        <v>1</v>
      </c>
      <c r="AD2877">
        <v>0</v>
      </c>
      <c r="AE2877">
        <v>1</v>
      </c>
      <c r="AF2877">
        <v>1</v>
      </c>
      <c r="AG2877">
        <v>1</v>
      </c>
      <c r="AH2877">
        <v>1</v>
      </c>
      <c r="AI2877">
        <v>0</v>
      </c>
      <c r="AJ2877">
        <v>1</v>
      </c>
      <c r="AK2877">
        <v>0</v>
      </c>
      <c r="AL2877">
        <v>1</v>
      </c>
      <c r="AM2877">
        <v>1</v>
      </c>
      <c r="AN2877">
        <v>1</v>
      </c>
      <c r="AO2877">
        <v>1</v>
      </c>
      <c r="AP2877">
        <v>0</v>
      </c>
      <c r="AQ2877">
        <v>0</v>
      </c>
      <c r="AR2877">
        <v>0</v>
      </c>
    </row>
    <row r="2878" spans="1:44" x14ac:dyDescent="0.3">
      <c r="A2878">
        <v>2874</v>
      </c>
      <c r="B2878">
        <v>2</v>
      </c>
      <c r="C2878">
        <v>117</v>
      </c>
      <c r="D2878">
        <v>23</v>
      </c>
      <c r="E2878" t="str">
        <f>"2-117-23"</f>
        <v>2-117-23</v>
      </c>
      <c r="F2878" t="s">
        <v>71</v>
      </c>
      <c r="G2878" t="s">
        <v>72</v>
      </c>
      <c r="T2878">
        <v>0</v>
      </c>
      <c r="U2878">
        <v>0</v>
      </c>
      <c r="V2878">
        <v>0</v>
      </c>
      <c r="W2878">
        <v>0</v>
      </c>
      <c r="X2878">
        <v>1</v>
      </c>
      <c r="Y2878">
        <v>0</v>
      </c>
      <c r="Z2878">
        <v>1</v>
      </c>
      <c r="AA2878">
        <v>0</v>
      </c>
      <c r="AB2878">
        <v>0</v>
      </c>
      <c r="AC2878">
        <v>1</v>
      </c>
      <c r="AD2878">
        <v>0</v>
      </c>
      <c r="AE2878">
        <v>1</v>
      </c>
      <c r="AF2878">
        <v>1</v>
      </c>
      <c r="AG2878">
        <v>1</v>
      </c>
      <c r="AH2878">
        <v>1</v>
      </c>
      <c r="AI2878">
        <v>0</v>
      </c>
      <c r="AJ2878">
        <v>1</v>
      </c>
      <c r="AK2878">
        <v>0</v>
      </c>
      <c r="AL2878">
        <v>1</v>
      </c>
      <c r="AM2878">
        <v>1</v>
      </c>
      <c r="AN2878">
        <v>1</v>
      </c>
      <c r="AO2878">
        <v>1</v>
      </c>
      <c r="AP2878">
        <v>0</v>
      </c>
      <c r="AQ2878">
        <v>0</v>
      </c>
      <c r="AR2878">
        <v>0</v>
      </c>
    </row>
    <row r="2879" spans="1:44" x14ac:dyDescent="0.3">
      <c r="A2879">
        <v>2875</v>
      </c>
      <c r="B2879">
        <v>2</v>
      </c>
      <c r="C2879">
        <v>117</v>
      </c>
      <c r="D2879">
        <v>13</v>
      </c>
      <c r="E2879" t="str">
        <f>"2-117-13"</f>
        <v>2-117-13</v>
      </c>
      <c r="F2879" t="s">
        <v>71</v>
      </c>
      <c r="G2879" t="s">
        <v>73</v>
      </c>
      <c r="H2879">
        <v>1</v>
      </c>
      <c r="I2879">
        <v>1</v>
      </c>
      <c r="J2879">
        <v>0</v>
      </c>
      <c r="K2879">
        <v>0</v>
      </c>
      <c r="L2879">
        <v>1</v>
      </c>
      <c r="M2879">
        <v>1</v>
      </c>
      <c r="N2879">
        <v>1</v>
      </c>
      <c r="O2879">
        <v>1</v>
      </c>
      <c r="P2879">
        <v>1</v>
      </c>
      <c r="Q2879">
        <v>1</v>
      </c>
      <c r="R2879">
        <v>1</v>
      </c>
      <c r="S2879">
        <v>1</v>
      </c>
    </row>
    <row r="2880" spans="1:44" x14ac:dyDescent="0.3">
      <c r="A2880">
        <v>2876</v>
      </c>
      <c r="B2880">
        <v>2</v>
      </c>
      <c r="C2880">
        <v>117</v>
      </c>
      <c r="D2880">
        <v>24</v>
      </c>
      <c r="E2880" t="str">
        <f>"2-117-24"</f>
        <v>2-117-24</v>
      </c>
      <c r="F2880" t="s">
        <v>71</v>
      </c>
      <c r="G2880" t="s">
        <v>72</v>
      </c>
      <c r="T2880">
        <v>1</v>
      </c>
      <c r="U2880">
        <v>0</v>
      </c>
      <c r="V2880">
        <v>0</v>
      </c>
      <c r="W2880">
        <v>0</v>
      </c>
      <c r="X2880">
        <v>0</v>
      </c>
      <c r="Y2880">
        <v>1</v>
      </c>
      <c r="Z2880">
        <v>0</v>
      </c>
      <c r="AA2880">
        <v>1</v>
      </c>
      <c r="AB2880">
        <v>1</v>
      </c>
      <c r="AC2880">
        <v>0</v>
      </c>
      <c r="AD2880">
        <v>0</v>
      </c>
      <c r="AE2880">
        <v>1</v>
      </c>
      <c r="AF2880">
        <v>1</v>
      </c>
      <c r="AG2880">
        <v>1</v>
      </c>
      <c r="AH2880">
        <v>0</v>
      </c>
      <c r="AI2880">
        <v>1</v>
      </c>
      <c r="AJ2880">
        <v>1</v>
      </c>
      <c r="AK2880">
        <v>0</v>
      </c>
      <c r="AL2880">
        <v>1</v>
      </c>
      <c r="AM2880">
        <v>1</v>
      </c>
      <c r="AN2880">
        <v>1</v>
      </c>
      <c r="AO2880">
        <v>1</v>
      </c>
      <c r="AP2880">
        <v>0</v>
      </c>
      <c r="AQ2880">
        <v>0</v>
      </c>
      <c r="AR2880">
        <v>1</v>
      </c>
    </row>
    <row r="2881" spans="1:44" x14ac:dyDescent="0.3">
      <c r="A2881">
        <v>2877</v>
      </c>
      <c r="B2881">
        <v>2</v>
      </c>
      <c r="C2881">
        <v>117</v>
      </c>
      <c r="D2881">
        <v>15</v>
      </c>
      <c r="E2881" t="str">
        <f>"2-117-15"</f>
        <v>2-117-15</v>
      </c>
      <c r="F2881" t="s">
        <v>71</v>
      </c>
      <c r="G2881" t="s">
        <v>72</v>
      </c>
      <c r="T2881">
        <v>0</v>
      </c>
      <c r="U2881">
        <v>1</v>
      </c>
      <c r="V2881">
        <v>0</v>
      </c>
      <c r="W2881">
        <v>0</v>
      </c>
      <c r="X2881">
        <v>0</v>
      </c>
      <c r="Y2881">
        <v>1</v>
      </c>
      <c r="Z2881">
        <v>1</v>
      </c>
      <c r="AA2881">
        <v>0</v>
      </c>
      <c r="AB2881">
        <v>0</v>
      </c>
      <c r="AC2881">
        <v>1</v>
      </c>
      <c r="AD2881">
        <v>0</v>
      </c>
      <c r="AE2881">
        <v>1</v>
      </c>
      <c r="AF2881">
        <v>1</v>
      </c>
      <c r="AG2881">
        <v>1</v>
      </c>
      <c r="AH2881">
        <v>1</v>
      </c>
      <c r="AI2881">
        <v>0</v>
      </c>
      <c r="AJ2881">
        <v>1</v>
      </c>
      <c r="AK2881">
        <v>0</v>
      </c>
      <c r="AL2881">
        <v>1</v>
      </c>
      <c r="AM2881">
        <v>1</v>
      </c>
      <c r="AN2881">
        <v>1</v>
      </c>
      <c r="AO2881">
        <v>1</v>
      </c>
      <c r="AP2881">
        <v>0</v>
      </c>
      <c r="AQ2881">
        <v>0</v>
      </c>
      <c r="AR2881">
        <v>0</v>
      </c>
    </row>
    <row r="2882" spans="1:44" x14ac:dyDescent="0.3">
      <c r="A2882">
        <v>2878</v>
      </c>
      <c r="B2882">
        <v>2</v>
      </c>
      <c r="C2882">
        <v>117</v>
      </c>
      <c r="D2882">
        <v>22</v>
      </c>
      <c r="E2882" t="str">
        <f>"2-117-22"</f>
        <v>2-117-22</v>
      </c>
      <c r="F2882" t="s">
        <v>71</v>
      </c>
      <c r="G2882" t="s">
        <v>72</v>
      </c>
      <c r="T2882">
        <v>0</v>
      </c>
      <c r="U2882">
        <v>0</v>
      </c>
      <c r="V2882">
        <v>0</v>
      </c>
      <c r="W2882">
        <v>0</v>
      </c>
      <c r="X2882">
        <v>1</v>
      </c>
      <c r="Y2882">
        <v>0</v>
      </c>
      <c r="Z2882">
        <v>1</v>
      </c>
      <c r="AA2882">
        <v>0</v>
      </c>
      <c r="AB2882">
        <v>0</v>
      </c>
      <c r="AC2882">
        <v>1</v>
      </c>
      <c r="AD2882">
        <v>0</v>
      </c>
      <c r="AE2882">
        <v>1</v>
      </c>
      <c r="AF2882">
        <v>1</v>
      </c>
      <c r="AG2882">
        <v>1</v>
      </c>
      <c r="AH2882">
        <v>1</v>
      </c>
      <c r="AI2882">
        <v>0</v>
      </c>
      <c r="AJ2882">
        <v>1</v>
      </c>
      <c r="AK2882">
        <v>0</v>
      </c>
      <c r="AL2882">
        <v>1</v>
      </c>
      <c r="AM2882">
        <v>1</v>
      </c>
      <c r="AN2882">
        <v>1</v>
      </c>
      <c r="AO2882">
        <v>1</v>
      </c>
      <c r="AP2882">
        <v>0</v>
      </c>
      <c r="AQ2882">
        <v>0</v>
      </c>
      <c r="AR2882">
        <v>0</v>
      </c>
    </row>
    <row r="2883" spans="1:44" x14ac:dyDescent="0.3">
      <c r="A2883">
        <v>2879</v>
      </c>
      <c r="B2883">
        <v>2</v>
      </c>
      <c r="C2883">
        <v>117</v>
      </c>
      <c r="D2883">
        <v>17</v>
      </c>
      <c r="E2883" t="str">
        <f>"2-117-17"</f>
        <v>2-117-17</v>
      </c>
      <c r="F2883" t="s">
        <v>71</v>
      </c>
      <c r="G2883" t="s">
        <v>72</v>
      </c>
      <c r="T2883">
        <v>1</v>
      </c>
      <c r="U2883">
        <v>0</v>
      </c>
      <c r="V2883">
        <v>0</v>
      </c>
      <c r="W2883">
        <v>0</v>
      </c>
      <c r="X2883">
        <v>1</v>
      </c>
      <c r="Y2883">
        <v>0</v>
      </c>
      <c r="Z2883">
        <v>1</v>
      </c>
      <c r="AA2883">
        <v>0</v>
      </c>
      <c r="AB2883">
        <v>1</v>
      </c>
      <c r="AC2883">
        <v>0</v>
      </c>
      <c r="AD2883">
        <v>0</v>
      </c>
      <c r="AE2883">
        <v>1</v>
      </c>
      <c r="AF2883">
        <v>1</v>
      </c>
      <c r="AG2883">
        <v>1</v>
      </c>
      <c r="AH2883">
        <v>0</v>
      </c>
      <c r="AI2883">
        <v>1</v>
      </c>
      <c r="AJ2883">
        <v>1</v>
      </c>
      <c r="AK2883">
        <v>0</v>
      </c>
      <c r="AL2883">
        <v>1</v>
      </c>
      <c r="AM2883">
        <v>1</v>
      </c>
      <c r="AN2883">
        <v>1</v>
      </c>
      <c r="AO2883">
        <v>1</v>
      </c>
      <c r="AP2883">
        <v>0</v>
      </c>
      <c r="AQ2883">
        <v>0</v>
      </c>
      <c r="AR2883">
        <v>1</v>
      </c>
    </row>
    <row r="2884" spans="1:44" x14ac:dyDescent="0.3">
      <c r="A2884">
        <v>2880</v>
      </c>
      <c r="B2884">
        <v>2</v>
      </c>
      <c r="C2884">
        <v>118</v>
      </c>
      <c r="D2884">
        <v>18</v>
      </c>
      <c r="E2884" t="str">
        <f>"2-118-18"</f>
        <v>2-118-18</v>
      </c>
      <c r="F2884" t="s">
        <v>71</v>
      </c>
      <c r="G2884" t="s">
        <v>72</v>
      </c>
      <c r="T2884">
        <v>0</v>
      </c>
      <c r="U2884">
        <v>1</v>
      </c>
      <c r="V2884">
        <v>0</v>
      </c>
      <c r="W2884">
        <v>0</v>
      </c>
      <c r="X2884">
        <v>0</v>
      </c>
      <c r="Y2884">
        <v>1</v>
      </c>
      <c r="Z2884">
        <v>1</v>
      </c>
      <c r="AA2884">
        <v>0</v>
      </c>
      <c r="AB2884">
        <v>0</v>
      </c>
      <c r="AC2884">
        <v>0</v>
      </c>
      <c r="AD2884">
        <v>1</v>
      </c>
      <c r="AE2884">
        <v>1</v>
      </c>
      <c r="AF2884">
        <v>0</v>
      </c>
      <c r="AG2884">
        <v>1</v>
      </c>
      <c r="AH2884">
        <v>0</v>
      </c>
      <c r="AI2884">
        <v>1</v>
      </c>
      <c r="AJ2884">
        <v>0</v>
      </c>
      <c r="AK2884">
        <v>1</v>
      </c>
      <c r="AL2884">
        <v>0</v>
      </c>
      <c r="AM2884">
        <v>0</v>
      </c>
      <c r="AN2884">
        <v>0</v>
      </c>
      <c r="AO2884">
        <v>0</v>
      </c>
      <c r="AP2884">
        <v>0</v>
      </c>
      <c r="AQ2884">
        <v>0</v>
      </c>
      <c r="AR2884">
        <v>0</v>
      </c>
    </row>
    <row r="2885" spans="1:44" x14ac:dyDescent="0.3">
      <c r="A2885">
        <v>2881</v>
      </c>
      <c r="B2885">
        <v>2</v>
      </c>
      <c r="C2885">
        <v>118</v>
      </c>
      <c r="D2885">
        <v>12</v>
      </c>
      <c r="E2885" t="str">
        <f>"2-118-12"</f>
        <v>2-118-12</v>
      </c>
      <c r="F2885" t="s">
        <v>71</v>
      </c>
      <c r="G2885" t="s">
        <v>73</v>
      </c>
      <c r="H2885">
        <v>1</v>
      </c>
      <c r="I2885">
        <v>1</v>
      </c>
      <c r="J2885">
        <v>0</v>
      </c>
      <c r="K2885">
        <v>0</v>
      </c>
      <c r="L2885">
        <v>1</v>
      </c>
      <c r="M2885">
        <v>1</v>
      </c>
      <c r="N2885">
        <v>1</v>
      </c>
      <c r="O2885">
        <v>1</v>
      </c>
      <c r="P2885">
        <v>1</v>
      </c>
      <c r="Q2885">
        <v>1</v>
      </c>
      <c r="R2885">
        <v>1</v>
      </c>
      <c r="S2885">
        <v>1</v>
      </c>
    </row>
    <row r="2886" spans="1:44" x14ac:dyDescent="0.3">
      <c r="A2886">
        <v>2882</v>
      </c>
      <c r="B2886">
        <v>2</v>
      </c>
      <c r="C2886">
        <v>118</v>
      </c>
      <c r="D2886">
        <v>5</v>
      </c>
      <c r="E2886" t="str">
        <f>"2-118-5"</f>
        <v>2-118-5</v>
      </c>
      <c r="F2886" t="s">
        <v>71</v>
      </c>
      <c r="G2886" t="s">
        <v>72</v>
      </c>
      <c r="T2886">
        <v>1</v>
      </c>
      <c r="U2886">
        <v>0</v>
      </c>
      <c r="V2886">
        <v>0</v>
      </c>
      <c r="W2886">
        <v>0</v>
      </c>
      <c r="X2886">
        <v>1</v>
      </c>
      <c r="Y2886">
        <v>0</v>
      </c>
      <c r="Z2886">
        <v>0</v>
      </c>
      <c r="AA2886">
        <v>1</v>
      </c>
      <c r="AB2886">
        <v>0</v>
      </c>
      <c r="AC2886">
        <v>0</v>
      </c>
      <c r="AD2886">
        <v>1</v>
      </c>
      <c r="AE2886">
        <v>1</v>
      </c>
      <c r="AF2886">
        <v>1</v>
      </c>
      <c r="AG2886">
        <v>1</v>
      </c>
      <c r="AH2886">
        <v>0</v>
      </c>
      <c r="AI2886">
        <v>1</v>
      </c>
      <c r="AJ2886">
        <v>1</v>
      </c>
      <c r="AK2886">
        <v>0</v>
      </c>
      <c r="AL2886">
        <v>1</v>
      </c>
      <c r="AM2886">
        <v>1</v>
      </c>
      <c r="AN2886">
        <v>1</v>
      </c>
      <c r="AO2886">
        <v>1</v>
      </c>
      <c r="AP2886">
        <v>0</v>
      </c>
      <c r="AQ2886">
        <v>0</v>
      </c>
      <c r="AR2886">
        <v>0</v>
      </c>
    </row>
    <row r="2887" spans="1:44" x14ac:dyDescent="0.3">
      <c r="A2887">
        <v>2883</v>
      </c>
      <c r="B2887">
        <v>2</v>
      </c>
      <c r="C2887">
        <v>118</v>
      </c>
      <c r="D2887">
        <v>1</v>
      </c>
      <c r="E2887" t="str">
        <f>"2-118-1"</f>
        <v>2-118-1</v>
      </c>
      <c r="F2887" t="s">
        <v>71</v>
      </c>
      <c r="G2887" t="s">
        <v>73</v>
      </c>
      <c r="H2887">
        <v>1</v>
      </c>
      <c r="I2887">
        <v>0</v>
      </c>
      <c r="J2887">
        <v>0</v>
      </c>
      <c r="K2887">
        <v>0</v>
      </c>
      <c r="L2887">
        <v>1</v>
      </c>
      <c r="M2887">
        <v>0</v>
      </c>
      <c r="N2887">
        <v>0</v>
      </c>
      <c r="O2887">
        <v>0</v>
      </c>
      <c r="P2887">
        <v>0</v>
      </c>
      <c r="Q2887">
        <v>1</v>
      </c>
      <c r="R2887">
        <v>0</v>
      </c>
      <c r="S2887">
        <v>0</v>
      </c>
    </row>
    <row r="2888" spans="1:44" x14ac:dyDescent="0.3">
      <c r="A2888">
        <v>2884</v>
      </c>
      <c r="B2888">
        <v>2</v>
      </c>
      <c r="C2888">
        <v>118</v>
      </c>
      <c r="D2888">
        <v>22</v>
      </c>
      <c r="E2888" t="str">
        <f>"2-118-22"</f>
        <v>2-118-22</v>
      </c>
      <c r="F2888" t="s">
        <v>71</v>
      </c>
      <c r="G2888" t="s">
        <v>73</v>
      </c>
      <c r="H2888">
        <v>1</v>
      </c>
      <c r="I2888">
        <v>0</v>
      </c>
      <c r="J2888">
        <v>0</v>
      </c>
      <c r="K2888">
        <v>1</v>
      </c>
      <c r="L2888">
        <v>1</v>
      </c>
      <c r="M2888">
        <v>1</v>
      </c>
      <c r="N2888">
        <v>1</v>
      </c>
      <c r="O2888">
        <v>1</v>
      </c>
      <c r="P2888">
        <v>1</v>
      </c>
      <c r="Q2888">
        <v>1</v>
      </c>
      <c r="R2888">
        <v>1</v>
      </c>
      <c r="S2888">
        <v>1</v>
      </c>
    </row>
    <row r="2889" spans="1:44" x14ac:dyDescent="0.3">
      <c r="A2889">
        <v>2885</v>
      </c>
      <c r="B2889">
        <v>2</v>
      </c>
      <c r="C2889">
        <v>118</v>
      </c>
      <c r="D2889">
        <v>21</v>
      </c>
      <c r="E2889" t="str">
        <f>"2-118-21"</f>
        <v>2-118-21</v>
      </c>
      <c r="F2889" t="s">
        <v>71</v>
      </c>
      <c r="G2889" t="s">
        <v>72</v>
      </c>
      <c r="T2889">
        <v>0</v>
      </c>
      <c r="U2889">
        <v>1</v>
      </c>
      <c r="V2889">
        <v>0</v>
      </c>
      <c r="W2889">
        <v>0</v>
      </c>
      <c r="X2889">
        <v>0</v>
      </c>
      <c r="Y2889">
        <v>1</v>
      </c>
      <c r="Z2889">
        <v>0</v>
      </c>
      <c r="AA2889">
        <v>0</v>
      </c>
      <c r="AB2889">
        <v>0</v>
      </c>
      <c r="AC2889">
        <v>0</v>
      </c>
      <c r="AD2889">
        <v>1</v>
      </c>
      <c r="AE2889">
        <v>0</v>
      </c>
      <c r="AF2889">
        <v>0</v>
      </c>
      <c r="AG2889">
        <v>0</v>
      </c>
      <c r="AH2889">
        <v>1</v>
      </c>
      <c r="AI2889">
        <v>0</v>
      </c>
      <c r="AJ2889">
        <v>1</v>
      </c>
      <c r="AK2889">
        <v>0</v>
      </c>
      <c r="AL2889">
        <v>0</v>
      </c>
      <c r="AM2889">
        <v>0</v>
      </c>
      <c r="AN2889">
        <v>1</v>
      </c>
      <c r="AO2889">
        <v>0</v>
      </c>
      <c r="AP2889">
        <v>0</v>
      </c>
      <c r="AQ2889">
        <v>0</v>
      </c>
      <c r="AR2889">
        <v>0</v>
      </c>
    </row>
    <row r="2890" spans="1:44" x14ac:dyDescent="0.3">
      <c r="A2890">
        <v>2886</v>
      </c>
      <c r="B2890">
        <v>2</v>
      </c>
      <c r="C2890">
        <v>118</v>
      </c>
      <c r="D2890">
        <v>13</v>
      </c>
      <c r="E2890" t="str">
        <f>"2-118-13"</f>
        <v>2-118-13</v>
      </c>
      <c r="F2890" t="s">
        <v>71</v>
      </c>
      <c r="G2890" t="s">
        <v>73</v>
      </c>
      <c r="H2890">
        <v>1</v>
      </c>
      <c r="I2890">
        <v>0</v>
      </c>
      <c r="J2890">
        <v>0</v>
      </c>
      <c r="K2890">
        <v>1</v>
      </c>
      <c r="L2890">
        <v>1</v>
      </c>
      <c r="M2890">
        <v>1</v>
      </c>
      <c r="N2890">
        <v>1</v>
      </c>
      <c r="O2890">
        <v>1</v>
      </c>
      <c r="P2890">
        <v>1</v>
      </c>
      <c r="Q2890">
        <v>1</v>
      </c>
      <c r="R2890">
        <v>1</v>
      </c>
      <c r="S2890">
        <v>1</v>
      </c>
    </row>
    <row r="2891" spans="1:44" x14ac:dyDescent="0.3">
      <c r="A2891">
        <v>2887</v>
      </c>
      <c r="B2891">
        <v>2</v>
      </c>
      <c r="C2891">
        <v>118</v>
      </c>
      <c r="D2891">
        <v>9</v>
      </c>
      <c r="E2891" t="str">
        <f>"2-118-9"</f>
        <v>2-118-9</v>
      </c>
      <c r="F2891" t="s">
        <v>71</v>
      </c>
      <c r="G2891" t="s">
        <v>73</v>
      </c>
      <c r="H2891">
        <v>0</v>
      </c>
      <c r="I2891">
        <v>1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0</v>
      </c>
      <c r="P2891">
        <v>0</v>
      </c>
      <c r="Q2891">
        <v>0</v>
      </c>
      <c r="R2891">
        <v>0</v>
      </c>
      <c r="S2891">
        <v>0</v>
      </c>
    </row>
    <row r="2892" spans="1:44" x14ac:dyDescent="0.3">
      <c r="A2892">
        <v>2888</v>
      </c>
      <c r="B2892">
        <v>2</v>
      </c>
      <c r="C2892">
        <v>118</v>
      </c>
      <c r="D2892">
        <v>6</v>
      </c>
      <c r="E2892" t="str">
        <f>"2-118-6"</f>
        <v>2-118-6</v>
      </c>
      <c r="F2892" t="s">
        <v>71</v>
      </c>
      <c r="G2892" t="s">
        <v>73</v>
      </c>
      <c r="H2892">
        <v>0</v>
      </c>
      <c r="I2892">
        <v>1</v>
      </c>
      <c r="J2892">
        <v>0</v>
      </c>
      <c r="K2892">
        <v>0</v>
      </c>
      <c r="L2892">
        <v>1</v>
      </c>
      <c r="M2892">
        <v>1</v>
      </c>
      <c r="N2892">
        <v>1</v>
      </c>
      <c r="O2892">
        <v>1</v>
      </c>
      <c r="P2892">
        <v>1</v>
      </c>
      <c r="Q2892">
        <v>1</v>
      </c>
      <c r="R2892">
        <v>1</v>
      </c>
      <c r="S2892">
        <v>1</v>
      </c>
    </row>
    <row r="2893" spans="1:44" x14ac:dyDescent="0.3">
      <c r="A2893">
        <v>2889</v>
      </c>
      <c r="B2893">
        <v>2</v>
      </c>
      <c r="C2893">
        <v>118</v>
      </c>
      <c r="D2893">
        <v>3</v>
      </c>
      <c r="E2893" t="str">
        <f>"2-118-3"</f>
        <v>2-118-3</v>
      </c>
      <c r="F2893" t="s">
        <v>71</v>
      </c>
      <c r="G2893" t="s">
        <v>72</v>
      </c>
      <c r="T2893">
        <v>0</v>
      </c>
      <c r="U2893">
        <v>1</v>
      </c>
      <c r="V2893">
        <v>0</v>
      </c>
      <c r="W2893">
        <v>0</v>
      </c>
      <c r="X2893">
        <v>1</v>
      </c>
      <c r="Y2893">
        <v>0</v>
      </c>
      <c r="Z2893">
        <v>0</v>
      </c>
      <c r="AA2893">
        <v>1</v>
      </c>
      <c r="AB2893">
        <v>1</v>
      </c>
      <c r="AC2893">
        <v>0</v>
      </c>
      <c r="AD2893">
        <v>0</v>
      </c>
      <c r="AE2893">
        <v>0</v>
      </c>
      <c r="AF2893">
        <v>0</v>
      </c>
      <c r="AG2893">
        <v>0</v>
      </c>
      <c r="AH2893">
        <v>1</v>
      </c>
      <c r="AI2893">
        <v>0</v>
      </c>
      <c r="AJ2893">
        <v>1</v>
      </c>
      <c r="AK2893">
        <v>0</v>
      </c>
      <c r="AL2893">
        <v>0</v>
      </c>
      <c r="AM2893">
        <v>1</v>
      </c>
      <c r="AN2893">
        <v>1</v>
      </c>
      <c r="AO2893">
        <v>0</v>
      </c>
      <c r="AP2893">
        <v>0</v>
      </c>
      <c r="AQ2893">
        <v>0</v>
      </c>
      <c r="AR2893">
        <v>0</v>
      </c>
    </row>
    <row r="2894" spans="1:44" x14ac:dyDescent="0.3">
      <c r="A2894">
        <v>2890</v>
      </c>
      <c r="B2894">
        <v>2</v>
      </c>
      <c r="C2894">
        <v>118</v>
      </c>
      <c r="D2894">
        <v>25</v>
      </c>
      <c r="E2894" t="str">
        <f>"2-118-25"</f>
        <v>2-118-25</v>
      </c>
      <c r="F2894" t="s">
        <v>71</v>
      </c>
      <c r="G2894" t="s">
        <v>72</v>
      </c>
      <c r="T2894">
        <v>1</v>
      </c>
      <c r="U2894">
        <v>0</v>
      </c>
      <c r="V2894">
        <v>0</v>
      </c>
      <c r="W2894">
        <v>0</v>
      </c>
      <c r="X2894">
        <v>1</v>
      </c>
      <c r="Y2894">
        <v>0</v>
      </c>
      <c r="Z2894">
        <v>1</v>
      </c>
      <c r="AA2894">
        <v>0</v>
      </c>
      <c r="AB2894">
        <v>1</v>
      </c>
      <c r="AC2894">
        <v>0</v>
      </c>
      <c r="AD2894">
        <v>0</v>
      </c>
      <c r="AE2894">
        <v>1</v>
      </c>
      <c r="AF2894">
        <v>1</v>
      </c>
      <c r="AG2894">
        <v>1</v>
      </c>
      <c r="AH2894">
        <v>0</v>
      </c>
      <c r="AI2894">
        <v>1</v>
      </c>
      <c r="AJ2894">
        <v>1</v>
      </c>
      <c r="AK2894">
        <v>0</v>
      </c>
      <c r="AL2894">
        <v>1</v>
      </c>
      <c r="AM2894">
        <v>1</v>
      </c>
      <c r="AN2894">
        <v>1</v>
      </c>
      <c r="AO2894">
        <v>1</v>
      </c>
      <c r="AP2894">
        <v>0</v>
      </c>
      <c r="AQ2894">
        <v>0</v>
      </c>
      <c r="AR2894">
        <v>0</v>
      </c>
    </row>
    <row r="2895" spans="1:44" x14ac:dyDescent="0.3">
      <c r="A2895">
        <v>2891</v>
      </c>
      <c r="B2895">
        <v>2</v>
      </c>
      <c r="C2895">
        <v>118</v>
      </c>
      <c r="D2895">
        <v>16</v>
      </c>
      <c r="E2895" t="str">
        <f>"2-118-16"</f>
        <v>2-118-16</v>
      </c>
      <c r="F2895" t="s">
        <v>71</v>
      </c>
      <c r="G2895" t="s">
        <v>73</v>
      </c>
      <c r="H2895">
        <v>1</v>
      </c>
      <c r="I2895">
        <v>1</v>
      </c>
      <c r="J2895">
        <v>0</v>
      </c>
      <c r="K2895">
        <v>0</v>
      </c>
      <c r="L2895">
        <v>1</v>
      </c>
      <c r="M2895">
        <v>1</v>
      </c>
      <c r="N2895">
        <v>1</v>
      </c>
      <c r="O2895">
        <v>1</v>
      </c>
      <c r="P2895">
        <v>1</v>
      </c>
      <c r="Q2895">
        <v>1</v>
      </c>
      <c r="R2895">
        <v>1</v>
      </c>
      <c r="S2895">
        <v>1</v>
      </c>
    </row>
    <row r="2896" spans="1:44" x14ac:dyDescent="0.3">
      <c r="A2896">
        <v>2892</v>
      </c>
      <c r="B2896">
        <v>2</v>
      </c>
      <c r="C2896">
        <v>118</v>
      </c>
      <c r="D2896">
        <v>11</v>
      </c>
      <c r="E2896" t="str">
        <f>"2-118-11"</f>
        <v>2-118-11</v>
      </c>
      <c r="F2896" t="s">
        <v>71</v>
      </c>
      <c r="G2896" t="s">
        <v>73</v>
      </c>
      <c r="H2896">
        <v>1</v>
      </c>
      <c r="I2896">
        <v>0</v>
      </c>
      <c r="J2896">
        <v>0</v>
      </c>
      <c r="K2896">
        <v>1</v>
      </c>
      <c r="L2896">
        <v>1</v>
      </c>
      <c r="M2896">
        <v>1</v>
      </c>
      <c r="N2896">
        <v>1</v>
      </c>
      <c r="O2896">
        <v>1</v>
      </c>
      <c r="P2896">
        <v>1</v>
      </c>
      <c r="Q2896">
        <v>1</v>
      </c>
      <c r="R2896">
        <v>1</v>
      </c>
      <c r="S2896">
        <v>1</v>
      </c>
    </row>
    <row r="2897" spans="1:44" x14ac:dyDescent="0.3">
      <c r="A2897">
        <v>2893</v>
      </c>
      <c r="B2897">
        <v>2</v>
      </c>
      <c r="C2897">
        <v>118</v>
      </c>
      <c r="D2897">
        <v>2</v>
      </c>
      <c r="E2897" t="str">
        <f>"2-118-2"</f>
        <v>2-118-2</v>
      </c>
      <c r="F2897" t="s">
        <v>71</v>
      </c>
      <c r="G2897" t="s">
        <v>72</v>
      </c>
      <c r="T2897">
        <v>1</v>
      </c>
      <c r="U2897">
        <v>0</v>
      </c>
      <c r="V2897">
        <v>0</v>
      </c>
      <c r="W2897">
        <v>0</v>
      </c>
      <c r="X2897">
        <v>1</v>
      </c>
      <c r="Y2897">
        <v>0</v>
      </c>
      <c r="Z2897">
        <v>1</v>
      </c>
      <c r="AA2897">
        <v>0</v>
      </c>
      <c r="AB2897">
        <v>1</v>
      </c>
      <c r="AC2897">
        <v>0</v>
      </c>
      <c r="AD2897">
        <v>0</v>
      </c>
      <c r="AE2897">
        <v>1</v>
      </c>
      <c r="AF2897">
        <v>1</v>
      </c>
      <c r="AG2897">
        <v>1</v>
      </c>
      <c r="AH2897">
        <v>0</v>
      </c>
      <c r="AI2897">
        <v>1</v>
      </c>
      <c r="AJ2897">
        <v>1</v>
      </c>
      <c r="AK2897">
        <v>0</v>
      </c>
      <c r="AL2897">
        <v>1</v>
      </c>
      <c r="AM2897">
        <v>1</v>
      </c>
      <c r="AN2897">
        <v>1</v>
      </c>
      <c r="AO2897">
        <v>1</v>
      </c>
      <c r="AP2897">
        <v>0</v>
      </c>
      <c r="AQ2897">
        <v>0</v>
      </c>
      <c r="AR2897">
        <v>0</v>
      </c>
    </row>
    <row r="2898" spans="1:44" x14ac:dyDescent="0.3">
      <c r="A2898">
        <v>2894</v>
      </c>
      <c r="B2898">
        <v>2</v>
      </c>
      <c r="C2898">
        <v>118</v>
      </c>
      <c r="D2898">
        <v>24</v>
      </c>
      <c r="E2898" t="str">
        <f>"2-118-24"</f>
        <v>2-118-24</v>
      </c>
      <c r="F2898" t="s">
        <v>71</v>
      </c>
      <c r="G2898" t="s">
        <v>72</v>
      </c>
      <c r="T2898">
        <v>1</v>
      </c>
      <c r="U2898">
        <v>0</v>
      </c>
      <c r="V2898">
        <v>0</v>
      </c>
      <c r="W2898">
        <v>0</v>
      </c>
      <c r="X2898">
        <v>1</v>
      </c>
      <c r="Y2898">
        <v>0</v>
      </c>
      <c r="Z2898">
        <v>1</v>
      </c>
      <c r="AA2898">
        <v>0</v>
      </c>
      <c r="AB2898">
        <v>0</v>
      </c>
      <c r="AC2898">
        <v>0</v>
      </c>
      <c r="AD2898">
        <v>1</v>
      </c>
      <c r="AE2898">
        <v>1</v>
      </c>
      <c r="AF2898">
        <v>1</v>
      </c>
      <c r="AG2898">
        <v>1</v>
      </c>
      <c r="AH2898">
        <v>0</v>
      </c>
      <c r="AI2898">
        <v>1</v>
      </c>
      <c r="AJ2898">
        <v>1</v>
      </c>
      <c r="AK2898">
        <v>0</v>
      </c>
      <c r="AL2898">
        <v>1</v>
      </c>
      <c r="AM2898">
        <v>1</v>
      </c>
      <c r="AN2898">
        <v>1</v>
      </c>
      <c r="AO2898">
        <v>1</v>
      </c>
      <c r="AP2898">
        <v>0</v>
      </c>
      <c r="AQ2898">
        <v>0</v>
      </c>
      <c r="AR2898">
        <v>0</v>
      </c>
    </row>
    <row r="2899" spans="1:44" x14ac:dyDescent="0.3">
      <c r="A2899">
        <v>2895</v>
      </c>
      <c r="B2899">
        <v>2</v>
      </c>
      <c r="C2899">
        <v>118</v>
      </c>
      <c r="D2899">
        <v>23</v>
      </c>
      <c r="E2899" t="str">
        <f>"2-118-23"</f>
        <v>2-118-23</v>
      </c>
      <c r="F2899" t="s">
        <v>71</v>
      </c>
      <c r="G2899" t="s">
        <v>72</v>
      </c>
      <c r="T2899">
        <v>1</v>
      </c>
      <c r="U2899">
        <v>0</v>
      </c>
      <c r="V2899">
        <v>0</v>
      </c>
      <c r="W2899">
        <v>0</v>
      </c>
      <c r="X2899">
        <v>1</v>
      </c>
      <c r="Y2899">
        <v>0</v>
      </c>
      <c r="Z2899">
        <v>1</v>
      </c>
      <c r="AA2899">
        <v>0</v>
      </c>
      <c r="AB2899">
        <v>0</v>
      </c>
      <c r="AC2899">
        <v>0</v>
      </c>
      <c r="AD2899">
        <v>1</v>
      </c>
      <c r="AE2899">
        <v>0</v>
      </c>
      <c r="AF2899">
        <v>0</v>
      </c>
      <c r="AG2899">
        <v>0</v>
      </c>
      <c r="AH2899">
        <v>1</v>
      </c>
      <c r="AI2899">
        <v>0</v>
      </c>
      <c r="AJ2899">
        <v>1</v>
      </c>
      <c r="AK2899">
        <v>0</v>
      </c>
      <c r="AL2899">
        <v>0</v>
      </c>
      <c r="AM2899">
        <v>1</v>
      </c>
      <c r="AN2899">
        <v>1</v>
      </c>
      <c r="AO2899">
        <v>1</v>
      </c>
      <c r="AP2899">
        <v>0</v>
      </c>
      <c r="AQ2899">
        <v>0</v>
      </c>
      <c r="AR2899">
        <v>0</v>
      </c>
    </row>
    <row r="2900" spans="1:44" x14ac:dyDescent="0.3">
      <c r="A2900">
        <v>2896</v>
      </c>
      <c r="B2900">
        <v>2</v>
      </c>
      <c r="C2900">
        <v>118</v>
      </c>
      <c r="D2900">
        <v>20</v>
      </c>
      <c r="E2900" t="str">
        <f>"2-118-20"</f>
        <v>2-118-20</v>
      </c>
      <c r="F2900" t="s">
        <v>71</v>
      </c>
      <c r="G2900" t="s">
        <v>73</v>
      </c>
      <c r="H2900">
        <v>1</v>
      </c>
      <c r="I2900">
        <v>0</v>
      </c>
      <c r="J2900">
        <v>0</v>
      </c>
      <c r="K2900">
        <v>1</v>
      </c>
      <c r="L2900">
        <v>1</v>
      </c>
      <c r="M2900">
        <v>1</v>
      </c>
      <c r="N2900">
        <v>1</v>
      </c>
      <c r="O2900">
        <v>1</v>
      </c>
      <c r="P2900">
        <v>1</v>
      </c>
      <c r="Q2900">
        <v>1</v>
      </c>
      <c r="R2900">
        <v>1</v>
      </c>
      <c r="S2900">
        <v>1</v>
      </c>
    </row>
    <row r="2901" spans="1:44" x14ac:dyDescent="0.3">
      <c r="A2901">
        <v>2897</v>
      </c>
      <c r="B2901">
        <v>2</v>
      </c>
      <c r="C2901">
        <v>118</v>
      </c>
      <c r="D2901">
        <v>19</v>
      </c>
      <c r="E2901" t="str">
        <f>"2-118-19"</f>
        <v>2-118-19</v>
      </c>
      <c r="F2901" t="s">
        <v>71</v>
      </c>
      <c r="G2901" t="s">
        <v>73</v>
      </c>
      <c r="H2901">
        <v>1</v>
      </c>
      <c r="I2901">
        <v>0</v>
      </c>
      <c r="J2901">
        <v>0</v>
      </c>
      <c r="K2901">
        <v>1</v>
      </c>
      <c r="L2901">
        <v>1</v>
      </c>
      <c r="M2901">
        <v>1</v>
      </c>
      <c r="N2901">
        <v>1</v>
      </c>
      <c r="O2901">
        <v>1</v>
      </c>
      <c r="P2901">
        <v>1</v>
      </c>
      <c r="Q2901">
        <v>1</v>
      </c>
      <c r="R2901">
        <v>1</v>
      </c>
      <c r="S2901">
        <v>1</v>
      </c>
    </row>
    <row r="2902" spans="1:44" x14ac:dyDescent="0.3">
      <c r="A2902">
        <v>2898</v>
      </c>
      <c r="B2902">
        <v>2</v>
      </c>
      <c r="C2902">
        <v>118</v>
      </c>
      <c r="D2902">
        <v>10</v>
      </c>
      <c r="E2902" t="str">
        <f>"2-118-10"</f>
        <v>2-118-10</v>
      </c>
      <c r="F2902" t="s">
        <v>71</v>
      </c>
      <c r="G2902" t="s">
        <v>72</v>
      </c>
      <c r="T2902">
        <v>1</v>
      </c>
      <c r="U2902">
        <v>0</v>
      </c>
      <c r="V2902">
        <v>0</v>
      </c>
      <c r="W2902">
        <v>0</v>
      </c>
      <c r="X2902">
        <v>1</v>
      </c>
      <c r="Y2902">
        <v>0</v>
      </c>
      <c r="Z2902">
        <v>1</v>
      </c>
      <c r="AA2902">
        <v>0</v>
      </c>
      <c r="AB2902">
        <v>0</v>
      </c>
      <c r="AC2902">
        <v>1</v>
      </c>
      <c r="AD2902">
        <v>0</v>
      </c>
      <c r="AE2902">
        <v>0</v>
      </c>
      <c r="AF2902">
        <v>0</v>
      </c>
      <c r="AG2902">
        <v>0</v>
      </c>
      <c r="AH2902">
        <v>1</v>
      </c>
      <c r="AI2902">
        <v>0</v>
      </c>
      <c r="AJ2902">
        <v>1</v>
      </c>
      <c r="AK2902">
        <v>0</v>
      </c>
      <c r="AL2902">
        <v>0</v>
      </c>
      <c r="AM2902">
        <v>0</v>
      </c>
      <c r="AN2902">
        <v>0</v>
      </c>
      <c r="AO2902">
        <v>0</v>
      </c>
      <c r="AP2902">
        <v>0</v>
      </c>
      <c r="AQ2902">
        <v>0</v>
      </c>
      <c r="AR2902">
        <v>0</v>
      </c>
    </row>
    <row r="2903" spans="1:44" x14ac:dyDescent="0.3">
      <c r="A2903">
        <v>2899</v>
      </c>
      <c r="B2903">
        <v>2</v>
      </c>
      <c r="C2903">
        <v>118</v>
      </c>
      <c r="D2903">
        <v>8</v>
      </c>
      <c r="E2903" t="str">
        <f>"2-118-8"</f>
        <v>2-118-8</v>
      </c>
      <c r="F2903" t="s">
        <v>71</v>
      </c>
      <c r="G2903" t="s">
        <v>73</v>
      </c>
      <c r="H2903">
        <v>0</v>
      </c>
      <c r="I2903">
        <v>1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0</v>
      </c>
      <c r="P2903">
        <v>0</v>
      </c>
      <c r="Q2903">
        <v>0</v>
      </c>
      <c r="R2903">
        <v>0</v>
      </c>
      <c r="S2903">
        <v>0</v>
      </c>
    </row>
    <row r="2904" spans="1:44" x14ac:dyDescent="0.3">
      <c r="A2904">
        <v>2900</v>
      </c>
      <c r="B2904">
        <v>2</v>
      </c>
      <c r="C2904">
        <v>118</v>
      </c>
      <c r="D2904">
        <v>4</v>
      </c>
      <c r="E2904" t="str">
        <f>"2-118-4"</f>
        <v>2-118-4</v>
      </c>
      <c r="F2904" t="s">
        <v>71</v>
      </c>
      <c r="G2904" t="s">
        <v>72</v>
      </c>
      <c r="T2904">
        <v>0</v>
      </c>
      <c r="U2904">
        <v>1</v>
      </c>
      <c r="V2904">
        <v>0</v>
      </c>
      <c r="W2904">
        <v>0</v>
      </c>
      <c r="X2904">
        <v>0</v>
      </c>
      <c r="Y2904">
        <v>1</v>
      </c>
      <c r="Z2904">
        <v>0</v>
      </c>
      <c r="AA2904">
        <v>0</v>
      </c>
      <c r="AB2904">
        <v>0</v>
      </c>
      <c r="AC2904">
        <v>0</v>
      </c>
      <c r="AD2904">
        <v>1</v>
      </c>
      <c r="AE2904">
        <v>0</v>
      </c>
      <c r="AF2904">
        <v>0</v>
      </c>
      <c r="AG2904">
        <v>1</v>
      </c>
      <c r="AH2904">
        <v>1</v>
      </c>
      <c r="AI2904">
        <v>0</v>
      </c>
      <c r="AJ2904">
        <v>1</v>
      </c>
      <c r="AK2904">
        <v>0</v>
      </c>
      <c r="AL2904">
        <v>0</v>
      </c>
      <c r="AM2904">
        <v>1</v>
      </c>
      <c r="AN2904">
        <v>1</v>
      </c>
      <c r="AO2904">
        <v>0</v>
      </c>
      <c r="AP2904">
        <v>0</v>
      </c>
      <c r="AQ2904">
        <v>0</v>
      </c>
      <c r="AR2904">
        <v>0</v>
      </c>
    </row>
    <row r="2905" spans="1:44" x14ac:dyDescent="0.3">
      <c r="A2905">
        <v>2901</v>
      </c>
      <c r="B2905">
        <v>2</v>
      </c>
      <c r="C2905">
        <v>118</v>
      </c>
      <c r="D2905">
        <v>17</v>
      </c>
      <c r="E2905" t="str">
        <f>"2-118-17"</f>
        <v>2-118-17</v>
      </c>
      <c r="F2905" t="s">
        <v>71</v>
      </c>
      <c r="G2905" t="s">
        <v>72</v>
      </c>
      <c r="T2905">
        <v>1</v>
      </c>
      <c r="U2905">
        <v>0</v>
      </c>
      <c r="V2905">
        <v>0</v>
      </c>
      <c r="W2905">
        <v>0</v>
      </c>
      <c r="X2905">
        <v>1</v>
      </c>
      <c r="Y2905">
        <v>0</v>
      </c>
      <c r="Z2905">
        <v>1</v>
      </c>
      <c r="AA2905">
        <v>0</v>
      </c>
      <c r="AB2905">
        <v>1</v>
      </c>
      <c r="AC2905">
        <v>0</v>
      </c>
      <c r="AD2905">
        <v>0</v>
      </c>
      <c r="AE2905">
        <v>1</v>
      </c>
      <c r="AF2905">
        <v>0</v>
      </c>
      <c r="AG2905">
        <v>1</v>
      </c>
      <c r="AH2905">
        <v>1</v>
      </c>
      <c r="AI2905">
        <v>0</v>
      </c>
      <c r="AJ2905">
        <v>1</v>
      </c>
      <c r="AK2905">
        <v>0</v>
      </c>
      <c r="AL2905">
        <v>1</v>
      </c>
      <c r="AM2905">
        <v>1</v>
      </c>
      <c r="AN2905">
        <v>1</v>
      </c>
      <c r="AO2905">
        <v>1</v>
      </c>
      <c r="AP2905">
        <v>0</v>
      </c>
      <c r="AQ2905">
        <v>0</v>
      </c>
      <c r="AR2905">
        <v>0</v>
      </c>
    </row>
    <row r="2906" spans="1:44" x14ac:dyDescent="0.3">
      <c r="A2906">
        <v>2902</v>
      </c>
      <c r="B2906">
        <v>2</v>
      </c>
      <c r="C2906">
        <v>118</v>
      </c>
      <c r="D2906">
        <v>7</v>
      </c>
      <c r="E2906" t="str">
        <f>"2-118-7"</f>
        <v>2-118-7</v>
      </c>
      <c r="F2906" t="s">
        <v>71</v>
      </c>
      <c r="G2906" t="s">
        <v>72</v>
      </c>
      <c r="T2906">
        <v>1</v>
      </c>
      <c r="U2906">
        <v>0</v>
      </c>
      <c r="V2906">
        <v>0</v>
      </c>
      <c r="W2906">
        <v>0</v>
      </c>
      <c r="X2906">
        <v>1</v>
      </c>
      <c r="Y2906">
        <v>0</v>
      </c>
      <c r="Z2906">
        <v>1</v>
      </c>
      <c r="AA2906">
        <v>0</v>
      </c>
      <c r="AB2906">
        <v>1</v>
      </c>
      <c r="AC2906">
        <v>0</v>
      </c>
      <c r="AD2906">
        <v>0</v>
      </c>
      <c r="AE2906">
        <v>1</v>
      </c>
      <c r="AF2906">
        <v>1</v>
      </c>
      <c r="AG2906">
        <v>1</v>
      </c>
      <c r="AH2906">
        <v>0</v>
      </c>
      <c r="AI2906">
        <v>1</v>
      </c>
      <c r="AJ2906">
        <v>1</v>
      </c>
      <c r="AK2906">
        <v>0</v>
      </c>
      <c r="AL2906">
        <v>1</v>
      </c>
      <c r="AM2906">
        <v>1</v>
      </c>
      <c r="AN2906">
        <v>1</v>
      </c>
      <c r="AO2906">
        <v>1</v>
      </c>
      <c r="AP2906">
        <v>0</v>
      </c>
      <c r="AQ2906">
        <v>0</v>
      </c>
      <c r="AR2906">
        <v>1</v>
      </c>
    </row>
    <row r="2907" spans="1:44" x14ac:dyDescent="0.3">
      <c r="A2907">
        <v>2903</v>
      </c>
      <c r="B2907">
        <v>2</v>
      </c>
      <c r="C2907">
        <v>118</v>
      </c>
      <c r="D2907">
        <v>15</v>
      </c>
      <c r="E2907" t="str">
        <f>"2-118-15"</f>
        <v>2-118-15</v>
      </c>
      <c r="F2907" t="s">
        <v>71</v>
      </c>
      <c r="G2907" t="s">
        <v>72</v>
      </c>
      <c r="T2907">
        <v>1</v>
      </c>
      <c r="U2907">
        <v>0</v>
      </c>
      <c r="V2907">
        <v>0</v>
      </c>
      <c r="W2907">
        <v>0</v>
      </c>
      <c r="X2907">
        <v>1</v>
      </c>
      <c r="Y2907">
        <v>0</v>
      </c>
      <c r="Z2907">
        <v>0</v>
      </c>
      <c r="AA2907">
        <v>1</v>
      </c>
      <c r="AB2907">
        <v>0</v>
      </c>
      <c r="AC2907">
        <v>0</v>
      </c>
      <c r="AD2907">
        <v>1</v>
      </c>
      <c r="AE2907">
        <v>1</v>
      </c>
      <c r="AF2907">
        <v>1</v>
      </c>
      <c r="AG2907">
        <v>1</v>
      </c>
      <c r="AH2907">
        <v>0</v>
      </c>
      <c r="AI2907">
        <v>1</v>
      </c>
      <c r="AJ2907">
        <v>0</v>
      </c>
      <c r="AK2907">
        <v>1</v>
      </c>
      <c r="AL2907">
        <v>1</v>
      </c>
      <c r="AM2907">
        <v>1</v>
      </c>
      <c r="AN2907">
        <v>1</v>
      </c>
      <c r="AO2907">
        <v>1</v>
      </c>
      <c r="AP2907">
        <v>0</v>
      </c>
      <c r="AQ2907">
        <v>0</v>
      </c>
      <c r="AR2907">
        <v>0</v>
      </c>
    </row>
    <row r="2908" spans="1:44" x14ac:dyDescent="0.3">
      <c r="A2908">
        <v>2904</v>
      </c>
      <c r="B2908">
        <v>2</v>
      </c>
      <c r="C2908">
        <v>118</v>
      </c>
      <c r="D2908">
        <v>14</v>
      </c>
      <c r="E2908" t="str">
        <f>"2-118-14"</f>
        <v>2-118-14</v>
      </c>
      <c r="F2908" t="s">
        <v>71</v>
      </c>
      <c r="G2908" t="s">
        <v>72</v>
      </c>
      <c r="T2908">
        <v>1</v>
      </c>
      <c r="U2908">
        <v>0</v>
      </c>
      <c r="V2908">
        <v>0</v>
      </c>
      <c r="W2908">
        <v>0</v>
      </c>
      <c r="X2908">
        <v>1</v>
      </c>
      <c r="Y2908">
        <v>0</v>
      </c>
      <c r="Z2908">
        <v>0</v>
      </c>
      <c r="AA2908">
        <v>1</v>
      </c>
      <c r="AB2908">
        <v>0</v>
      </c>
      <c r="AC2908">
        <v>0</v>
      </c>
      <c r="AD2908">
        <v>1</v>
      </c>
      <c r="AE2908">
        <v>1</v>
      </c>
      <c r="AF2908">
        <v>1</v>
      </c>
      <c r="AG2908">
        <v>1</v>
      </c>
      <c r="AH2908">
        <v>0</v>
      </c>
      <c r="AI2908">
        <v>1</v>
      </c>
      <c r="AJ2908">
        <v>1</v>
      </c>
      <c r="AK2908">
        <v>0</v>
      </c>
      <c r="AL2908">
        <v>1</v>
      </c>
      <c r="AM2908">
        <v>1</v>
      </c>
      <c r="AN2908">
        <v>1</v>
      </c>
      <c r="AO2908">
        <v>1</v>
      </c>
      <c r="AP2908">
        <v>0</v>
      </c>
      <c r="AQ2908">
        <v>0</v>
      </c>
      <c r="AR2908">
        <v>0</v>
      </c>
    </row>
    <row r="2909" spans="1:44" x14ac:dyDescent="0.3">
      <c r="A2909">
        <v>2905</v>
      </c>
      <c r="B2909">
        <v>2</v>
      </c>
      <c r="C2909">
        <v>119</v>
      </c>
      <c r="D2909">
        <v>25</v>
      </c>
      <c r="E2909" t="str">
        <f>"2-119-25"</f>
        <v>2-119-25</v>
      </c>
      <c r="F2909" t="s">
        <v>71</v>
      </c>
      <c r="G2909" t="s">
        <v>73</v>
      </c>
      <c r="H2909">
        <v>1</v>
      </c>
      <c r="I2909">
        <v>1</v>
      </c>
      <c r="J2909">
        <v>0</v>
      </c>
      <c r="K2909">
        <v>0</v>
      </c>
      <c r="L2909">
        <v>1</v>
      </c>
      <c r="M2909">
        <v>1</v>
      </c>
      <c r="N2909">
        <v>1</v>
      </c>
      <c r="O2909">
        <v>1</v>
      </c>
      <c r="P2909">
        <v>1</v>
      </c>
      <c r="Q2909">
        <v>1</v>
      </c>
      <c r="R2909">
        <v>1</v>
      </c>
      <c r="S2909">
        <v>1</v>
      </c>
    </row>
    <row r="2910" spans="1:44" x14ac:dyDescent="0.3">
      <c r="A2910">
        <v>2906</v>
      </c>
      <c r="B2910">
        <v>2</v>
      </c>
      <c r="C2910">
        <v>119</v>
      </c>
      <c r="D2910">
        <v>16</v>
      </c>
      <c r="E2910" t="str">
        <f>"2-119-16"</f>
        <v>2-119-16</v>
      </c>
      <c r="F2910" t="s">
        <v>71</v>
      </c>
      <c r="G2910" t="s">
        <v>72</v>
      </c>
      <c r="T2910">
        <v>0</v>
      </c>
      <c r="U2910">
        <v>0</v>
      </c>
      <c r="V2910">
        <v>0</v>
      </c>
      <c r="W2910">
        <v>0</v>
      </c>
      <c r="X2910">
        <v>0</v>
      </c>
      <c r="Y2910">
        <v>0</v>
      </c>
      <c r="Z2910">
        <v>1</v>
      </c>
      <c r="AA2910">
        <v>0</v>
      </c>
      <c r="AB2910">
        <v>0</v>
      </c>
      <c r="AC2910">
        <v>0</v>
      </c>
      <c r="AD2910">
        <v>0</v>
      </c>
      <c r="AE2910">
        <v>0</v>
      </c>
      <c r="AF2910">
        <v>0</v>
      </c>
      <c r="AG2910">
        <v>0</v>
      </c>
      <c r="AH2910">
        <v>0</v>
      </c>
      <c r="AI2910">
        <v>1</v>
      </c>
      <c r="AJ2910">
        <v>0</v>
      </c>
      <c r="AK2910">
        <v>0</v>
      </c>
      <c r="AL2910">
        <v>0</v>
      </c>
      <c r="AM2910">
        <v>1</v>
      </c>
      <c r="AN2910">
        <v>1</v>
      </c>
      <c r="AO2910">
        <v>0</v>
      </c>
      <c r="AP2910">
        <v>0</v>
      </c>
      <c r="AQ2910">
        <v>0</v>
      </c>
      <c r="AR2910">
        <v>0</v>
      </c>
    </row>
    <row r="2911" spans="1:44" x14ac:dyDescent="0.3">
      <c r="A2911">
        <v>2907</v>
      </c>
      <c r="B2911">
        <v>2</v>
      </c>
      <c r="C2911">
        <v>119</v>
      </c>
      <c r="D2911">
        <v>9</v>
      </c>
      <c r="E2911" t="str">
        <f>"2-119-9"</f>
        <v>2-119-9</v>
      </c>
      <c r="F2911" t="s">
        <v>71</v>
      </c>
      <c r="G2911" t="s">
        <v>72</v>
      </c>
      <c r="T2911">
        <v>0</v>
      </c>
      <c r="U2911">
        <v>1</v>
      </c>
      <c r="V2911">
        <v>0</v>
      </c>
      <c r="W2911">
        <v>0</v>
      </c>
      <c r="X2911">
        <v>1</v>
      </c>
      <c r="Y2911">
        <v>0</v>
      </c>
      <c r="Z2911">
        <v>0</v>
      </c>
      <c r="AA2911">
        <v>1</v>
      </c>
      <c r="AB2911">
        <v>1</v>
      </c>
      <c r="AC2911">
        <v>0</v>
      </c>
      <c r="AD2911">
        <v>0</v>
      </c>
      <c r="AE2911">
        <v>1</v>
      </c>
      <c r="AF2911">
        <v>1</v>
      </c>
      <c r="AG2911">
        <v>1</v>
      </c>
      <c r="AH2911">
        <v>0</v>
      </c>
      <c r="AI2911">
        <v>1</v>
      </c>
      <c r="AJ2911">
        <v>1</v>
      </c>
      <c r="AK2911">
        <v>0</v>
      </c>
      <c r="AL2911">
        <v>1</v>
      </c>
      <c r="AM2911">
        <v>1</v>
      </c>
      <c r="AN2911">
        <v>1</v>
      </c>
      <c r="AO2911">
        <v>1</v>
      </c>
      <c r="AP2911">
        <v>0</v>
      </c>
      <c r="AQ2911">
        <v>0</v>
      </c>
      <c r="AR2911">
        <v>0</v>
      </c>
    </row>
    <row r="2912" spans="1:44" x14ac:dyDescent="0.3">
      <c r="A2912">
        <v>2908</v>
      </c>
      <c r="B2912">
        <v>2</v>
      </c>
      <c r="C2912">
        <v>119</v>
      </c>
      <c r="D2912">
        <v>5</v>
      </c>
      <c r="E2912" t="str">
        <f>"2-119-5"</f>
        <v>2-119-5</v>
      </c>
      <c r="F2912" t="s">
        <v>71</v>
      </c>
      <c r="G2912" t="s">
        <v>73</v>
      </c>
      <c r="H2912">
        <v>1</v>
      </c>
      <c r="I2912">
        <v>1</v>
      </c>
      <c r="J2912">
        <v>0</v>
      </c>
      <c r="K2912">
        <v>0</v>
      </c>
      <c r="L2912">
        <v>1</v>
      </c>
      <c r="M2912">
        <v>1</v>
      </c>
      <c r="N2912">
        <v>1</v>
      </c>
      <c r="O2912">
        <v>1</v>
      </c>
      <c r="P2912">
        <v>1</v>
      </c>
      <c r="Q2912">
        <v>1</v>
      </c>
      <c r="R2912">
        <v>1</v>
      </c>
      <c r="S2912">
        <v>1</v>
      </c>
    </row>
    <row r="2913" spans="1:44" x14ac:dyDescent="0.3">
      <c r="A2913">
        <v>2909</v>
      </c>
      <c r="B2913">
        <v>2</v>
      </c>
      <c r="C2913">
        <v>119</v>
      </c>
      <c r="D2913">
        <v>4</v>
      </c>
      <c r="E2913" t="str">
        <f>"2-119-4"</f>
        <v>2-119-4</v>
      </c>
      <c r="F2913" t="s">
        <v>71</v>
      </c>
      <c r="G2913" t="s">
        <v>73</v>
      </c>
      <c r="H2913">
        <v>1</v>
      </c>
      <c r="I2913">
        <v>0</v>
      </c>
      <c r="J2913">
        <v>1</v>
      </c>
      <c r="K2913">
        <v>0</v>
      </c>
      <c r="L2913">
        <v>1</v>
      </c>
      <c r="M2913">
        <v>1</v>
      </c>
      <c r="N2913">
        <v>1</v>
      </c>
      <c r="O2913">
        <v>1</v>
      </c>
      <c r="P2913">
        <v>1</v>
      </c>
      <c r="Q2913">
        <v>1</v>
      </c>
      <c r="R2913">
        <v>1</v>
      </c>
      <c r="S2913">
        <v>1</v>
      </c>
    </row>
    <row r="2914" spans="1:44" x14ac:dyDescent="0.3">
      <c r="A2914">
        <v>2910</v>
      </c>
      <c r="B2914">
        <v>2</v>
      </c>
      <c r="C2914">
        <v>119</v>
      </c>
      <c r="D2914">
        <v>10</v>
      </c>
      <c r="E2914" t="str">
        <f>"2-119-10"</f>
        <v>2-119-10</v>
      </c>
      <c r="F2914" t="s">
        <v>71</v>
      </c>
      <c r="G2914" t="s">
        <v>72</v>
      </c>
      <c r="T2914">
        <v>0</v>
      </c>
      <c r="U2914">
        <v>1</v>
      </c>
      <c r="V2914">
        <v>0</v>
      </c>
      <c r="W2914">
        <v>0</v>
      </c>
      <c r="X2914">
        <v>1</v>
      </c>
      <c r="Y2914">
        <v>0</v>
      </c>
      <c r="Z2914">
        <v>0</v>
      </c>
      <c r="AA2914">
        <v>1</v>
      </c>
      <c r="AB2914">
        <v>0</v>
      </c>
      <c r="AC2914">
        <v>0</v>
      </c>
      <c r="AD2914">
        <v>1</v>
      </c>
      <c r="AE2914">
        <v>1</v>
      </c>
      <c r="AF2914">
        <v>1</v>
      </c>
      <c r="AG2914">
        <v>1</v>
      </c>
      <c r="AH2914">
        <v>0</v>
      </c>
      <c r="AI2914">
        <v>1</v>
      </c>
      <c r="AJ2914">
        <v>0</v>
      </c>
      <c r="AK2914">
        <v>1</v>
      </c>
      <c r="AL2914">
        <v>1</v>
      </c>
      <c r="AM2914">
        <v>1</v>
      </c>
      <c r="AN2914">
        <v>1</v>
      </c>
      <c r="AO2914">
        <v>1</v>
      </c>
      <c r="AP2914">
        <v>0</v>
      </c>
      <c r="AQ2914">
        <v>0</v>
      </c>
      <c r="AR2914">
        <v>0</v>
      </c>
    </row>
    <row r="2915" spans="1:44" x14ac:dyDescent="0.3">
      <c r="A2915">
        <v>2911</v>
      </c>
      <c r="B2915">
        <v>2</v>
      </c>
      <c r="C2915">
        <v>119</v>
      </c>
      <c r="D2915">
        <v>6</v>
      </c>
      <c r="E2915" t="str">
        <f>"2-119-6"</f>
        <v>2-119-6</v>
      </c>
      <c r="F2915" t="s">
        <v>71</v>
      </c>
      <c r="G2915" t="s">
        <v>73</v>
      </c>
      <c r="H2915">
        <v>1</v>
      </c>
      <c r="I2915">
        <v>0</v>
      </c>
      <c r="J2915">
        <v>0</v>
      </c>
      <c r="K2915">
        <v>1</v>
      </c>
      <c r="L2915">
        <v>1</v>
      </c>
      <c r="M2915">
        <v>1</v>
      </c>
      <c r="N2915">
        <v>1</v>
      </c>
      <c r="O2915">
        <v>1</v>
      </c>
      <c r="P2915">
        <v>1</v>
      </c>
      <c r="Q2915">
        <v>1</v>
      </c>
      <c r="R2915">
        <v>1</v>
      </c>
      <c r="S2915">
        <v>1</v>
      </c>
    </row>
    <row r="2916" spans="1:44" x14ac:dyDescent="0.3">
      <c r="A2916">
        <v>2912</v>
      </c>
      <c r="B2916">
        <v>2</v>
      </c>
      <c r="C2916">
        <v>119</v>
      </c>
      <c r="D2916">
        <v>1</v>
      </c>
      <c r="E2916" t="str">
        <f>"2-119-1"</f>
        <v>2-119-1</v>
      </c>
      <c r="F2916" t="s">
        <v>71</v>
      </c>
      <c r="G2916" t="s">
        <v>73</v>
      </c>
      <c r="H2916">
        <v>1</v>
      </c>
      <c r="I2916">
        <v>0</v>
      </c>
      <c r="J2916">
        <v>0</v>
      </c>
      <c r="K2916">
        <v>1</v>
      </c>
      <c r="L2916">
        <v>1</v>
      </c>
      <c r="M2916">
        <v>1</v>
      </c>
      <c r="N2916">
        <v>1</v>
      </c>
      <c r="O2916">
        <v>1</v>
      </c>
      <c r="P2916">
        <v>1</v>
      </c>
      <c r="Q2916">
        <v>1</v>
      </c>
      <c r="R2916">
        <v>1</v>
      </c>
      <c r="S2916">
        <v>1</v>
      </c>
    </row>
    <row r="2917" spans="1:44" x14ac:dyDescent="0.3">
      <c r="A2917">
        <v>2913</v>
      </c>
      <c r="B2917">
        <v>2</v>
      </c>
      <c r="C2917">
        <v>119</v>
      </c>
      <c r="D2917">
        <v>20</v>
      </c>
      <c r="E2917" t="str">
        <f>"2-119-20"</f>
        <v>2-119-20</v>
      </c>
      <c r="F2917" t="s">
        <v>71</v>
      </c>
      <c r="G2917" t="s">
        <v>72</v>
      </c>
      <c r="T2917">
        <v>0</v>
      </c>
      <c r="U2917">
        <v>1</v>
      </c>
      <c r="V2917">
        <v>0</v>
      </c>
      <c r="W2917">
        <v>0</v>
      </c>
      <c r="X2917">
        <v>0</v>
      </c>
      <c r="Y2917">
        <v>1</v>
      </c>
      <c r="Z2917">
        <v>1</v>
      </c>
      <c r="AA2917">
        <v>0</v>
      </c>
      <c r="AB2917">
        <v>0</v>
      </c>
      <c r="AC2917">
        <v>0</v>
      </c>
      <c r="AD2917">
        <v>1</v>
      </c>
      <c r="AE2917">
        <v>0</v>
      </c>
      <c r="AF2917">
        <v>0</v>
      </c>
      <c r="AG2917">
        <v>0</v>
      </c>
      <c r="AH2917">
        <v>0</v>
      </c>
      <c r="AI2917">
        <v>0</v>
      </c>
      <c r="AJ2917">
        <v>1</v>
      </c>
      <c r="AK2917">
        <v>0</v>
      </c>
      <c r="AL2917">
        <v>0</v>
      </c>
      <c r="AM2917">
        <v>0</v>
      </c>
      <c r="AN2917">
        <v>0</v>
      </c>
      <c r="AO2917">
        <v>0</v>
      </c>
      <c r="AP2917">
        <v>0</v>
      </c>
      <c r="AQ2917">
        <v>0</v>
      </c>
      <c r="AR2917">
        <v>0</v>
      </c>
    </row>
    <row r="2918" spans="1:44" x14ac:dyDescent="0.3">
      <c r="A2918">
        <v>2914</v>
      </c>
      <c r="B2918">
        <v>2</v>
      </c>
      <c r="C2918">
        <v>119</v>
      </c>
      <c r="D2918">
        <v>12</v>
      </c>
      <c r="E2918" t="str">
        <f>"2-119-12"</f>
        <v>2-119-12</v>
      </c>
      <c r="F2918" t="s">
        <v>71</v>
      </c>
      <c r="G2918" t="s">
        <v>72</v>
      </c>
      <c r="T2918">
        <v>0</v>
      </c>
      <c r="U2918">
        <v>0</v>
      </c>
      <c r="V2918">
        <v>0</v>
      </c>
      <c r="W2918">
        <v>0</v>
      </c>
      <c r="X2918">
        <v>1</v>
      </c>
      <c r="Y2918">
        <v>0</v>
      </c>
      <c r="Z2918">
        <v>0</v>
      </c>
      <c r="AA2918">
        <v>0</v>
      </c>
      <c r="AB2918">
        <v>0</v>
      </c>
      <c r="AC2918">
        <v>0</v>
      </c>
      <c r="AD2918">
        <v>0</v>
      </c>
      <c r="AE2918">
        <v>0</v>
      </c>
      <c r="AF2918">
        <v>0</v>
      </c>
      <c r="AG2918">
        <v>0</v>
      </c>
      <c r="AH2918">
        <v>0</v>
      </c>
      <c r="AI2918">
        <v>0</v>
      </c>
      <c r="AJ2918">
        <v>1</v>
      </c>
      <c r="AK2918">
        <v>0</v>
      </c>
      <c r="AL2918">
        <v>0</v>
      </c>
      <c r="AM2918">
        <v>0</v>
      </c>
      <c r="AN2918">
        <v>0</v>
      </c>
      <c r="AO2918">
        <v>0</v>
      </c>
      <c r="AP2918">
        <v>0</v>
      </c>
      <c r="AQ2918">
        <v>0</v>
      </c>
      <c r="AR2918">
        <v>0</v>
      </c>
    </row>
    <row r="2919" spans="1:44" x14ac:dyDescent="0.3">
      <c r="A2919">
        <v>2915</v>
      </c>
      <c r="B2919">
        <v>2</v>
      </c>
      <c r="C2919">
        <v>119</v>
      </c>
      <c r="D2919">
        <v>3</v>
      </c>
      <c r="E2919" t="str">
        <f>"2-119-3"</f>
        <v>2-119-3</v>
      </c>
      <c r="F2919" t="s">
        <v>71</v>
      </c>
      <c r="G2919" t="s">
        <v>72</v>
      </c>
      <c r="T2919">
        <v>0</v>
      </c>
      <c r="U2919">
        <v>1</v>
      </c>
      <c r="V2919">
        <v>0</v>
      </c>
      <c r="W2919">
        <v>0</v>
      </c>
      <c r="X2919">
        <v>1</v>
      </c>
      <c r="Y2919">
        <v>0</v>
      </c>
      <c r="Z2919">
        <v>1</v>
      </c>
      <c r="AA2919">
        <v>0</v>
      </c>
      <c r="AB2919">
        <v>1</v>
      </c>
      <c r="AC2919">
        <v>0</v>
      </c>
      <c r="AD2919">
        <v>0</v>
      </c>
      <c r="AE2919">
        <v>1</v>
      </c>
      <c r="AF2919">
        <v>1</v>
      </c>
      <c r="AG2919">
        <v>1</v>
      </c>
      <c r="AH2919">
        <v>1</v>
      </c>
      <c r="AI2919">
        <v>0</v>
      </c>
      <c r="AJ2919">
        <v>1</v>
      </c>
      <c r="AK2919">
        <v>0</v>
      </c>
      <c r="AL2919">
        <v>1</v>
      </c>
      <c r="AM2919">
        <v>1</v>
      </c>
      <c r="AN2919">
        <v>1</v>
      </c>
      <c r="AO2919">
        <v>1</v>
      </c>
      <c r="AP2919">
        <v>0</v>
      </c>
      <c r="AQ2919">
        <v>0</v>
      </c>
      <c r="AR2919">
        <v>0</v>
      </c>
    </row>
    <row r="2920" spans="1:44" x14ac:dyDescent="0.3">
      <c r="A2920">
        <v>2916</v>
      </c>
      <c r="B2920">
        <v>2</v>
      </c>
      <c r="C2920">
        <v>119</v>
      </c>
      <c r="D2920">
        <v>24</v>
      </c>
      <c r="E2920" t="str">
        <f>"2-119-24"</f>
        <v>2-119-24</v>
      </c>
      <c r="F2920" t="s">
        <v>71</v>
      </c>
      <c r="G2920" t="s">
        <v>72</v>
      </c>
      <c r="T2920">
        <v>0</v>
      </c>
      <c r="U2920">
        <v>1</v>
      </c>
      <c r="V2920">
        <v>0</v>
      </c>
      <c r="W2920">
        <v>0</v>
      </c>
      <c r="X2920">
        <v>1</v>
      </c>
      <c r="Y2920">
        <v>0</v>
      </c>
      <c r="Z2920">
        <v>0</v>
      </c>
      <c r="AA2920">
        <v>1</v>
      </c>
      <c r="AB2920">
        <v>0</v>
      </c>
      <c r="AC2920">
        <v>0</v>
      </c>
      <c r="AD2920">
        <v>1</v>
      </c>
      <c r="AE2920">
        <v>1</v>
      </c>
      <c r="AF2920">
        <v>1</v>
      </c>
      <c r="AG2920">
        <v>1</v>
      </c>
      <c r="AH2920">
        <v>0</v>
      </c>
      <c r="AI2920">
        <v>1</v>
      </c>
      <c r="AJ2920">
        <v>1</v>
      </c>
      <c r="AK2920">
        <v>0</v>
      </c>
      <c r="AL2920">
        <v>1</v>
      </c>
      <c r="AM2920">
        <v>1</v>
      </c>
      <c r="AN2920">
        <v>1</v>
      </c>
      <c r="AO2920">
        <v>1</v>
      </c>
      <c r="AP2920">
        <v>0</v>
      </c>
      <c r="AQ2920">
        <v>0</v>
      </c>
      <c r="AR2920">
        <v>0</v>
      </c>
    </row>
    <row r="2921" spans="1:44" x14ac:dyDescent="0.3">
      <c r="A2921">
        <v>2917</v>
      </c>
      <c r="B2921">
        <v>2</v>
      </c>
      <c r="C2921">
        <v>119</v>
      </c>
      <c r="D2921">
        <v>23</v>
      </c>
      <c r="E2921" t="str">
        <f>"2-119-23"</f>
        <v>2-119-23</v>
      </c>
      <c r="F2921" t="s">
        <v>71</v>
      </c>
      <c r="G2921" t="s">
        <v>73</v>
      </c>
      <c r="H2921">
        <v>1</v>
      </c>
      <c r="I2921">
        <v>0</v>
      </c>
      <c r="J2921">
        <v>0</v>
      </c>
      <c r="K2921">
        <v>1</v>
      </c>
      <c r="L2921">
        <v>1</v>
      </c>
      <c r="M2921">
        <v>1</v>
      </c>
      <c r="N2921">
        <v>1</v>
      </c>
      <c r="O2921">
        <v>1</v>
      </c>
      <c r="P2921">
        <v>1</v>
      </c>
      <c r="Q2921">
        <v>1</v>
      </c>
      <c r="R2921">
        <v>1</v>
      </c>
      <c r="S2921">
        <v>1</v>
      </c>
    </row>
    <row r="2922" spans="1:44" x14ac:dyDescent="0.3">
      <c r="A2922">
        <v>2918</v>
      </c>
      <c r="B2922">
        <v>2</v>
      </c>
      <c r="C2922">
        <v>119</v>
      </c>
      <c r="D2922">
        <v>18</v>
      </c>
      <c r="E2922" t="str">
        <f>"2-119-18"</f>
        <v>2-119-18</v>
      </c>
      <c r="F2922" t="s">
        <v>71</v>
      </c>
      <c r="G2922" t="s">
        <v>73</v>
      </c>
      <c r="H2922">
        <v>1</v>
      </c>
      <c r="I2922">
        <v>1</v>
      </c>
      <c r="J2922">
        <v>0</v>
      </c>
      <c r="K2922">
        <v>0</v>
      </c>
      <c r="L2922">
        <v>1</v>
      </c>
      <c r="M2922">
        <v>1</v>
      </c>
      <c r="N2922">
        <v>1</v>
      </c>
      <c r="O2922">
        <v>1</v>
      </c>
      <c r="P2922">
        <v>1</v>
      </c>
      <c r="Q2922">
        <v>1</v>
      </c>
      <c r="R2922">
        <v>1</v>
      </c>
      <c r="S2922">
        <v>1</v>
      </c>
    </row>
    <row r="2923" spans="1:44" x14ac:dyDescent="0.3">
      <c r="A2923">
        <v>2919</v>
      </c>
      <c r="B2923">
        <v>2</v>
      </c>
      <c r="C2923">
        <v>119</v>
      </c>
      <c r="D2923">
        <v>17</v>
      </c>
      <c r="E2923" t="str">
        <f>"2-119-17"</f>
        <v>2-119-17</v>
      </c>
      <c r="F2923" t="s">
        <v>71</v>
      </c>
      <c r="G2923" t="s">
        <v>73</v>
      </c>
      <c r="H2923">
        <v>1</v>
      </c>
      <c r="I2923">
        <v>1</v>
      </c>
      <c r="J2923">
        <v>0</v>
      </c>
      <c r="K2923">
        <v>0</v>
      </c>
      <c r="L2923">
        <v>1</v>
      </c>
      <c r="M2923">
        <v>1</v>
      </c>
      <c r="N2923">
        <v>1</v>
      </c>
      <c r="O2923">
        <v>1</v>
      </c>
      <c r="P2923">
        <v>1</v>
      </c>
      <c r="Q2923">
        <v>1</v>
      </c>
      <c r="R2923">
        <v>1</v>
      </c>
      <c r="S2923">
        <v>1</v>
      </c>
    </row>
    <row r="2924" spans="1:44" x14ac:dyDescent="0.3">
      <c r="A2924">
        <v>2920</v>
      </c>
      <c r="B2924">
        <v>2</v>
      </c>
      <c r="C2924">
        <v>119</v>
      </c>
      <c r="D2924">
        <v>11</v>
      </c>
      <c r="E2924" t="str">
        <f>"2-119-11"</f>
        <v>2-119-11</v>
      </c>
      <c r="F2924" t="s">
        <v>71</v>
      </c>
      <c r="G2924" t="s">
        <v>72</v>
      </c>
      <c r="T2924">
        <v>0</v>
      </c>
      <c r="U2924">
        <v>0</v>
      </c>
      <c r="V2924">
        <v>0</v>
      </c>
      <c r="W2924">
        <v>0</v>
      </c>
      <c r="X2924">
        <v>0</v>
      </c>
      <c r="Y2924">
        <v>1</v>
      </c>
      <c r="Z2924">
        <v>0</v>
      </c>
      <c r="AA2924">
        <v>0</v>
      </c>
      <c r="AB2924">
        <v>0</v>
      </c>
      <c r="AC2924">
        <v>0</v>
      </c>
      <c r="AD2924">
        <v>0</v>
      </c>
      <c r="AE2924">
        <v>0</v>
      </c>
      <c r="AF2924">
        <v>0</v>
      </c>
      <c r="AG2924">
        <v>0</v>
      </c>
      <c r="AH2924">
        <v>1</v>
      </c>
      <c r="AI2924">
        <v>0</v>
      </c>
      <c r="AJ2924">
        <v>0</v>
      </c>
      <c r="AK2924">
        <v>1</v>
      </c>
      <c r="AL2924">
        <v>0</v>
      </c>
      <c r="AM2924">
        <v>0</v>
      </c>
      <c r="AN2924">
        <v>0</v>
      </c>
      <c r="AO2924">
        <v>1</v>
      </c>
      <c r="AP2924">
        <v>0</v>
      </c>
      <c r="AQ2924">
        <v>0</v>
      </c>
      <c r="AR2924">
        <v>0</v>
      </c>
    </row>
    <row r="2925" spans="1:44" x14ac:dyDescent="0.3">
      <c r="A2925">
        <v>2921</v>
      </c>
      <c r="B2925">
        <v>2</v>
      </c>
      <c r="C2925">
        <v>119</v>
      </c>
      <c r="D2925">
        <v>8</v>
      </c>
      <c r="E2925" t="str">
        <f>"2-119-8"</f>
        <v>2-119-8</v>
      </c>
      <c r="F2925" t="s">
        <v>71</v>
      </c>
      <c r="G2925" t="s">
        <v>73</v>
      </c>
      <c r="H2925">
        <v>1</v>
      </c>
      <c r="I2925">
        <v>1</v>
      </c>
      <c r="J2925">
        <v>0</v>
      </c>
      <c r="K2925">
        <v>0</v>
      </c>
      <c r="L2925">
        <v>1</v>
      </c>
      <c r="M2925">
        <v>1</v>
      </c>
      <c r="N2925">
        <v>1</v>
      </c>
      <c r="O2925">
        <v>1</v>
      </c>
      <c r="P2925">
        <v>1</v>
      </c>
      <c r="Q2925">
        <v>1</v>
      </c>
      <c r="R2925">
        <v>1</v>
      </c>
      <c r="S2925">
        <v>1</v>
      </c>
    </row>
    <row r="2926" spans="1:44" x14ac:dyDescent="0.3">
      <c r="A2926">
        <v>2922</v>
      </c>
      <c r="B2926">
        <v>2</v>
      </c>
      <c r="C2926">
        <v>119</v>
      </c>
      <c r="D2926">
        <v>15</v>
      </c>
      <c r="E2926" t="str">
        <f>"2-119-15"</f>
        <v>2-119-15</v>
      </c>
      <c r="F2926" t="s">
        <v>71</v>
      </c>
      <c r="G2926" t="s">
        <v>72</v>
      </c>
      <c r="T2926">
        <v>1</v>
      </c>
      <c r="U2926">
        <v>0</v>
      </c>
      <c r="V2926">
        <v>0</v>
      </c>
      <c r="W2926">
        <v>0</v>
      </c>
      <c r="X2926">
        <v>1</v>
      </c>
      <c r="Y2926">
        <v>0</v>
      </c>
      <c r="Z2926">
        <v>1</v>
      </c>
      <c r="AA2926">
        <v>0</v>
      </c>
      <c r="AB2926">
        <v>1</v>
      </c>
      <c r="AC2926">
        <v>0</v>
      </c>
      <c r="AD2926">
        <v>0</v>
      </c>
      <c r="AE2926">
        <v>1</v>
      </c>
      <c r="AF2926">
        <v>1</v>
      </c>
      <c r="AG2926">
        <v>1</v>
      </c>
      <c r="AH2926">
        <v>0</v>
      </c>
      <c r="AI2926">
        <v>1</v>
      </c>
      <c r="AJ2926">
        <v>1</v>
      </c>
      <c r="AK2926">
        <v>0</v>
      </c>
      <c r="AL2926">
        <v>1</v>
      </c>
      <c r="AM2926">
        <v>1</v>
      </c>
      <c r="AN2926">
        <v>1</v>
      </c>
      <c r="AO2926">
        <v>1</v>
      </c>
      <c r="AP2926">
        <v>0</v>
      </c>
      <c r="AQ2926">
        <v>0</v>
      </c>
      <c r="AR2926">
        <v>0</v>
      </c>
    </row>
    <row r="2927" spans="1:44" x14ac:dyDescent="0.3">
      <c r="A2927">
        <v>2923</v>
      </c>
      <c r="B2927">
        <v>2</v>
      </c>
      <c r="C2927">
        <v>119</v>
      </c>
      <c r="D2927">
        <v>7</v>
      </c>
      <c r="E2927" t="str">
        <f>"2-119-7"</f>
        <v>2-119-7</v>
      </c>
      <c r="F2927" t="s">
        <v>71</v>
      </c>
      <c r="G2927" t="s">
        <v>72</v>
      </c>
      <c r="T2927">
        <v>1</v>
      </c>
      <c r="U2927">
        <v>0</v>
      </c>
      <c r="V2927">
        <v>0</v>
      </c>
      <c r="W2927">
        <v>0</v>
      </c>
      <c r="X2927">
        <v>1</v>
      </c>
      <c r="Y2927">
        <v>0</v>
      </c>
      <c r="Z2927">
        <v>1</v>
      </c>
      <c r="AA2927">
        <v>0</v>
      </c>
      <c r="AB2927">
        <v>1</v>
      </c>
      <c r="AC2927">
        <v>0</v>
      </c>
      <c r="AD2927">
        <v>0</v>
      </c>
      <c r="AE2927">
        <v>1</v>
      </c>
      <c r="AF2927">
        <v>1</v>
      </c>
      <c r="AG2927">
        <v>1</v>
      </c>
      <c r="AH2927">
        <v>0</v>
      </c>
      <c r="AI2927">
        <v>1</v>
      </c>
      <c r="AJ2927">
        <v>1</v>
      </c>
      <c r="AK2927">
        <v>0</v>
      </c>
      <c r="AL2927">
        <v>1</v>
      </c>
      <c r="AM2927">
        <v>1</v>
      </c>
      <c r="AN2927">
        <v>1</v>
      </c>
      <c r="AO2927">
        <v>1</v>
      </c>
      <c r="AP2927">
        <v>0</v>
      </c>
      <c r="AQ2927">
        <v>0</v>
      </c>
      <c r="AR2927">
        <v>0</v>
      </c>
    </row>
    <row r="2928" spans="1:44" x14ac:dyDescent="0.3">
      <c r="A2928">
        <v>2924</v>
      </c>
      <c r="B2928">
        <v>2</v>
      </c>
      <c r="C2928">
        <v>119</v>
      </c>
      <c r="D2928">
        <v>19</v>
      </c>
      <c r="E2928" t="str">
        <f>"2-119-19"</f>
        <v>2-119-19</v>
      </c>
      <c r="F2928" t="s">
        <v>71</v>
      </c>
      <c r="G2928" t="s">
        <v>72</v>
      </c>
      <c r="T2928">
        <v>1</v>
      </c>
      <c r="U2928">
        <v>0</v>
      </c>
      <c r="V2928">
        <v>0</v>
      </c>
      <c r="W2928">
        <v>0</v>
      </c>
      <c r="X2928">
        <v>1</v>
      </c>
      <c r="Y2928">
        <v>0</v>
      </c>
      <c r="Z2928">
        <v>0</v>
      </c>
      <c r="AA2928">
        <v>1</v>
      </c>
      <c r="AB2928">
        <v>0</v>
      </c>
      <c r="AC2928">
        <v>0</v>
      </c>
      <c r="AD2928">
        <v>1</v>
      </c>
      <c r="AE2928">
        <v>1</v>
      </c>
      <c r="AF2928">
        <v>1</v>
      </c>
      <c r="AG2928">
        <v>1</v>
      </c>
      <c r="AH2928">
        <v>0</v>
      </c>
      <c r="AI2928">
        <v>1</v>
      </c>
      <c r="AJ2928">
        <v>1</v>
      </c>
      <c r="AK2928">
        <v>0</v>
      </c>
      <c r="AL2928">
        <v>1</v>
      </c>
      <c r="AM2928">
        <v>1</v>
      </c>
      <c r="AN2928">
        <v>1</v>
      </c>
      <c r="AO2928">
        <v>1</v>
      </c>
      <c r="AP2928">
        <v>0</v>
      </c>
      <c r="AQ2928">
        <v>0</v>
      </c>
      <c r="AR2928">
        <v>0</v>
      </c>
    </row>
    <row r="2929" spans="1:44" x14ac:dyDescent="0.3">
      <c r="A2929">
        <v>2925</v>
      </c>
      <c r="B2929">
        <v>2</v>
      </c>
      <c r="C2929">
        <v>119</v>
      </c>
      <c r="D2929">
        <v>2</v>
      </c>
      <c r="E2929" t="str">
        <f>"2-119-2"</f>
        <v>2-119-2</v>
      </c>
      <c r="F2929" t="s">
        <v>71</v>
      </c>
      <c r="G2929" t="s">
        <v>72</v>
      </c>
      <c r="T2929">
        <v>1</v>
      </c>
      <c r="U2929">
        <v>0</v>
      </c>
      <c r="V2929">
        <v>0</v>
      </c>
      <c r="W2929">
        <v>0</v>
      </c>
      <c r="X2929">
        <v>1</v>
      </c>
      <c r="Y2929">
        <v>0</v>
      </c>
      <c r="Z2929">
        <v>0</v>
      </c>
      <c r="AA2929">
        <v>0</v>
      </c>
      <c r="AB2929">
        <v>0</v>
      </c>
      <c r="AC2929">
        <v>1</v>
      </c>
      <c r="AD2929">
        <v>0</v>
      </c>
      <c r="AE2929">
        <v>1</v>
      </c>
      <c r="AF2929">
        <v>1</v>
      </c>
      <c r="AG2929">
        <v>1</v>
      </c>
      <c r="AH2929">
        <v>0</v>
      </c>
      <c r="AI2929">
        <v>1</v>
      </c>
      <c r="AJ2929">
        <v>0</v>
      </c>
      <c r="AK2929">
        <v>1</v>
      </c>
      <c r="AL2929">
        <v>1</v>
      </c>
      <c r="AM2929">
        <v>1</v>
      </c>
      <c r="AN2929">
        <v>1</v>
      </c>
      <c r="AO2929">
        <v>1</v>
      </c>
      <c r="AP2929">
        <v>0</v>
      </c>
      <c r="AQ2929">
        <v>0</v>
      </c>
      <c r="AR2929">
        <v>0</v>
      </c>
    </row>
    <row r="2930" spans="1:44" x14ac:dyDescent="0.3">
      <c r="A2930">
        <v>2926</v>
      </c>
      <c r="B2930">
        <v>2</v>
      </c>
      <c r="C2930">
        <v>119</v>
      </c>
      <c r="D2930">
        <v>21</v>
      </c>
      <c r="E2930" t="str">
        <f>"2-119-21"</f>
        <v>2-119-21</v>
      </c>
      <c r="F2930" t="s">
        <v>71</v>
      </c>
      <c r="G2930" t="s">
        <v>72</v>
      </c>
      <c r="T2930">
        <v>0</v>
      </c>
      <c r="U2930">
        <v>1</v>
      </c>
      <c r="V2930">
        <v>0</v>
      </c>
      <c r="W2930">
        <v>0</v>
      </c>
      <c r="X2930">
        <v>1</v>
      </c>
      <c r="Y2930">
        <v>0</v>
      </c>
      <c r="Z2930">
        <v>0</v>
      </c>
      <c r="AA2930">
        <v>1</v>
      </c>
      <c r="AB2930">
        <v>1</v>
      </c>
      <c r="AC2930">
        <v>0</v>
      </c>
      <c r="AD2930">
        <v>0</v>
      </c>
      <c r="AE2930">
        <v>1</v>
      </c>
      <c r="AF2930">
        <v>1</v>
      </c>
      <c r="AG2930">
        <v>1</v>
      </c>
      <c r="AH2930">
        <v>0</v>
      </c>
      <c r="AI2930">
        <v>1</v>
      </c>
      <c r="AJ2930">
        <v>1</v>
      </c>
      <c r="AK2930">
        <v>0</v>
      </c>
      <c r="AL2930">
        <v>1</v>
      </c>
      <c r="AM2930">
        <v>1</v>
      </c>
      <c r="AN2930">
        <v>1</v>
      </c>
      <c r="AO2930">
        <v>1</v>
      </c>
      <c r="AP2930">
        <v>0</v>
      </c>
      <c r="AQ2930">
        <v>0</v>
      </c>
      <c r="AR2930">
        <v>1</v>
      </c>
    </row>
    <row r="2931" spans="1:44" x14ac:dyDescent="0.3">
      <c r="A2931">
        <v>2927</v>
      </c>
      <c r="B2931">
        <v>2</v>
      </c>
      <c r="C2931">
        <v>119</v>
      </c>
      <c r="D2931">
        <v>14</v>
      </c>
      <c r="E2931" t="str">
        <f>"2-119-14"</f>
        <v>2-119-14</v>
      </c>
      <c r="F2931" t="s">
        <v>71</v>
      </c>
      <c r="G2931" t="s">
        <v>72</v>
      </c>
      <c r="T2931">
        <v>1</v>
      </c>
      <c r="U2931">
        <v>0</v>
      </c>
      <c r="V2931">
        <v>0</v>
      </c>
      <c r="W2931">
        <v>0</v>
      </c>
      <c r="X2931">
        <v>1</v>
      </c>
      <c r="Y2931">
        <v>0</v>
      </c>
      <c r="Z2931">
        <v>0</v>
      </c>
      <c r="AA2931">
        <v>0</v>
      </c>
      <c r="AB2931">
        <v>0</v>
      </c>
      <c r="AC2931">
        <v>1</v>
      </c>
      <c r="AD2931">
        <v>0</v>
      </c>
      <c r="AE2931">
        <v>1</v>
      </c>
      <c r="AF2931">
        <v>1</v>
      </c>
      <c r="AG2931">
        <v>1</v>
      </c>
      <c r="AH2931">
        <v>1</v>
      </c>
      <c r="AI2931">
        <v>0</v>
      </c>
      <c r="AJ2931">
        <v>0</v>
      </c>
      <c r="AK2931">
        <v>1</v>
      </c>
      <c r="AL2931">
        <v>1</v>
      </c>
      <c r="AM2931">
        <v>1</v>
      </c>
      <c r="AN2931">
        <v>1</v>
      </c>
      <c r="AO2931">
        <v>1</v>
      </c>
      <c r="AP2931">
        <v>0</v>
      </c>
      <c r="AQ2931">
        <v>0</v>
      </c>
      <c r="AR2931">
        <v>0</v>
      </c>
    </row>
    <row r="2932" spans="1:44" x14ac:dyDescent="0.3">
      <c r="A2932">
        <v>2928</v>
      </c>
      <c r="B2932">
        <v>2</v>
      </c>
      <c r="C2932">
        <v>119</v>
      </c>
      <c r="D2932">
        <v>22</v>
      </c>
      <c r="E2932" t="str">
        <f>"2-119-22"</f>
        <v>2-119-22</v>
      </c>
      <c r="F2932" t="s">
        <v>71</v>
      </c>
      <c r="G2932" t="s">
        <v>72</v>
      </c>
      <c r="T2932">
        <v>0</v>
      </c>
      <c r="U2932">
        <v>1</v>
      </c>
      <c r="V2932">
        <v>0</v>
      </c>
      <c r="W2932">
        <v>0</v>
      </c>
      <c r="X2932">
        <v>1</v>
      </c>
      <c r="Y2932">
        <v>0</v>
      </c>
      <c r="Z2932">
        <v>1</v>
      </c>
      <c r="AA2932">
        <v>0</v>
      </c>
      <c r="AB2932">
        <v>0</v>
      </c>
      <c r="AC2932">
        <v>1</v>
      </c>
      <c r="AD2932">
        <v>0</v>
      </c>
      <c r="AE2932">
        <v>1</v>
      </c>
      <c r="AF2932">
        <v>1</v>
      </c>
      <c r="AG2932">
        <v>1</v>
      </c>
      <c r="AH2932">
        <v>0</v>
      </c>
      <c r="AI2932">
        <v>1</v>
      </c>
      <c r="AJ2932">
        <v>0</v>
      </c>
      <c r="AK2932">
        <v>1</v>
      </c>
      <c r="AL2932">
        <v>1</v>
      </c>
      <c r="AM2932">
        <v>1</v>
      </c>
      <c r="AN2932">
        <v>1</v>
      </c>
      <c r="AO2932">
        <v>1</v>
      </c>
      <c r="AP2932">
        <v>0</v>
      </c>
      <c r="AQ2932">
        <v>0</v>
      </c>
      <c r="AR2932">
        <v>0</v>
      </c>
    </row>
    <row r="2933" spans="1:44" x14ac:dyDescent="0.3">
      <c r="A2933">
        <v>2929</v>
      </c>
      <c r="B2933">
        <v>2</v>
      </c>
      <c r="C2933">
        <v>119</v>
      </c>
      <c r="D2933">
        <v>13</v>
      </c>
      <c r="E2933" t="str">
        <f>"2-119-13"</f>
        <v>2-119-13</v>
      </c>
      <c r="F2933" t="s">
        <v>71</v>
      </c>
      <c r="G2933" t="s">
        <v>72</v>
      </c>
      <c r="T2933">
        <v>1</v>
      </c>
      <c r="U2933">
        <v>0</v>
      </c>
      <c r="V2933">
        <v>0</v>
      </c>
      <c r="W2933">
        <v>0</v>
      </c>
      <c r="X2933">
        <v>0</v>
      </c>
      <c r="Y2933">
        <v>1</v>
      </c>
      <c r="Z2933">
        <v>0</v>
      </c>
      <c r="AA2933">
        <v>1</v>
      </c>
      <c r="AB2933">
        <v>1</v>
      </c>
      <c r="AC2933">
        <v>0</v>
      </c>
      <c r="AD2933">
        <v>0</v>
      </c>
      <c r="AE2933">
        <v>1</v>
      </c>
      <c r="AF2933">
        <v>1</v>
      </c>
      <c r="AG2933">
        <v>1</v>
      </c>
      <c r="AH2933">
        <v>1</v>
      </c>
      <c r="AI2933">
        <v>0</v>
      </c>
      <c r="AJ2933">
        <v>0</v>
      </c>
      <c r="AK2933">
        <v>1</v>
      </c>
      <c r="AL2933">
        <v>1</v>
      </c>
      <c r="AM2933">
        <v>1</v>
      </c>
      <c r="AN2933">
        <v>1</v>
      </c>
      <c r="AO2933">
        <v>1</v>
      </c>
      <c r="AP2933">
        <v>0</v>
      </c>
      <c r="AQ2933">
        <v>0</v>
      </c>
      <c r="AR2933">
        <v>1</v>
      </c>
    </row>
    <row r="2934" spans="1:44" x14ac:dyDescent="0.3">
      <c r="A2934">
        <v>2930</v>
      </c>
      <c r="B2934">
        <v>2</v>
      </c>
      <c r="C2934">
        <v>120</v>
      </c>
      <c r="D2934">
        <v>25</v>
      </c>
      <c r="E2934" t="str">
        <f>"2-120-25"</f>
        <v>2-120-25</v>
      </c>
      <c r="F2934" t="s">
        <v>71</v>
      </c>
      <c r="G2934" t="s">
        <v>73</v>
      </c>
      <c r="H2934">
        <v>0</v>
      </c>
      <c r="I2934">
        <v>1</v>
      </c>
      <c r="J2934">
        <v>0</v>
      </c>
      <c r="K2934">
        <v>0</v>
      </c>
      <c r="L2934">
        <v>1</v>
      </c>
      <c r="M2934">
        <v>0</v>
      </c>
      <c r="N2934">
        <v>0</v>
      </c>
      <c r="O2934">
        <v>0</v>
      </c>
      <c r="P2934">
        <v>0</v>
      </c>
      <c r="Q2934">
        <v>1</v>
      </c>
      <c r="R2934">
        <v>0</v>
      </c>
      <c r="S2934">
        <v>0</v>
      </c>
    </row>
    <row r="2935" spans="1:44" x14ac:dyDescent="0.3">
      <c r="A2935">
        <v>2931</v>
      </c>
      <c r="B2935">
        <v>2</v>
      </c>
      <c r="C2935">
        <v>120</v>
      </c>
      <c r="D2935">
        <v>20</v>
      </c>
      <c r="E2935" t="str">
        <f>"2-120-20"</f>
        <v>2-120-20</v>
      </c>
      <c r="F2935" t="s">
        <v>71</v>
      </c>
      <c r="G2935" t="s">
        <v>73</v>
      </c>
      <c r="H2935">
        <v>1</v>
      </c>
      <c r="I2935">
        <v>1</v>
      </c>
      <c r="J2935">
        <v>0</v>
      </c>
      <c r="K2935">
        <v>0</v>
      </c>
      <c r="L2935">
        <v>1</v>
      </c>
      <c r="M2935">
        <v>1</v>
      </c>
      <c r="N2935">
        <v>1</v>
      </c>
      <c r="O2935">
        <v>1</v>
      </c>
      <c r="P2935">
        <v>1</v>
      </c>
      <c r="Q2935">
        <v>1</v>
      </c>
      <c r="R2935">
        <v>1</v>
      </c>
      <c r="S2935">
        <v>1</v>
      </c>
    </row>
    <row r="2936" spans="1:44" x14ac:dyDescent="0.3">
      <c r="A2936">
        <v>2932</v>
      </c>
      <c r="B2936">
        <v>2</v>
      </c>
      <c r="C2936">
        <v>120</v>
      </c>
      <c r="D2936">
        <v>19</v>
      </c>
      <c r="E2936" t="str">
        <f>"2-120-19"</f>
        <v>2-120-19</v>
      </c>
      <c r="F2936" t="s">
        <v>71</v>
      </c>
      <c r="G2936" t="s">
        <v>72</v>
      </c>
      <c r="T2936">
        <v>0</v>
      </c>
      <c r="U2936">
        <v>1</v>
      </c>
      <c r="V2936">
        <v>0</v>
      </c>
      <c r="W2936">
        <v>0</v>
      </c>
      <c r="X2936">
        <v>0</v>
      </c>
      <c r="Y2936">
        <v>1</v>
      </c>
      <c r="Z2936">
        <v>1</v>
      </c>
      <c r="AA2936">
        <v>0</v>
      </c>
      <c r="AB2936">
        <v>0</v>
      </c>
      <c r="AC2936">
        <v>1</v>
      </c>
      <c r="AD2936">
        <v>0</v>
      </c>
      <c r="AE2936">
        <v>1</v>
      </c>
      <c r="AF2936">
        <v>1</v>
      </c>
      <c r="AG2936">
        <v>1</v>
      </c>
      <c r="AH2936">
        <v>1</v>
      </c>
      <c r="AI2936">
        <v>0</v>
      </c>
      <c r="AJ2936">
        <v>1</v>
      </c>
      <c r="AK2936">
        <v>0</v>
      </c>
      <c r="AL2936">
        <v>1</v>
      </c>
      <c r="AM2936">
        <v>1</v>
      </c>
      <c r="AN2936">
        <v>1</v>
      </c>
      <c r="AO2936">
        <v>1</v>
      </c>
      <c r="AP2936">
        <v>0</v>
      </c>
      <c r="AQ2936">
        <v>0</v>
      </c>
      <c r="AR2936">
        <v>0</v>
      </c>
    </row>
    <row r="2937" spans="1:44" x14ac:dyDescent="0.3">
      <c r="A2937">
        <v>2933</v>
      </c>
      <c r="B2937">
        <v>2</v>
      </c>
      <c r="C2937">
        <v>120</v>
      </c>
      <c r="D2937">
        <v>5</v>
      </c>
      <c r="E2937" t="str">
        <f>"2-120-5"</f>
        <v>2-120-5</v>
      </c>
      <c r="F2937" t="s">
        <v>71</v>
      </c>
      <c r="G2937" t="s">
        <v>73</v>
      </c>
      <c r="H2937">
        <v>1</v>
      </c>
      <c r="I2937">
        <v>0</v>
      </c>
      <c r="J2937">
        <v>0</v>
      </c>
      <c r="K2937">
        <v>1</v>
      </c>
      <c r="L2937">
        <v>1</v>
      </c>
      <c r="M2937">
        <v>1</v>
      </c>
      <c r="N2937">
        <v>1</v>
      </c>
      <c r="O2937">
        <v>1</v>
      </c>
      <c r="P2937">
        <v>1</v>
      </c>
      <c r="Q2937">
        <v>1</v>
      </c>
      <c r="R2937">
        <v>1</v>
      </c>
      <c r="S2937">
        <v>1</v>
      </c>
    </row>
    <row r="2938" spans="1:44" x14ac:dyDescent="0.3">
      <c r="A2938">
        <v>2934</v>
      </c>
      <c r="B2938">
        <v>2</v>
      </c>
      <c r="C2938">
        <v>120</v>
      </c>
      <c r="D2938">
        <v>4</v>
      </c>
      <c r="E2938" t="str">
        <f>"2-120-4"</f>
        <v>2-120-4</v>
      </c>
      <c r="F2938" t="s">
        <v>71</v>
      </c>
      <c r="G2938" t="s">
        <v>73</v>
      </c>
      <c r="H2938">
        <v>1</v>
      </c>
      <c r="I2938">
        <v>1</v>
      </c>
      <c r="J2938">
        <v>0</v>
      </c>
      <c r="K2938">
        <v>0</v>
      </c>
      <c r="L2938">
        <v>1</v>
      </c>
      <c r="M2938">
        <v>1</v>
      </c>
      <c r="N2938">
        <v>1</v>
      </c>
      <c r="O2938">
        <v>1</v>
      </c>
      <c r="P2938">
        <v>1</v>
      </c>
      <c r="Q2938">
        <v>1</v>
      </c>
      <c r="R2938">
        <v>1</v>
      </c>
      <c r="S2938">
        <v>1</v>
      </c>
    </row>
    <row r="2939" spans="1:44" x14ac:dyDescent="0.3">
      <c r="A2939">
        <v>2935</v>
      </c>
      <c r="B2939">
        <v>2</v>
      </c>
      <c r="C2939">
        <v>120</v>
      </c>
      <c r="D2939">
        <v>14</v>
      </c>
      <c r="E2939" t="str">
        <f>"2-120-14"</f>
        <v>2-120-14</v>
      </c>
      <c r="F2939" t="s">
        <v>71</v>
      </c>
      <c r="G2939" t="s">
        <v>73</v>
      </c>
      <c r="H2939">
        <v>1</v>
      </c>
      <c r="I2939">
        <v>0</v>
      </c>
      <c r="J2939">
        <v>0</v>
      </c>
      <c r="K2939">
        <v>1</v>
      </c>
      <c r="L2939">
        <v>1</v>
      </c>
      <c r="M2939">
        <v>1</v>
      </c>
      <c r="N2939">
        <v>1</v>
      </c>
      <c r="O2939">
        <v>1</v>
      </c>
      <c r="P2939">
        <v>1</v>
      </c>
      <c r="Q2939">
        <v>1</v>
      </c>
      <c r="R2939">
        <v>1</v>
      </c>
      <c r="S2939">
        <v>1</v>
      </c>
    </row>
    <row r="2940" spans="1:44" x14ac:dyDescent="0.3">
      <c r="A2940">
        <v>2936</v>
      </c>
      <c r="B2940">
        <v>2</v>
      </c>
      <c r="C2940">
        <v>120</v>
      </c>
      <c r="D2940">
        <v>13</v>
      </c>
      <c r="E2940" t="str">
        <f>"2-120-13"</f>
        <v>2-120-13</v>
      </c>
      <c r="F2940" t="s">
        <v>71</v>
      </c>
      <c r="G2940" t="s">
        <v>72</v>
      </c>
      <c r="T2940">
        <v>0</v>
      </c>
      <c r="U2940">
        <v>1</v>
      </c>
      <c r="V2940">
        <v>0</v>
      </c>
      <c r="W2940">
        <v>0</v>
      </c>
      <c r="X2940">
        <v>0</v>
      </c>
      <c r="Y2940">
        <v>1</v>
      </c>
      <c r="Z2940">
        <v>0</v>
      </c>
      <c r="AA2940">
        <v>1</v>
      </c>
      <c r="AB2940">
        <v>1</v>
      </c>
      <c r="AC2940">
        <v>0</v>
      </c>
      <c r="AD2940">
        <v>0</v>
      </c>
      <c r="AE2940">
        <v>1</v>
      </c>
      <c r="AF2940">
        <v>1</v>
      </c>
      <c r="AG2940">
        <v>1</v>
      </c>
      <c r="AH2940">
        <v>0</v>
      </c>
      <c r="AI2940">
        <v>1</v>
      </c>
      <c r="AJ2940">
        <v>0</v>
      </c>
      <c r="AK2940">
        <v>1</v>
      </c>
      <c r="AL2940">
        <v>1</v>
      </c>
      <c r="AM2940">
        <v>1</v>
      </c>
      <c r="AN2940">
        <v>1</v>
      </c>
      <c r="AO2940">
        <v>1</v>
      </c>
      <c r="AP2940">
        <v>0</v>
      </c>
      <c r="AQ2940">
        <v>0</v>
      </c>
      <c r="AR2940">
        <v>0</v>
      </c>
    </row>
    <row r="2941" spans="1:44" x14ac:dyDescent="0.3">
      <c r="A2941">
        <v>2937</v>
      </c>
      <c r="B2941">
        <v>2</v>
      </c>
      <c r="C2941">
        <v>120</v>
      </c>
      <c r="D2941">
        <v>6</v>
      </c>
      <c r="E2941" t="str">
        <f>"2-120-6"</f>
        <v>2-120-6</v>
      </c>
      <c r="F2941" t="s">
        <v>71</v>
      </c>
      <c r="G2941" t="s">
        <v>73</v>
      </c>
      <c r="H2941">
        <v>1</v>
      </c>
      <c r="I2941">
        <v>1</v>
      </c>
      <c r="J2941">
        <v>0</v>
      </c>
      <c r="K2941">
        <v>0</v>
      </c>
      <c r="L2941">
        <v>1</v>
      </c>
      <c r="M2941">
        <v>1</v>
      </c>
      <c r="N2941">
        <v>1</v>
      </c>
      <c r="O2941">
        <v>1</v>
      </c>
      <c r="P2941">
        <v>1</v>
      </c>
      <c r="Q2941">
        <v>1</v>
      </c>
      <c r="R2941">
        <v>1</v>
      </c>
      <c r="S2941">
        <v>1</v>
      </c>
    </row>
    <row r="2942" spans="1:44" x14ac:dyDescent="0.3">
      <c r="A2942">
        <v>2938</v>
      </c>
      <c r="B2942">
        <v>2</v>
      </c>
      <c r="C2942">
        <v>120</v>
      </c>
      <c r="D2942">
        <v>3</v>
      </c>
      <c r="E2942" t="str">
        <f>"2-120-3"</f>
        <v>2-120-3</v>
      </c>
      <c r="F2942" t="s">
        <v>71</v>
      </c>
      <c r="G2942" t="s">
        <v>73</v>
      </c>
      <c r="H2942">
        <v>1</v>
      </c>
      <c r="I2942">
        <v>1</v>
      </c>
      <c r="J2942">
        <v>0</v>
      </c>
      <c r="K2942">
        <v>0</v>
      </c>
      <c r="L2942">
        <v>1</v>
      </c>
      <c r="M2942">
        <v>1</v>
      </c>
      <c r="N2942">
        <v>1</v>
      </c>
      <c r="O2942">
        <v>1</v>
      </c>
      <c r="P2942">
        <v>1</v>
      </c>
      <c r="Q2942">
        <v>1</v>
      </c>
      <c r="R2942">
        <v>1</v>
      </c>
      <c r="S2942">
        <v>1</v>
      </c>
    </row>
    <row r="2943" spans="1:44" x14ac:dyDescent="0.3">
      <c r="A2943">
        <v>2939</v>
      </c>
      <c r="B2943">
        <v>2</v>
      </c>
      <c r="C2943">
        <v>120</v>
      </c>
      <c r="D2943">
        <v>21</v>
      </c>
      <c r="E2943" t="str">
        <f>"2-120-21"</f>
        <v>2-120-21</v>
      </c>
      <c r="F2943" t="s">
        <v>71</v>
      </c>
      <c r="G2943" t="s">
        <v>73</v>
      </c>
      <c r="H2943">
        <v>1</v>
      </c>
      <c r="I2943">
        <v>0</v>
      </c>
      <c r="J2943">
        <v>0</v>
      </c>
      <c r="K2943">
        <v>1</v>
      </c>
      <c r="L2943">
        <v>1</v>
      </c>
      <c r="M2943">
        <v>1</v>
      </c>
      <c r="N2943">
        <v>1</v>
      </c>
      <c r="O2943">
        <v>1</v>
      </c>
      <c r="P2943">
        <v>1</v>
      </c>
      <c r="Q2943">
        <v>1</v>
      </c>
      <c r="R2943">
        <v>1</v>
      </c>
      <c r="S2943">
        <v>1</v>
      </c>
    </row>
    <row r="2944" spans="1:44" x14ac:dyDescent="0.3">
      <c r="A2944">
        <v>2940</v>
      </c>
      <c r="B2944">
        <v>2</v>
      </c>
      <c r="C2944">
        <v>120</v>
      </c>
      <c r="D2944">
        <v>16</v>
      </c>
      <c r="E2944" t="str">
        <f>"2-120-16"</f>
        <v>2-120-16</v>
      </c>
      <c r="F2944" t="s">
        <v>71</v>
      </c>
      <c r="G2944" t="s">
        <v>72</v>
      </c>
      <c r="T2944">
        <v>0</v>
      </c>
      <c r="U2944">
        <v>1</v>
      </c>
      <c r="V2944">
        <v>0</v>
      </c>
      <c r="W2944">
        <v>0</v>
      </c>
      <c r="X2944">
        <v>1</v>
      </c>
      <c r="Y2944">
        <v>0</v>
      </c>
      <c r="Z2944">
        <v>1</v>
      </c>
      <c r="AA2944">
        <v>0</v>
      </c>
      <c r="AB2944">
        <v>0</v>
      </c>
      <c r="AC2944">
        <v>0</v>
      </c>
      <c r="AD2944">
        <v>1</v>
      </c>
      <c r="AE2944">
        <v>1</v>
      </c>
      <c r="AF2944">
        <v>1</v>
      </c>
      <c r="AG2944">
        <v>1</v>
      </c>
      <c r="AH2944">
        <v>0</v>
      </c>
      <c r="AI2944">
        <v>1</v>
      </c>
      <c r="AJ2944">
        <v>0</v>
      </c>
      <c r="AK2944">
        <v>1</v>
      </c>
      <c r="AL2944">
        <v>0</v>
      </c>
      <c r="AM2944">
        <v>1</v>
      </c>
      <c r="AN2944">
        <v>0</v>
      </c>
      <c r="AO2944">
        <v>1</v>
      </c>
      <c r="AP2944">
        <v>0</v>
      </c>
      <c r="AQ2944">
        <v>0</v>
      </c>
      <c r="AR2944">
        <v>0</v>
      </c>
    </row>
    <row r="2945" spans="1:44" x14ac:dyDescent="0.3">
      <c r="A2945">
        <v>2941</v>
      </c>
      <c r="B2945">
        <v>2</v>
      </c>
      <c r="C2945">
        <v>120</v>
      </c>
      <c r="D2945">
        <v>15</v>
      </c>
      <c r="E2945" t="str">
        <f>"2-120-15"</f>
        <v>2-120-15</v>
      </c>
      <c r="F2945" t="s">
        <v>71</v>
      </c>
      <c r="G2945" t="s">
        <v>73</v>
      </c>
      <c r="H2945">
        <v>1</v>
      </c>
      <c r="I2945">
        <v>0</v>
      </c>
      <c r="J2945">
        <v>0</v>
      </c>
      <c r="K2945">
        <v>1</v>
      </c>
      <c r="L2945">
        <v>1</v>
      </c>
      <c r="M2945">
        <v>1</v>
      </c>
      <c r="N2945">
        <v>1</v>
      </c>
      <c r="O2945">
        <v>1</v>
      </c>
      <c r="P2945">
        <v>1</v>
      </c>
      <c r="Q2945">
        <v>1</v>
      </c>
      <c r="R2945">
        <v>1</v>
      </c>
      <c r="S2945">
        <v>1</v>
      </c>
    </row>
    <row r="2946" spans="1:44" x14ac:dyDescent="0.3">
      <c r="A2946">
        <v>2942</v>
      </c>
      <c r="B2946">
        <v>2</v>
      </c>
      <c r="C2946">
        <v>120</v>
      </c>
      <c r="D2946">
        <v>11</v>
      </c>
      <c r="E2946" t="str">
        <f>"2-120-11"</f>
        <v>2-120-11</v>
      </c>
      <c r="F2946" t="s">
        <v>71</v>
      </c>
      <c r="G2946" t="s">
        <v>73</v>
      </c>
      <c r="H2946">
        <v>1</v>
      </c>
      <c r="I2946">
        <v>0</v>
      </c>
      <c r="J2946">
        <v>0</v>
      </c>
      <c r="K2946">
        <v>1</v>
      </c>
      <c r="L2946">
        <v>1</v>
      </c>
      <c r="M2946">
        <v>1</v>
      </c>
      <c r="N2946">
        <v>1</v>
      </c>
      <c r="O2946">
        <v>1</v>
      </c>
      <c r="P2946">
        <v>1</v>
      </c>
      <c r="Q2946">
        <v>1</v>
      </c>
      <c r="R2946">
        <v>1</v>
      </c>
      <c r="S2946">
        <v>1</v>
      </c>
    </row>
    <row r="2947" spans="1:44" x14ac:dyDescent="0.3">
      <c r="A2947">
        <v>2943</v>
      </c>
      <c r="B2947">
        <v>2</v>
      </c>
      <c r="C2947">
        <v>120</v>
      </c>
      <c r="D2947">
        <v>7</v>
      </c>
      <c r="E2947" t="str">
        <f>"2-120-7"</f>
        <v>2-120-7</v>
      </c>
      <c r="F2947" t="s">
        <v>71</v>
      </c>
      <c r="G2947" t="s">
        <v>73</v>
      </c>
      <c r="H2947">
        <v>1</v>
      </c>
      <c r="I2947">
        <v>1</v>
      </c>
      <c r="J2947">
        <v>0</v>
      </c>
      <c r="K2947">
        <v>0</v>
      </c>
      <c r="L2947">
        <v>1</v>
      </c>
      <c r="M2947">
        <v>1</v>
      </c>
      <c r="N2947">
        <v>1</v>
      </c>
      <c r="O2947">
        <v>1</v>
      </c>
      <c r="P2947">
        <v>1</v>
      </c>
      <c r="Q2947">
        <v>1</v>
      </c>
      <c r="R2947">
        <v>1</v>
      </c>
      <c r="S2947">
        <v>1</v>
      </c>
    </row>
    <row r="2948" spans="1:44" x14ac:dyDescent="0.3">
      <c r="A2948">
        <v>2944</v>
      </c>
      <c r="B2948">
        <v>2</v>
      </c>
      <c r="C2948">
        <v>120</v>
      </c>
      <c r="D2948">
        <v>24</v>
      </c>
      <c r="E2948" t="str">
        <f>"2-120-24"</f>
        <v>2-120-24</v>
      </c>
      <c r="F2948" t="s">
        <v>71</v>
      </c>
      <c r="G2948" t="s">
        <v>73</v>
      </c>
      <c r="H2948">
        <v>0</v>
      </c>
      <c r="I2948">
        <v>0</v>
      </c>
      <c r="J2948">
        <v>0</v>
      </c>
      <c r="K2948">
        <v>1</v>
      </c>
      <c r="L2948">
        <v>0</v>
      </c>
      <c r="M2948">
        <v>0</v>
      </c>
      <c r="N2948">
        <v>0</v>
      </c>
      <c r="O2948">
        <v>0</v>
      </c>
      <c r="P2948">
        <v>0</v>
      </c>
      <c r="Q2948">
        <v>0</v>
      </c>
      <c r="R2948">
        <v>0</v>
      </c>
      <c r="S2948">
        <v>0</v>
      </c>
    </row>
    <row r="2949" spans="1:44" x14ac:dyDescent="0.3">
      <c r="A2949">
        <v>2945</v>
      </c>
      <c r="B2949">
        <v>2</v>
      </c>
      <c r="C2949">
        <v>120</v>
      </c>
      <c r="D2949">
        <v>23</v>
      </c>
      <c r="E2949" t="str">
        <f>"2-120-23"</f>
        <v>2-120-23</v>
      </c>
      <c r="F2949" t="s">
        <v>71</v>
      </c>
      <c r="G2949" t="s">
        <v>73</v>
      </c>
      <c r="H2949">
        <v>1</v>
      </c>
      <c r="I2949">
        <v>0</v>
      </c>
      <c r="J2949">
        <v>0</v>
      </c>
      <c r="K2949">
        <v>1</v>
      </c>
      <c r="L2949">
        <v>1</v>
      </c>
      <c r="M2949">
        <v>0</v>
      </c>
      <c r="N2949">
        <v>0</v>
      </c>
      <c r="O2949">
        <v>0</v>
      </c>
      <c r="P2949">
        <v>1</v>
      </c>
      <c r="Q2949">
        <v>0</v>
      </c>
      <c r="R2949">
        <v>1</v>
      </c>
      <c r="S2949">
        <v>1</v>
      </c>
    </row>
    <row r="2950" spans="1:44" x14ac:dyDescent="0.3">
      <c r="A2950">
        <v>2946</v>
      </c>
      <c r="B2950">
        <v>2</v>
      </c>
      <c r="C2950">
        <v>120</v>
      </c>
      <c r="D2950">
        <v>18</v>
      </c>
      <c r="E2950" t="str">
        <f>"2-120-18"</f>
        <v>2-120-18</v>
      </c>
      <c r="F2950" t="s">
        <v>71</v>
      </c>
      <c r="G2950" t="s">
        <v>73</v>
      </c>
      <c r="H2950">
        <v>1</v>
      </c>
      <c r="I2950">
        <v>0</v>
      </c>
      <c r="J2950">
        <v>0</v>
      </c>
      <c r="K2950">
        <v>1</v>
      </c>
      <c r="L2950">
        <v>1</v>
      </c>
      <c r="M2950">
        <v>1</v>
      </c>
      <c r="N2950">
        <v>1</v>
      </c>
      <c r="O2950">
        <v>1</v>
      </c>
      <c r="P2950">
        <v>1</v>
      </c>
      <c r="Q2950">
        <v>1</v>
      </c>
      <c r="R2950">
        <v>1</v>
      </c>
      <c r="S2950">
        <v>1</v>
      </c>
    </row>
    <row r="2951" spans="1:44" x14ac:dyDescent="0.3">
      <c r="A2951">
        <v>2947</v>
      </c>
      <c r="B2951">
        <v>2</v>
      </c>
      <c r="C2951">
        <v>120</v>
      </c>
      <c r="D2951">
        <v>17</v>
      </c>
      <c r="E2951" t="str">
        <f>"2-120-17"</f>
        <v>2-120-17</v>
      </c>
      <c r="F2951" t="s">
        <v>71</v>
      </c>
      <c r="G2951" t="s">
        <v>72</v>
      </c>
      <c r="T2951">
        <v>0</v>
      </c>
      <c r="U2951">
        <v>1</v>
      </c>
      <c r="V2951">
        <v>0</v>
      </c>
      <c r="W2951">
        <v>0</v>
      </c>
      <c r="X2951">
        <v>1</v>
      </c>
      <c r="Y2951">
        <v>0</v>
      </c>
      <c r="Z2951">
        <v>0</v>
      </c>
      <c r="AA2951">
        <v>1</v>
      </c>
      <c r="AB2951">
        <v>0</v>
      </c>
      <c r="AC2951">
        <v>0</v>
      </c>
      <c r="AD2951">
        <v>1</v>
      </c>
      <c r="AE2951">
        <v>1</v>
      </c>
      <c r="AF2951">
        <v>1</v>
      </c>
      <c r="AG2951">
        <v>1</v>
      </c>
      <c r="AH2951">
        <v>0</v>
      </c>
      <c r="AI2951">
        <v>1</v>
      </c>
      <c r="AJ2951">
        <v>1</v>
      </c>
      <c r="AK2951">
        <v>0</v>
      </c>
      <c r="AL2951">
        <v>1</v>
      </c>
      <c r="AM2951">
        <v>1</v>
      </c>
      <c r="AN2951">
        <v>1</v>
      </c>
      <c r="AO2951">
        <v>1</v>
      </c>
      <c r="AP2951">
        <v>0</v>
      </c>
      <c r="AQ2951">
        <v>0</v>
      </c>
      <c r="AR2951">
        <v>0</v>
      </c>
    </row>
    <row r="2952" spans="1:44" x14ac:dyDescent="0.3">
      <c r="A2952">
        <v>2948</v>
      </c>
      <c r="B2952">
        <v>2</v>
      </c>
      <c r="C2952">
        <v>120</v>
      </c>
      <c r="D2952">
        <v>12</v>
      </c>
      <c r="E2952" t="str">
        <f>"2-120-12"</f>
        <v>2-120-12</v>
      </c>
      <c r="F2952" t="s">
        <v>71</v>
      </c>
      <c r="G2952" t="s">
        <v>73</v>
      </c>
      <c r="H2952">
        <v>1</v>
      </c>
      <c r="I2952">
        <v>0</v>
      </c>
      <c r="J2952">
        <v>0</v>
      </c>
      <c r="K2952">
        <v>1</v>
      </c>
      <c r="L2952">
        <v>1</v>
      </c>
      <c r="M2952">
        <v>1</v>
      </c>
      <c r="N2952">
        <v>1</v>
      </c>
      <c r="O2952">
        <v>1</v>
      </c>
      <c r="P2952">
        <v>1</v>
      </c>
      <c r="Q2952">
        <v>1</v>
      </c>
      <c r="R2952">
        <v>1</v>
      </c>
      <c r="S2952">
        <v>1</v>
      </c>
    </row>
    <row r="2953" spans="1:44" x14ac:dyDescent="0.3">
      <c r="A2953">
        <v>2949</v>
      </c>
      <c r="B2953">
        <v>2</v>
      </c>
      <c r="C2953">
        <v>120</v>
      </c>
      <c r="D2953">
        <v>8</v>
      </c>
      <c r="E2953" t="str">
        <f>"2-120-8"</f>
        <v>2-120-8</v>
      </c>
      <c r="F2953" t="s">
        <v>71</v>
      </c>
      <c r="G2953" t="s">
        <v>73</v>
      </c>
      <c r="H2953">
        <v>1</v>
      </c>
      <c r="I2953">
        <v>1</v>
      </c>
      <c r="J2953">
        <v>0</v>
      </c>
      <c r="K2953">
        <v>0</v>
      </c>
      <c r="L2953">
        <v>1</v>
      </c>
      <c r="M2953">
        <v>1</v>
      </c>
      <c r="N2953">
        <v>1</v>
      </c>
      <c r="O2953">
        <v>1</v>
      </c>
      <c r="P2953">
        <v>1</v>
      </c>
      <c r="Q2953">
        <v>1</v>
      </c>
      <c r="R2953">
        <v>1</v>
      </c>
      <c r="S2953">
        <v>1</v>
      </c>
    </row>
    <row r="2954" spans="1:44" x14ac:dyDescent="0.3">
      <c r="A2954">
        <v>2950</v>
      </c>
      <c r="B2954">
        <v>2</v>
      </c>
      <c r="C2954">
        <v>120</v>
      </c>
      <c r="D2954">
        <v>1</v>
      </c>
      <c r="E2954" t="str">
        <f>"2-120-1"</f>
        <v>2-120-1</v>
      </c>
      <c r="F2954" t="s">
        <v>71</v>
      </c>
      <c r="G2954" t="s">
        <v>72</v>
      </c>
      <c r="T2954">
        <v>1</v>
      </c>
      <c r="U2954">
        <v>0</v>
      </c>
      <c r="V2954">
        <v>0</v>
      </c>
      <c r="W2954">
        <v>0</v>
      </c>
      <c r="X2954">
        <v>1</v>
      </c>
      <c r="Y2954">
        <v>0</v>
      </c>
      <c r="Z2954">
        <v>1</v>
      </c>
      <c r="AA2954">
        <v>0</v>
      </c>
      <c r="AB2954">
        <v>0</v>
      </c>
      <c r="AC2954">
        <v>0</v>
      </c>
      <c r="AD2954">
        <v>0</v>
      </c>
      <c r="AE2954">
        <v>1</v>
      </c>
      <c r="AF2954">
        <v>1</v>
      </c>
      <c r="AG2954">
        <v>1</v>
      </c>
      <c r="AH2954">
        <v>1</v>
      </c>
      <c r="AI2954">
        <v>0</v>
      </c>
      <c r="AJ2954">
        <v>1</v>
      </c>
      <c r="AK2954">
        <v>0</v>
      </c>
      <c r="AL2954">
        <v>1</v>
      </c>
      <c r="AM2954">
        <v>1</v>
      </c>
      <c r="AN2954">
        <v>1</v>
      </c>
      <c r="AO2954">
        <v>1</v>
      </c>
      <c r="AP2954">
        <v>0</v>
      </c>
      <c r="AQ2954">
        <v>0</v>
      </c>
      <c r="AR2954">
        <v>0</v>
      </c>
    </row>
    <row r="2955" spans="1:44" x14ac:dyDescent="0.3">
      <c r="A2955">
        <v>2951</v>
      </c>
      <c r="B2955">
        <v>2</v>
      </c>
      <c r="C2955">
        <v>120</v>
      </c>
      <c r="D2955">
        <v>10</v>
      </c>
      <c r="E2955" t="str">
        <f>"2-120-10"</f>
        <v>2-120-10</v>
      </c>
      <c r="F2955" t="s">
        <v>71</v>
      </c>
      <c r="G2955" t="s">
        <v>72</v>
      </c>
      <c r="T2955">
        <v>1</v>
      </c>
      <c r="U2955">
        <v>0</v>
      </c>
      <c r="V2955">
        <v>0</v>
      </c>
      <c r="W2955">
        <v>0</v>
      </c>
      <c r="X2955">
        <v>1</v>
      </c>
      <c r="Y2955">
        <v>0</v>
      </c>
      <c r="Z2955">
        <v>1</v>
      </c>
      <c r="AA2955">
        <v>0</v>
      </c>
      <c r="AB2955">
        <v>0</v>
      </c>
      <c r="AC2955">
        <v>1</v>
      </c>
      <c r="AD2955">
        <v>0</v>
      </c>
      <c r="AE2955">
        <v>1</v>
      </c>
      <c r="AF2955">
        <v>1</v>
      </c>
      <c r="AG2955">
        <v>1</v>
      </c>
      <c r="AH2955">
        <v>1</v>
      </c>
      <c r="AI2955">
        <v>0</v>
      </c>
      <c r="AJ2955">
        <v>1</v>
      </c>
      <c r="AK2955">
        <v>0</v>
      </c>
      <c r="AL2955">
        <v>1</v>
      </c>
      <c r="AM2955">
        <v>1</v>
      </c>
      <c r="AN2955">
        <v>1</v>
      </c>
      <c r="AO2955">
        <v>1</v>
      </c>
      <c r="AP2955">
        <v>0</v>
      </c>
      <c r="AQ2955">
        <v>0</v>
      </c>
      <c r="AR2955">
        <v>1</v>
      </c>
    </row>
    <row r="2956" spans="1:44" x14ac:dyDescent="0.3">
      <c r="A2956">
        <v>2952</v>
      </c>
      <c r="B2956">
        <v>2</v>
      </c>
      <c r="C2956">
        <v>120</v>
      </c>
      <c r="D2956">
        <v>2</v>
      </c>
      <c r="E2956" t="str">
        <f>"2-120-2"</f>
        <v>2-120-2</v>
      </c>
      <c r="F2956" t="s">
        <v>71</v>
      </c>
      <c r="G2956" t="s">
        <v>72</v>
      </c>
      <c r="T2956">
        <v>1</v>
      </c>
      <c r="U2956">
        <v>0</v>
      </c>
      <c r="V2956">
        <v>0</v>
      </c>
      <c r="W2956">
        <v>0</v>
      </c>
      <c r="X2956">
        <v>1</v>
      </c>
      <c r="Y2956">
        <v>0</v>
      </c>
      <c r="Z2956">
        <v>0</v>
      </c>
      <c r="AA2956">
        <v>1</v>
      </c>
      <c r="AB2956">
        <v>1</v>
      </c>
      <c r="AC2956">
        <v>0</v>
      </c>
      <c r="AD2956">
        <v>0</v>
      </c>
      <c r="AE2956">
        <v>1</v>
      </c>
      <c r="AF2956">
        <v>1</v>
      </c>
      <c r="AG2956">
        <v>1</v>
      </c>
      <c r="AH2956">
        <v>0</v>
      </c>
      <c r="AI2956">
        <v>1</v>
      </c>
      <c r="AJ2956">
        <v>1</v>
      </c>
      <c r="AK2956">
        <v>0</v>
      </c>
      <c r="AL2956">
        <v>1</v>
      </c>
      <c r="AM2956">
        <v>1</v>
      </c>
      <c r="AN2956">
        <v>1</v>
      </c>
      <c r="AO2956">
        <v>1</v>
      </c>
      <c r="AP2956">
        <v>0</v>
      </c>
      <c r="AQ2956">
        <v>0</v>
      </c>
      <c r="AR2956">
        <v>1</v>
      </c>
    </row>
    <row r="2957" spans="1:44" x14ac:dyDescent="0.3">
      <c r="A2957">
        <v>2953</v>
      </c>
      <c r="B2957">
        <v>2</v>
      </c>
      <c r="C2957">
        <v>120</v>
      </c>
      <c r="D2957">
        <v>9</v>
      </c>
      <c r="E2957" t="str">
        <f>"2-120-9"</f>
        <v>2-120-9</v>
      </c>
      <c r="F2957" t="s">
        <v>71</v>
      </c>
      <c r="G2957" t="s">
        <v>72</v>
      </c>
      <c r="T2957">
        <v>1</v>
      </c>
      <c r="U2957">
        <v>0</v>
      </c>
      <c r="V2957">
        <v>0</v>
      </c>
      <c r="W2957">
        <v>0</v>
      </c>
      <c r="X2957">
        <v>1</v>
      </c>
      <c r="Y2957">
        <v>0</v>
      </c>
      <c r="Z2957">
        <v>1</v>
      </c>
      <c r="AA2957">
        <v>0</v>
      </c>
      <c r="AB2957">
        <v>0</v>
      </c>
      <c r="AC2957">
        <v>0</v>
      </c>
      <c r="AD2957">
        <v>1</v>
      </c>
      <c r="AE2957">
        <v>1</v>
      </c>
      <c r="AF2957">
        <v>1</v>
      </c>
      <c r="AG2957">
        <v>1</v>
      </c>
      <c r="AH2957">
        <v>1</v>
      </c>
      <c r="AI2957">
        <v>0</v>
      </c>
      <c r="AJ2957">
        <v>1</v>
      </c>
      <c r="AK2957">
        <v>0</v>
      </c>
      <c r="AL2957">
        <v>1</v>
      </c>
      <c r="AM2957">
        <v>1</v>
      </c>
      <c r="AN2957">
        <v>1</v>
      </c>
      <c r="AO2957">
        <v>1</v>
      </c>
      <c r="AP2957">
        <v>0</v>
      </c>
      <c r="AQ2957">
        <v>0</v>
      </c>
      <c r="AR2957">
        <v>1</v>
      </c>
    </row>
    <row r="2958" spans="1:44" x14ac:dyDescent="0.3">
      <c r="A2958">
        <v>2954</v>
      </c>
      <c r="B2958">
        <v>2</v>
      </c>
      <c r="C2958">
        <v>120</v>
      </c>
      <c r="D2958">
        <v>22</v>
      </c>
      <c r="E2958" t="str">
        <f>"2-120-22"</f>
        <v>2-120-22</v>
      </c>
      <c r="F2958" t="s">
        <v>71</v>
      </c>
      <c r="G2958" t="s">
        <v>72</v>
      </c>
      <c r="T2958">
        <v>0</v>
      </c>
      <c r="U2958">
        <v>1</v>
      </c>
      <c r="V2958">
        <v>0</v>
      </c>
      <c r="W2958">
        <v>0</v>
      </c>
      <c r="X2958">
        <v>1</v>
      </c>
      <c r="Y2958">
        <v>0</v>
      </c>
      <c r="Z2958">
        <v>0</v>
      </c>
      <c r="AA2958">
        <v>1</v>
      </c>
      <c r="AB2958">
        <v>0</v>
      </c>
      <c r="AC2958">
        <v>1</v>
      </c>
      <c r="AD2958">
        <v>0</v>
      </c>
      <c r="AE2958">
        <v>1</v>
      </c>
      <c r="AF2958">
        <v>1</v>
      </c>
      <c r="AG2958">
        <v>1</v>
      </c>
      <c r="AH2958">
        <v>0</v>
      </c>
      <c r="AI2958">
        <v>1</v>
      </c>
      <c r="AJ2958">
        <v>0</v>
      </c>
      <c r="AK2958">
        <v>1</v>
      </c>
      <c r="AL2958">
        <v>1</v>
      </c>
      <c r="AM2958">
        <v>1</v>
      </c>
      <c r="AN2958">
        <v>1</v>
      </c>
      <c r="AO2958">
        <v>1</v>
      </c>
      <c r="AP2958">
        <v>0</v>
      </c>
      <c r="AQ2958">
        <v>0</v>
      </c>
      <c r="AR2958">
        <v>1</v>
      </c>
    </row>
    <row r="2959" spans="1:44" x14ac:dyDescent="0.3">
      <c r="A2959">
        <v>2955</v>
      </c>
      <c r="B2959">
        <v>2</v>
      </c>
      <c r="C2959">
        <v>121</v>
      </c>
      <c r="D2959">
        <v>12</v>
      </c>
      <c r="E2959" t="str">
        <f>"2-121-12"</f>
        <v>2-121-12</v>
      </c>
      <c r="F2959" t="s">
        <v>71</v>
      </c>
      <c r="G2959" t="s">
        <v>72</v>
      </c>
      <c r="T2959">
        <v>0</v>
      </c>
      <c r="U2959">
        <v>1</v>
      </c>
      <c r="V2959">
        <v>0</v>
      </c>
      <c r="W2959">
        <v>0</v>
      </c>
      <c r="X2959">
        <v>1</v>
      </c>
      <c r="Y2959">
        <v>0</v>
      </c>
      <c r="Z2959">
        <v>1</v>
      </c>
      <c r="AA2959">
        <v>0</v>
      </c>
      <c r="AB2959">
        <v>0</v>
      </c>
      <c r="AC2959">
        <v>1</v>
      </c>
      <c r="AD2959">
        <v>0</v>
      </c>
      <c r="AE2959">
        <v>1</v>
      </c>
      <c r="AF2959">
        <v>1</v>
      </c>
      <c r="AG2959">
        <v>1</v>
      </c>
      <c r="AH2959">
        <v>0</v>
      </c>
      <c r="AI2959">
        <v>1</v>
      </c>
      <c r="AJ2959">
        <v>0</v>
      </c>
      <c r="AK2959">
        <v>1</v>
      </c>
      <c r="AL2959">
        <v>1</v>
      </c>
      <c r="AM2959">
        <v>1</v>
      </c>
      <c r="AN2959">
        <v>1</v>
      </c>
      <c r="AO2959">
        <v>1</v>
      </c>
      <c r="AP2959">
        <v>0</v>
      </c>
      <c r="AQ2959">
        <v>0</v>
      </c>
      <c r="AR2959">
        <v>0</v>
      </c>
    </row>
    <row r="2960" spans="1:44" x14ac:dyDescent="0.3">
      <c r="A2960">
        <v>2956</v>
      </c>
      <c r="B2960">
        <v>2</v>
      </c>
      <c r="C2960">
        <v>121</v>
      </c>
      <c r="D2960">
        <v>5</v>
      </c>
      <c r="E2960" t="str">
        <f>"2-121-5"</f>
        <v>2-121-5</v>
      </c>
      <c r="F2960" t="s">
        <v>71</v>
      </c>
      <c r="G2960" t="s">
        <v>72</v>
      </c>
      <c r="T2960">
        <v>0</v>
      </c>
      <c r="U2960">
        <v>1</v>
      </c>
      <c r="V2960">
        <v>0</v>
      </c>
      <c r="W2960">
        <v>0</v>
      </c>
      <c r="X2960">
        <v>1</v>
      </c>
      <c r="Y2960">
        <v>0</v>
      </c>
      <c r="Z2960">
        <v>1</v>
      </c>
      <c r="AA2960">
        <v>0</v>
      </c>
      <c r="AB2960">
        <v>0</v>
      </c>
      <c r="AC2960">
        <v>0</v>
      </c>
      <c r="AD2960">
        <v>1</v>
      </c>
      <c r="AE2960">
        <v>1</v>
      </c>
      <c r="AF2960">
        <v>1</v>
      </c>
      <c r="AG2960">
        <v>1</v>
      </c>
      <c r="AH2960">
        <v>0</v>
      </c>
      <c r="AI2960">
        <v>1</v>
      </c>
      <c r="AJ2960">
        <v>0</v>
      </c>
      <c r="AK2960">
        <v>1</v>
      </c>
      <c r="AL2960">
        <v>1</v>
      </c>
      <c r="AM2960">
        <v>1</v>
      </c>
      <c r="AN2960">
        <v>1</v>
      </c>
      <c r="AO2960">
        <v>1</v>
      </c>
      <c r="AP2960">
        <v>0</v>
      </c>
      <c r="AQ2960">
        <v>0</v>
      </c>
      <c r="AR2960">
        <v>0</v>
      </c>
    </row>
    <row r="2961" spans="1:44" x14ac:dyDescent="0.3">
      <c r="A2961">
        <v>2957</v>
      </c>
      <c r="B2961">
        <v>2</v>
      </c>
      <c r="C2961">
        <v>121</v>
      </c>
      <c r="D2961">
        <v>2</v>
      </c>
      <c r="E2961" t="str">
        <f>"2-121-2"</f>
        <v>2-121-2</v>
      </c>
      <c r="F2961" t="s">
        <v>71</v>
      </c>
      <c r="G2961" t="s">
        <v>73</v>
      </c>
      <c r="H2961">
        <v>1</v>
      </c>
      <c r="I2961">
        <v>1</v>
      </c>
      <c r="J2961">
        <v>0</v>
      </c>
      <c r="K2961">
        <v>0</v>
      </c>
      <c r="L2961">
        <v>1</v>
      </c>
      <c r="M2961">
        <v>1</v>
      </c>
      <c r="N2961">
        <v>1</v>
      </c>
      <c r="O2961">
        <v>1</v>
      </c>
      <c r="P2961">
        <v>1</v>
      </c>
      <c r="Q2961">
        <v>1</v>
      </c>
      <c r="R2961">
        <v>1</v>
      </c>
      <c r="S2961">
        <v>1</v>
      </c>
    </row>
    <row r="2962" spans="1:44" x14ac:dyDescent="0.3">
      <c r="A2962">
        <v>2958</v>
      </c>
      <c r="B2962">
        <v>2</v>
      </c>
      <c r="C2962">
        <v>121</v>
      </c>
      <c r="D2962">
        <v>22</v>
      </c>
      <c r="E2962" t="str">
        <f>"2-121-22"</f>
        <v>2-121-22</v>
      </c>
      <c r="F2962" t="s">
        <v>71</v>
      </c>
      <c r="G2962" t="s">
        <v>73</v>
      </c>
      <c r="H2962">
        <v>1</v>
      </c>
      <c r="I2962">
        <v>1</v>
      </c>
      <c r="J2962">
        <v>0</v>
      </c>
      <c r="K2962">
        <v>0</v>
      </c>
      <c r="L2962">
        <v>1</v>
      </c>
      <c r="M2962">
        <v>1</v>
      </c>
      <c r="N2962">
        <v>1</v>
      </c>
      <c r="O2962">
        <v>1</v>
      </c>
      <c r="P2962">
        <v>1</v>
      </c>
      <c r="Q2962">
        <v>1</v>
      </c>
      <c r="R2962">
        <v>1</v>
      </c>
      <c r="S2962">
        <v>1</v>
      </c>
    </row>
    <row r="2963" spans="1:44" x14ac:dyDescent="0.3">
      <c r="A2963">
        <v>2959</v>
      </c>
      <c r="B2963">
        <v>2</v>
      </c>
      <c r="C2963">
        <v>121</v>
      </c>
      <c r="D2963">
        <v>21</v>
      </c>
      <c r="E2963" t="str">
        <f>"2-121-21"</f>
        <v>2-121-21</v>
      </c>
      <c r="F2963" t="s">
        <v>71</v>
      </c>
      <c r="G2963" t="s">
        <v>73</v>
      </c>
      <c r="H2963">
        <v>1</v>
      </c>
      <c r="I2963">
        <v>1</v>
      </c>
      <c r="J2963">
        <v>0</v>
      </c>
      <c r="K2963">
        <v>0</v>
      </c>
      <c r="L2963">
        <v>1</v>
      </c>
      <c r="M2963">
        <v>1</v>
      </c>
      <c r="N2963">
        <v>1</v>
      </c>
      <c r="O2963">
        <v>1</v>
      </c>
      <c r="P2963">
        <v>1</v>
      </c>
      <c r="Q2963">
        <v>1</v>
      </c>
      <c r="R2963">
        <v>1</v>
      </c>
      <c r="S2963">
        <v>1</v>
      </c>
    </row>
    <row r="2964" spans="1:44" x14ac:dyDescent="0.3">
      <c r="A2964">
        <v>2960</v>
      </c>
      <c r="B2964">
        <v>2</v>
      </c>
      <c r="C2964">
        <v>121</v>
      </c>
      <c r="D2964">
        <v>14</v>
      </c>
      <c r="E2964" t="str">
        <f>"2-121-14"</f>
        <v>2-121-14</v>
      </c>
      <c r="F2964" t="s">
        <v>71</v>
      </c>
      <c r="G2964" t="s">
        <v>72</v>
      </c>
      <c r="T2964">
        <v>1</v>
      </c>
      <c r="U2964">
        <v>0</v>
      </c>
      <c r="V2964">
        <v>0</v>
      </c>
      <c r="W2964">
        <v>0</v>
      </c>
      <c r="X2964">
        <v>1</v>
      </c>
      <c r="Y2964">
        <v>0</v>
      </c>
      <c r="Z2964">
        <v>1</v>
      </c>
      <c r="AA2964">
        <v>0</v>
      </c>
      <c r="AB2964">
        <v>1</v>
      </c>
      <c r="AC2964">
        <v>0</v>
      </c>
      <c r="AD2964">
        <v>0</v>
      </c>
      <c r="AE2964">
        <v>1</v>
      </c>
      <c r="AF2964">
        <v>1</v>
      </c>
      <c r="AG2964">
        <v>1</v>
      </c>
      <c r="AH2964">
        <v>1</v>
      </c>
      <c r="AI2964">
        <v>0</v>
      </c>
      <c r="AJ2964">
        <v>1</v>
      </c>
      <c r="AK2964">
        <v>0</v>
      </c>
      <c r="AL2964">
        <v>1</v>
      </c>
      <c r="AM2964">
        <v>1</v>
      </c>
      <c r="AN2964">
        <v>1</v>
      </c>
      <c r="AO2964">
        <v>1</v>
      </c>
      <c r="AP2964">
        <v>0</v>
      </c>
      <c r="AQ2964">
        <v>0</v>
      </c>
      <c r="AR2964">
        <v>0</v>
      </c>
    </row>
    <row r="2965" spans="1:44" x14ac:dyDescent="0.3">
      <c r="A2965">
        <v>2961</v>
      </c>
      <c r="B2965">
        <v>2</v>
      </c>
      <c r="C2965">
        <v>121</v>
      </c>
      <c r="D2965">
        <v>13</v>
      </c>
      <c r="E2965" t="str">
        <f>"2-121-13"</f>
        <v>2-121-13</v>
      </c>
      <c r="F2965" t="s">
        <v>71</v>
      </c>
      <c r="G2965" t="s">
        <v>73</v>
      </c>
      <c r="H2965">
        <v>1</v>
      </c>
      <c r="I2965">
        <v>0</v>
      </c>
      <c r="J2965">
        <v>0</v>
      </c>
      <c r="K2965">
        <v>1</v>
      </c>
      <c r="L2965">
        <v>1</v>
      </c>
      <c r="M2965">
        <v>1</v>
      </c>
      <c r="N2965">
        <v>1</v>
      </c>
      <c r="O2965">
        <v>1</v>
      </c>
      <c r="P2965">
        <v>1</v>
      </c>
      <c r="Q2965">
        <v>1</v>
      </c>
      <c r="R2965">
        <v>1</v>
      </c>
      <c r="S2965">
        <v>1</v>
      </c>
    </row>
    <row r="2966" spans="1:44" x14ac:dyDescent="0.3">
      <c r="A2966">
        <v>2962</v>
      </c>
      <c r="B2966">
        <v>2</v>
      </c>
      <c r="C2966">
        <v>121</v>
      </c>
      <c r="D2966">
        <v>9</v>
      </c>
      <c r="E2966" t="str">
        <f>"2-121-9"</f>
        <v>2-121-9</v>
      </c>
      <c r="F2966" t="s">
        <v>71</v>
      </c>
      <c r="G2966" t="s">
        <v>73</v>
      </c>
      <c r="H2966">
        <v>1</v>
      </c>
      <c r="I2966">
        <v>0</v>
      </c>
      <c r="J2966">
        <v>0</v>
      </c>
      <c r="K2966">
        <v>1</v>
      </c>
      <c r="L2966">
        <v>1</v>
      </c>
      <c r="M2966">
        <v>1</v>
      </c>
      <c r="N2966">
        <v>1</v>
      </c>
      <c r="O2966">
        <v>1</v>
      </c>
      <c r="P2966">
        <v>1</v>
      </c>
      <c r="Q2966">
        <v>1</v>
      </c>
      <c r="R2966">
        <v>1</v>
      </c>
      <c r="S2966">
        <v>1</v>
      </c>
    </row>
    <row r="2967" spans="1:44" x14ac:dyDescent="0.3">
      <c r="A2967">
        <v>2963</v>
      </c>
      <c r="B2967">
        <v>2</v>
      </c>
      <c r="C2967">
        <v>121</v>
      </c>
      <c r="D2967">
        <v>3</v>
      </c>
      <c r="E2967" t="str">
        <f>"2-121-3"</f>
        <v>2-121-3</v>
      </c>
      <c r="F2967" t="s">
        <v>71</v>
      </c>
      <c r="G2967" t="s">
        <v>73</v>
      </c>
      <c r="H2967">
        <v>1</v>
      </c>
      <c r="I2967">
        <v>1</v>
      </c>
      <c r="J2967">
        <v>0</v>
      </c>
      <c r="K2967">
        <v>0</v>
      </c>
      <c r="L2967">
        <v>1</v>
      </c>
      <c r="M2967">
        <v>1</v>
      </c>
      <c r="N2967">
        <v>0</v>
      </c>
      <c r="O2967">
        <v>1</v>
      </c>
      <c r="P2967">
        <v>1</v>
      </c>
      <c r="Q2967">
        <v>0</v>
      </c>
      <c r="R2967">
        <v>1</v>
      </c>
      <c r="S2967">
        <v>1</v>
      </c>
    </row>
    <row r="2968" spans="1:44" x14ac:dyDescent="0.3">
      <c r="A2968">
        <v>2964</v>
      </c>
      <c r="B2968">
        <v>2</v>
      </c>
      <c r="C2968">
        <v>121</v>
      </c>
      <c r="D2968">
        <v>23</v>
      </c>
      <c r="E2968" t="str">
        <f>"2-121-23"</f>
        <v>2-121-23</v>
      </c>
      <c r="F2968" t="s">
        <v>71</v>
      </c>
      <c r="G2968" t="s">
        <v>73</v>
      </c>
      <c r="H2968">
        <v>1</v>
      </c>
      <c r="I2968">
        <v>1</v>
      </c>
      <c r="J2968">
        <v>0</v>
      </c>
      <c r="K2968">
        <v>0</v>
      </c>
      <c r="L2968">
        <v>1</v>
      </c>
      <c r="M2968">
        <v>1</v>
      </c>
      <c r="N2968">
        <v>1</v>
      </c>
      <c r="O2968">
        <v>1</v>
      </c>
      <c r="P2968">
        <v>1</v>
      </c>
      <c r="Q2968">
        <v>1</v>
      </c>
      <c r="R2968">
        <v>1</v>
      </c>
      <c r="S2968">
        <v>1</v>
      </c>
    </row>
    <row r="2969" spans="1:44" x14ac:dyDescent="0.3">
      <c r="A2969">
        <v>2965</v>
      </c>
      <c r="B2969">
        <v>2</v>
      </c>
      <c r="C2969">
        <v>121</v>
      </c>
      <c r="D2969">
        <v>16</v>
      </c>
      <c r="E2969" t="str">
        <f>"2-121-16"</f>
        <v>2-121-16</v>
      </c>
      <c r="F2969" t="s">
        <v>71</v>
      </c>
      <c r="G2969" t="s">
        <v>72</v>
      </c>
      <c r="T2969">
        <v>1</v>
      </c>
      <c r="U2969">
        <v>0</v>
      </c>
      <c r="V2969">
        <v>0</v>
      </c>
      <c r="W2969">
        <v>0</v>
      </c>
      <c r="X2969">
        <v>1</v>
      </c>
      <c r="Y2969">
        <v>0</v>
      </c>
      <c r="Z2969">
        <v>1</v>
      </c>
      <c r="AA2969">
        <v>0</v>
      </c>
      <c r="AB2969">
        <v>1</v>
      </c>
      <c r="AC2969">
        <v>0</v>
      </c>
      <c r="AD2969">
        <v>0</v>
      </c>
      <c r="AE2969">
        <v>1</v>
      </c>
      <c r="AF2969">
        <v>1</v>
      </c>
      <c r="AG2969">
        <v>1</v>
      </c>
      <c r="AH2969">
        <v>0</v>
      </c>
      <c r="AI2969">
        <v>1</v>
      </c>
      <c r="AJ2969">
        <v>1</v>
      </c>
      <c r="AK2969">
        <v>0</v>
      </c>
      <c r="AL2969">
        <v>1</v>
      </c>
      <c r="AM2969">
        <v>1</v>
      </c>
      <c r="AN2969">
        <v>1</v>
      </c>
      <c r="AO2969">
        <v>1</v>
      </c>
      <c r="AP2969">
        <v>0</v>
      </c>
      <c r="AQ2969">
        <v>0</v>
      </c>
      <c r="AR2969">
        <v>0</v>
      </c>
    </row>
    <row r="2970" spans="1:44" x14ac:dyDescent="0.3">
      <c r="A2970">
        <v>2966</v>
      </c>
      <c r="B2970">
        <v>2</v>
      </c>
      <c r="C2970">
        <v>121</v>
      </c>
      <c r="D2970">
        <v>15</v>
      </c>
      <c r="E2970" t="str">
        <f>"2-121-15"</f>
        <v>2-121-15</v>
      </c>
      <c r="F2970" t="s">
        <v>71</v>
      </c>
      <c r="G2970" t="s">
        <v>72</v>
      </c>
      <c r="T2970">
        <v>1</v>
      </c>
      <c r="U2970">
        <v>0</v>
      </c>
      <c r="V2970">
        <v>0</v>
      </c>
      <c r="W2970">
        <v>0</v>
      </c>
      <c r="X2970">
        <v>1</v>
      </c>
      <c r="Y2970">
        <v>0</v>
      </c>
      <c r="Z2970">
        <v>1</v>
      </c>
      <c r="AA2970">
        <v>0</v>
      </c>
      <c r="AB2970">
        <v>0</v>
      </c>
      <c r="AC2970">
        <v>0</v>
      </c>
      <c r="AD2970">
        <v>0</v>
      </c>
      <c r="AE2970">
        <v>0</v>
      </c>
      <c r="AF2970">
        <v>0</v>
      </c>
      <c r="AG2970">
        <v>0</v>
      </c>
      <c r="AH2970">
        <v>0</v>
      </c>
      <c r="AI2970">
        <v>0</v>
      </c>
      <c r="AJ2970">
        <v>0</v>
      </c>
      <c r="AK2970">
        <v>1</v>
      </c>
      <c r="AL2970">
        <v>0</v>
      </c>
      <c r="AM2970">
        <v>1</v>
      </c>
      <c r="AN2970">
        <v>1</v>
      </c>
      <c r="AO2970">
        <v>1</v>
      </c>
      <c r="AP2970">
        <v>0</v>
      </c>
      <c r="AQ2970">
        <v>0</v>
      </c>
      <c r="AR2970">
        <v>0</v>
      </c>
    </row>
    <row r="2971" spans="1:44" x14ac:dyDescent="0.3">
      <c r="A2971">
        <v>2967</v>
      </c>
      <c r="B2971">
        <v>2</v>
      </c>
      <c r="C2971">
        <v>121</v>
      </c>
      <c r="D2971">
        <v>11</v>
      </c>
      <c r="E2971" t="str">
        <f>"2-121-11"</f>
        <v>2-121-11</v>
      </c>
      <c r="F2971" t="s">
        <v>71</v>
      </c>
      <c r="G2971" t="s">
        <v>73</v>
      </c>
      <c r="H2971">
        <v>1</v>
      </c>
      <c r="I2971">
        <v>0</v>
      </c>
      <c r="J2971">
        <v>0</v>
      </c>
      <c r="K2971">
        <v>1</v>
      </c>
      <c r="L2971">
        <v>1</v>
      </c>
      <c r="M2971">
        <v>0</v>
      </c>
      <c r="N2971">
        <v>1</v>
      </c>
      <c r="O2971">
        <v>1</v>
      </c>
      <c r="P2971">
        <v>0</v>
      </c>
      <c r="Q2971">
        <v>1</v>
      </c>
      <c r="R2971">
        <v>1</v>
      </c>
      <c r="S2971">
        <v>1</v>
      </c>
    </row>
    <row r="2972" spans="1:44" x14ac:dyDescent="0.3">
      <c r="A2972">
        <v>2968</v>
      </c>
      <c r="B2972">
        <v>2</v>
      </c>
      <c r="C2972">
        <v>121</v>
      </c>
      <c r="D2972">
        <v>7</v>
      </c>
      <c r="E2972" t="str">
        <f>"2-121-7"</f>
        <v>2-121-7</v>
      </c>
      <c r="F2972" t="s">
        <v>71</v>
      </c>
      <c r="G2972" t="s">
        <v>72</v>
      </c>
      <c r="T2972">
        <v>1</v>
      </c>
      <c r="U2972">
        <v>0</v>
      </c>
      <c r="V2972">
        <v>0</v>
      </c>
      <c r="W2972">
        <v>0</v>
      </c>
      <c r="X2972">
        <v>1</v>
      </c>
      <c r="Y2972">
        <v>0</v>
      </c>
      <c r="Z2972">
        <v>0</v>
      </c>
      <c r="AA2972">
        <v>1</v>
      </c>
      <c r="AB2972">
        <v>1</v>
      </c>
      <c r="AC2972">
        <v>0</v>
      </c>
      <c r="AD2972">
        <v>0</v>
      </c>
      <c r="AE2972">
        <v>1</v>
      </c>
      <c r="AF2972">
        <v>1</v>
      </c>
      <c r="AG2972">
        <v>1</v>
      </c>
      <c r="AH2972">
        <v>0</v>
      </c>
      <c r="AI2972">
        <v>1</v>
      </c>
      <c r="AJ2972">
        <v>1</v>
      </c>
      <c r="AK2972">
        <v>0</v>
      </c>
      <c r="AL2972">
        <v>1</v>
      </c>
      <c r="AM2972">
        <v>1</v>
      </c>
      <c r="AN2972">
        <v>1</v>
      </c>
      <c r="AO2972">
        <v>1</v>
      </c>
      <c r="AP2972">
        <v>0</v>
      </c>
      <c r="AQ2972">
        <v>0</v>
      </c>
      <c r="AR2972">
        <v>0</v>
      </c>
    </row>
    <row r="2973" spans="1:44" x14ac:dyDescent="0.3">
      <c r="A2973">
        <v>2969</v>
      </c>
      <c r="B2973">
        <v>2</v>
      </c>
      <c r="C2973">
        <v>121</v>
      </c>
      <c r="D2973">
        <v>4</v>
      </c>
      <c r="E2973" t="str">
        <f>"2-121-4"</f>
        <v>2-121-4</v>
      </c>
      <c r="F2973" t="s">
        <v>71</v>
      </c>
      <c r="G2973" t="s">
        <v>72</v>
      </c>
      <c r="T2973">
        <v>0</v>
      </c>
      <c r="U2973">
        <v>1</v>
      </c>
      <c r="V2973">
        <v>0</v>
      </c>
      <c r="W2973">
        <v>0</v>
      </c>
      <c r="X2973">
        <v>1</v>
      </c>
      <c r="Y2973">
        <v>0</v>
      </c>
      <c r="Z2973">
        <v>0</v>
      </c>
      <c r="AA2973">
        <v>0</v>
      </c>
      <c r="AB2973">
        <v>0</v>
      </c>
      <c r="AC2973">
        <v>0</v>
      </c>
      <c r="AD2973">
        <v>0</v>
      </c>
      <c r="AE2973">
        <v>0</v>
      </c>
      <c r="AF2973">
        <v>0</v>
      </c>
      <c r="AG2973">
        <v>0</v>
      </c>
      <c r="AH2973">
        <v>0</v>
      </c>
      <c r="AI2973">
        <v>1</v>
      </c>
      <c r="AJ2973">
        <v>1</v>
      </c>
      <c r="AK2973">
        <v>0</v>
      </c>
      <c r="AL2973">
        <v>0</v>
      </c>
      <c r="AM2973">
        <v>0</v>
      </c>
      <c r="AN2973">
        <v>0</v>
      </c>
      <c r="AO2973">
        <v>1</v>
      </c>
      <c r="AP2973">
        <v>0</v>
      </c>
      <c r="AQ2973">
        <v>0</v>
      </c>
      <c r="AR2973">
        <v>0</v>
      </c>
    </row>
    <row r="2974" spans="1:44" x14ac:dyDescent="0.3">
      <c r="A2974">
        <v>2970</v>
      </c>
      <c r="B2974">
        <v>2</v>
      </c>
      <c r="C2974">
        <v>121</v>
      </c>
      <c r="D2974">
        <v>25</v>
      </c>
      <c r="E2974" t="str">
        <f>"2-121-25"</f>
        <v>2-121-25</v>
      </c>
      <c r="F2974" t="s">
        <v>71</v>
      </c>
      <c r="G2974" t="s">
        <v>72</v>
      </c>
      <c r="T2974">
        <v>0</v>
      </c>
      <c r="U2974">
        <v>1</v>
      </c>
      <c r="V2974">
        <v>0</v>
      </c>
      <c r="W2974">
        <v>0</v>
      </c>
      <c r="X2974">
        <v>1</v>
      </c>
      <c r="Y2974">
        <v>0</v>
      </c>
      <c r="Z2974">
        <v>1</v>
      </c>
      <c r="AA2974">
        <v>0</v>
      </c>
      <c r="AB2974">
        <v>0</v>
      </c>
      <c r="AC2974">
        <v>1</v>
      </c>
      <c r="AD2974">
        <v>0</v>
      </c>
      <c r="AE2974">
        <v>1</v>
      </c>
      <c r="AF2974">
        <v>1</v>
      </c>
      <c r="AG2974">
        <v>1</v>
      </c>
      <c r="AH2974">
        <v>1</v>
      </c>
      <c r="AI2974">
        <v>0</v>
      </c>
      <c r="AJ2974">
        <v>1</v>
      </c>
      <c r="AK2974">
        <v>0</v>
      </c>
      <c r="AL2974">
        <v>1</v>
      </c>
      <c r="AM2974">
        <v>1</v>
      </c>
      <c r="AN2974">
        <v>1</v>
      </c>
      <c r="AO2974">
        <v>1</v>
      </c>
      <c r="AP2974">
        <v>0</v>
      </c>
      <c r="AQ2974">
        <v>0</v>
      </c>
      <c r="AR2974">
        <v>0</v>
      </c>
    </row>
    <row r="2975" spans="1:44" x14ac:dyDescent="0.3">
      <c r="A2975">
        <v>2971</v>
      </c>
      <c r="B2975">
        <v>2</v>
      </c>
      <c r="C2975">
        <v>121</v>
      </c>
      <c r="D2975">
        <v>18</v>
      </c>
      <c r="E2975" t="str">
        <f>"2-121-18"</f>
        <v>2-121-18</v>
      </c>
      <c r="F2975" t="s">
        <v>71</v>
      </c>
      <c r="G2975" t="s">
        <v>73</v>
      </c>
      <c r="H2975">
        <v>1</v>
      </c>
      <c r="I2975">
        <v>1</v>
      </c>
      <c r="J2975">
        <v>0</v>
      </c>
      <c r="K2975">
        <v>0</v>
      </c>
      <c r="L2975">
        <v>1</v>
      </c>
      <c r="M2975">
        <v>1</v>
      </c>
      <c r="N2975">
        <v>1</v>
      </c>
      <c r="O2975">
        <v>1</v>
      </c>
      <c r="P2975">
        <v>1</v>
      </c>
      <c r="Q2975">
        <v>1</v>
      </c>
      <c r="R2975">
        <v>1</v>
      </c>
      <c r="S2975">
        <v>1</v>
      </c>
    </row>
    <row r="2976" spans="1:44" x14ac:dyDescent="0.3">
      <c r="A2976">
        <v>2972</v>
      </c>
      <c r="B2976">
        <v>2</v>
      </c>
      <c r="C2976">
        <v>121</v>
      </c>
      <c r="D2976">
        <v>10</v>
      </c>
      <c r="E2976" t="str">
        <f>"2-121-10"</f>
        <v>2-121-10</v>
      </c>
      <c r="F2976" t="s">
        <v>71</v>
      </c>
      <c r="G2976" t="s">
        <v>73</v>
      </c>
      <c r="H2976">
        <v>1</v>
      </c>
      <c r="I2976">
        <v>1</v>
      </c>
      <c r="J2976">
        <v>0</v>
      </c>
      <c r="K2976">
        <v>0</v>
      </c>
      <c r="L2976">
        <v>1</v>
      </c>
      <c r="M2976">
        <v>1</v>
      </c>
      <c r="N2976">
        <v>1</v>
      </c>
      <c r="O2976">
        <v>1</v>
      </c>
      <c r="P2976">
        <v>1</v>
      </c>
      <c r="Q2976">
        <v>1</v>
      </c>
      <c r="R2976">
        <v>1</v>
      </c>
      <c r="S2976">
        <v>1</v>
      </c>
    </row>
    <row r="2977" spans="1:44" x14ac:dyDescent="0.3">
      <c r="A2977">
        <v>2973</v>
      </c>
      <c r="B2977">
        <v>2</v>
      </c>
      <c r="C2977">
        <v>121</v>
      </c>
      <c r="D2977">
        <v>8</v>
      </c>
      <c r="E2977" t="str">
        <f>"2-121-8"</f>
        <v>2-121-8</v>
      </c>
      <c r="F2977" t="s">
        <v>71</v>
      </c>
      <c r="G2977" t="s">
        <v>73</v>
      </c>
      <c r="H2977">
        <v>1</v>
      </c>
      <c r="I2977">
        <v>1</v>
      </c>
      <c r="J2977">
        <v>0</v>
      </c>
      <c r="K2977">
        <v>0</v>
      </c>
      <c r="L2977">
        <v>1</v>
      </c>
      <c r="M2977">
        <v>1</v>
      </c>
      <c r="N2977">
        <v>1</v>
      </c>
      <c r="O2977">
        <v>1</v>
      </c>
      <c r="P2977">
        <v>1</v>
      </c>
      <c r="Q2977">
        <v>1</v>
      </c>
      <c r="R2977">
        <v>1</v>
      </c>
      <c r="S2977">
        <v>1</v>
      </c>
    </row>
    <row r="2978" spans="1:44" x14ac:dyDescent="0.3">
      <c r="A2978">
        <v>2974</v>
      </c>
      <c r="B2978">
        <v>2</v>
      </c>
      <c r="C2978">
        <v>121</v>
      </c>
      <c r="D2978">
        <v>1</v>
      </c>
      <c r="E2978" t="str">
        <f>"2-121-1"</f>
        <v>2-121-1</v>
      </c>
      <c r="F2978" t="s">
        <v>71</v>
      </c>
      <c r="G2978" t="s">
        <v>72</v>
      </c>
      <c r="T2978">
        <v>1</v>
      </c>
      <c r="U2978">
        <v>0</v>
      </c>
      <c r="V2978">
        <v>0</v>
      </c>
      <c r="W2978">
        <v>0</v>
      </c>
      <c r="X2978">
        <v>1</v>
      </c>
      <c r="Y2978">
        <v>0</v>
      </c>
      <c r="Z2978">
        <v>1</v>
      </c>
      <c r="AA2978">
        <v>0</v>
      </c>
      <c r="AB2978">
        <v>0</v>
      </c>
      <c r="AC2978">
        <v>0</v>
      </c>
      <c r="AD2978">
        <v>1</v>
      </c>
      <c r="AE2978">
        <v>0</v>
      </c>
      <c r="AF2978">
        <v>0</v>
      </c>
      <c r="AG2978">
        <v>0</v>
      </c>
      <c r="AH2978">
        <v>1</v>
      </c>
      <c r="AI2978">
        <v>0</v>
      </c>
      <c r="AJ2978">
        <v>1</v>
      </c>
      <c r="AK2978">
        <v>0</v>
      </c>
      <c r="AL2978">
        <v>0</v>
      </c>
      <c r="AM2978">
        <v>1</v>
      </c>
      <c r="AN2978">
        <v>1</v>
      </c>
      <c r="AO2978">
        <v>1</v>
      </c>
      <c r="AP2978">
        <v>0</v>
      </c>
      <c r="AQ2978">
        <v>0</v>
      </c>
      <c r="AR2978">
        <v>0</v>
      </c>
    </row>
    <row r="2979" spans="1:44" x14ac:dyDescent="0.3">
      <c r="A2979">
        <v>2975</v>
      </c>
      <c r="B2979">
        <v>2</v>
      </c>
      <c r="C2979">
        <v>121</v>
      </c>
      <c r="D2979">
        <v>24</v>
      </c>
      <c r="E2979" t="str">
        <f>"2-121-24"</f>
        <v>2-121-24</v>
      </c>
      <c r="F2979" t="s">
        <v>71</v>
      </c>
      <c r="G2979" t="s">
        <v>72</v>
      </c>
      <c r="T2979">
        <v>0</v>
      </c>
      <c r="U2979">
        <v>1</v>
      </c>
      <c r="V2979">
        <v>0</v>
      </c>
      <c r="W2979">
        <v>0</v>
      </c>
      <c r="X2979">
        <v>0</v>
      </c>
      <c r="Y2979">
        <v>1</v>
      </c>
      <c r="Z2979">
        <v>0</v>
      </c>
      <c r="AA2979">
        <v>1</v>
      </c>
      <c r="AB2979">
        <v>0</v>
      </c>
      <c r="AC2979">
        <v>1</v>
      </c>
      <c r="AD2979">
        <v>0</v>
      </c>
      <c r="AE2979">
        <v>0</v>
      </c>
      <c r="AF2979">
        <v>0</v>
      </c>
      <c r="AG2979">
        <v>0</v>
      </c>
      <c r="AH2979">
        <v>1</v>
      </c>
      <c r="AI2979">
        <v>0</v>
      </c>
      <c r="AJ2979">
        <v>1</v>
      </c>
      <c r="AK2979">
        <v>0</v>
      </c>
      <c r="AL2979">
        <v>0</v>
      </c>
      <c r="AM2979">
        <v>0</v>
      </c>
      <c r="AN2979">
        <v>0</v>
      </c>
      <c r="AO2979">
        <v>0</v>
      </c>
      <c r="AP2979">
        <v>0</v>
      </c>
      <c r="AQ2979">
        <v>0</v>
      </c>
      <c r="AR2979">
        <v>0</v>
      </c>
    </row>
    <row r="2980" spans="1:44" x14ac:dyDescent="0.3">
      <c r="A2980">
        <v>2976</v>
      </c>
      <c r="B2980">
        <v>2</v>
      </c>
      <c r="C2980">
        <v>121</v>
      </c>
      <c r="D2980">
        <v>20</v>
      </c>
      <c r="E2980" t="str">
        <f>"2-121-20"</f>
        <v>2-121-20</v>
      </c>
      <c r="F2980" t="s">
        <v>71</v>
      </c>
      <c r="G2980" t="s">
        <v>72</v>
      </c>
      <c r="T2980">
        <v>1</v>
      </c>
      <c r="U2980">
        <v>0</v>
      </c>
      <c r="V2980">
        <v>0</v>
      </c>
      <c r="W2980">
        <v>0</v>
      </c>
      <c r="X2980">
        <v>1</v>
      </c>
      <c r="Y2980">
        <v>0</v>
      </c>
      <c r="Z2980">
        <v>1</v>
      </c>
      <c r="AA2980">
        <v>0</v>
      </c>
      <c r="AB2980">
        <v>1</v>
      </c>
      <c r="AC2980">
        <v>0</v>
      </c>
      <c r="AD2980">
        <v>0</v>
      </c>
      <c r="AE2980">
        <v>1</v>
      </c>
      <c r="AF2980">
        <v>1</v>
      </c>
      <c r="AG2980">
        <v>1</v>
      </c>
      <c r="AH2980">
        <v>0</v>
      </c>
      <c r="AI2980">
        <v>1</v>
      </c>
      <c r="AJ2980">
        <v>1</v>
      </c>
      <c r="AK2980">
        <v>0</v>
      </c>
      <c r="AL2980">
        <v>1</v>
      </c>
      <c r="AM2980">
        <v>1</v>
      </c>
      <c r="AN2980">
        <v>1</v>
      </c>
      <c r="AO2980">
        <v>1</v>
      </c>
      <c r="AP2980">
        <v>0</v>
      </c>
      <c r="AQ2980">
        <v>0</v>
      </c>
      <c r="AR2980">
        <v>0</v>
      </c>
    </row>
    <row r="2981" spans="1:44" x14ac:dyDescent="0.3">
      <c r="A2981">
        <v>2977</v>
      </c>
      <c r="B2981">
        <v>2</v>
      </c>
      <c r="C2981">
        <v>121</v>
      </c>
      <c r="D2981">
        <v>19</v>
      </c>
      <c r="E2981" t="str">
        <f>"2-121-19"</f>
        <v>2-121-19</v>
      </c>
      <c r="F2981" t="s">
        <v>71</v>
      </c>
      <c r="G2981" t="s">
        <v>72</v>
      </c>
      <c r="T2981">
        <v>1</v>
      </c>
      <c r="U2981">
        <v>0</v>
      </c>
      <c r="V2981">
        <v>0</v>
      </c>
      <c r="W2981">
        <v>0</v>
      </c>
      <c r="X2981">
        <v>1</v>
      </c>
      <c r="Y2981">
        <v>0</v>
      </c>
      <c r="Z2981">
        <v>1</v>
      </c>
      <c r="AA2981">
        <v>0</v>
      </c>
      <c r="AB2981">
        <v>1</v>
      </c>
      <c r="AC2981">
        <v>0</v>
      </c>
      <c r="AD2981">
        <v>0</v>
      </c>
      <c r="AE2981">
        <v>1</v>
      </c>
      <c r="AF2981">
        <v>1</v>
      </c>
      <c r="AG2981">
        <v>1</v>
      </c>
      <c r="AH2981">
        <v>0</v>
      </c>
      <c r="AI2981">
        <v>1</v>
      </c>
      <c r="AJ2981">
        <v>1</v>
      </c>
      <c r="AK2981">
        <v>0</v>
      </c>
      <c r="AL2981">
        <v>1</v>
      </c>
      <c r="AM2981">
        <v>1</v>
      </c>
      <c r="AN2981">
        <v>1</v>
      </c>
      <c r="AO2981">
        <v>1</v>
      </c>
      <c r="AP2981">
        <v>0</v>
      </c>
      <c r="AQ2981">
        <v>0</v>
      </c>
      <c r="AR2981">
        <v>0</v>
      </c>
    </row>
    <row r="2982" spans="1:44" x14ac:dyDescent="0.3">
      <c r="A2982">
        <v>2978</v>
      </c>
      <c r="B2982">
        <v>2</v>
      </c>
      <c r="C2982">
        <v>121</v>
      </c>
      <c r="D2982">
        <v>17</v>
      </c>
      <c r="E2982" t="str">
        <f>"2-121-17"</f>
        <v>2-121-17</v>
      </c>
      <c r="F2982" t="s">
        <v>71</v>
      </c>
      <c r="G2982" t="s">
        <v>72</v>
      </c>
      <c r="T2982">
        <v>1</v>
      </c>
      <c r="U2982">
        <v>0</v>
      </c>
      <c r="V2982">
        <v>0</v>
      </c>
      <c r="W2982">
        <v>0</v>
      </c>
      <c r="X2982">
        <v>1</v>
      </c>
      <c r="Y2982">
        <v>0</v>
      </c>
      <c r="Z2982">
        <v>1</v>
      </c>
      <c r="AA2982">
        <v>0</v>
      </c>
      <c r="AB2982">
        <v>1</v>
      </c>
      <c r="AC2982">
        <v>0</v>
      </c>
      <c r="AD2982">
        <v>0</v>
      </c>
      <c r="AE2982">
        <v>1</v>
      </c>
      <c r="AF2982">
        <v>1</v>
      </c>
      <c r="AG2982">
        <v>1</v>
      </c>
      <c r="AH2982">
        <v>0</v>
      </c>
      <c r="AI2982">
        <v>1</v>
      </c>
      <c r="AJ2982">
        <v>1</v>
      </c>
      <c r="AK2982">
        <v>0</v>
      </c>
      <c r="AL2982">
        <v>1</v>
      </c>
      <c r="AM2982">
        <v>1</v>
      </c>
      <c r="AN2982">
        <v>1</v>
      </c>
      <c r="AO2982">
        <v>1</v>
      </c>
      <c r="AP2982">
        <v>0</v>
      </c>
      <c r="AQ2982">
        <v>0</v>
      </c>
      <c r="AR2982">
        <v>0</v>
      </c>
    </row>
    <row r="2983" spans="1:44" x14ac:dyDescent="0.3">
      <c r="A2983">
        <v>2979</v>
      </c>
      <c r="B2983">
        <v>2</v>
      </c>
      <c r="C2983">
        <v>121</v>
      </c>
      <c r="D2983">
        <v>6</v>
      </c>
      <c r="E2983" t="str">
        <f>"2-121-6"</f>
        <v>2-121-6</v>
      </c>
      <c r="F2983" t="s">
        <v>71</v>
      </c>
      <c r="G2983" t="s">
        <v>72</v>
      </c>
      <c r="T2983">
        <v>1</v>
      </c>
      <c r="U2983">
        <v>0</v>
      </c>
      <c r="V2983">
        <v>0</v>
      </c>
      <c r="W2983">
        <v>0</v>
      </c>
      <c r="X2983">
        <v>1</v>
      </c>
      <c r="Y2983">
        <v>0</v>
      </c>
      <c r="Z2983">
        <v>1</v>
      </c>
      <c r="AA2983">
        <v>0</v>
      </c>
      <c r="AB2983">
        <v>0</v>
      </c>
      <c r="AC2983">
        <v>1</v>
      </c>
      <c r="AD2983">
        <v>0</v>
      </c>
      <c r="AE2983">
        <v>1</v>
      </c>
      <c r="AF2983">
        <v>1</v>
      </c>
      <c r="AG2983">
        <v>1</v>
      </c>
      <c r="AH2983">
        <v>1</v>
      </c>
      <c r="AI2983">
        <v>0</v>
      </c>
      <c r="AJ2983">
        <v>0</v>
      </c>
      <c r="AK2983">
        <v>1</v>
      </c>
      <c r="AL2983">
        <v>1</v>
      </c>
      <c r="AM2983">
        <v>1</v>
      </c>
      <c r="AN2983">
        <v>1</v>
      </c>
      <c r="AO2983">
        <v>1</v>
      </c>
      <c r="AP2983">
        <v>0</v>
      </c>
      <c r="AQ2983">
        <v>0</v>
      </c>
      <c r="AR2983">
        <v>1</v>
      </c>
    </row>
    <row r="2984" spans="1:44" x14ac:dyDescent="0.3">
      <c r="A2984">
        <v>2980</v>
      </c>
      <c r="B2984">
        <v>2</v>
      </c>
      <c r="C2984">
        <v>122</v>
      </c>
      <c r="D2984">
        <v>22</v>
      </c>
      <c r="E2984" t="str">
        <f>"2-122-22"</f>
        <v>2-122-22</v>
      </c>
      <c r="F2984" t="s">
        <v>71</v>
      </c>
      <c r="G2984" t="s">
        <v>72</v>
      </c>
      <c r="T2984">
        <v>1</v>
      </c>
      <c r="U2984">
        <v>0</v>
      </c>
      <c r="V2984">
        <v>0</v>
      </c>
      <c r="W2984">
        <v>0</v>
      </c>
      <c r="X2984">
        <v>1</v>
      </c>
      <c r="Y2984">
        <v>0</v>
      </c>
      <c r="Z2984">
        <v>0</v>
      </c>
      <c r="AA2984">
        <v>1</v>
      </c>
      <c r="AB2984">
        <v>1</v>
      </c>
      <c r="AC2984">
        <v>0</v>
      </c>
      <c r="AD2984">
        <v>0</v>
      </c>
      <c r="AE2984">
        <v>1</v>
      </c>
      <c r="AF2984">
        <v>1</v>
      </c>
      <c r="AG2984">
        <v>1</v>
      </c>
      <c r="AH2984">
        <v>1</v>
      </c>
      <c r="AI2984">
        <v>0</v>
      </c>
      <c r="AJ2984">
        <v>1</v>
      </c>
      <c r="AK2984">
        <v>0</v>
      </c>
      <c r="AL2984">
        <v>1</v>
      </c>
      <c r="AM2984">
        <v>1</v>
      </c>
      <c r="AN2984">
        <v>1</v>
      </c>
      <c r="AO2984">
        <v>1</v>
      </c>
      <c r="AP2984">
        <v>0</v>
      </c>
      <c r="AQ2984">
        <v>0</v>
      </c>
      <c r="AR2984">
        <v>0</v>
      </c>
    </row>
    <row r="2985" spans="1:44" x14ac:dyDescent="0.3">
      <c r="A2985">
        <v>2981</v>
      </c>
      <c r="B2985">
        <v>2</v>
      </c>
      <c r="C2985">
        <v>122</v>
      </c>
      <c r="D2985">
        <v>21</v>
      </c>
      <c r="E2985" t="str">
        <f>"2-122-21"</f>
        <v>2-122-21</v>
      </c>
      <c r="F2985" t="s">
        <v>71</v>
      </c>
      <c r="G2985" t="s">
        <v>72</v>
      </c>
      <c r="T2985">
        <v>1</v>
      </c>
      <c r="U2985">
        <v>0</v>
      </c>
      <c r="V2985">
        <v>0</v>
      </c>
      <c r="W2985">
        <v>0</v>
      </c>
      <c r="X2985">
        <v>1</v>
      </c>
      <c r="Y2985">
        <v>0</v>
      </c>
      <c r="Z2985">
        <v>0</v>
      </c>
      <c r="AA2985">
        <v>1</v>
      </c>
      <c r="AB2985">
        <v>0</v>
      </c>
      <c r="AC2985">
        <v>1</v>
      </c>
      <c r="AD2985">
        <v>0</v>
      </c>
      <c r="AE2985">
        <v>1</v>
      </c>
      <c r="AF2985">
        <v>1</v>
      </c>
      <c r="AG2985">
        <v>0</v>
      </c>
      <c r="AH2985">
        <v>0</v>
      </c>
      <c r="AI2985">
        <v>1</v>
      </c>
      <c r="AJ2985">
        <v>1</v>
      </c>
      <c r="AK2985">
        <v>0</v>
      </c>
      <c r="AL2985">
        <v>1</v>
      </c>
      <c r="AM2985">
        <v>1</v>
      </c>
      <c r="AN2985">
        <v>1</v>
      </c>
      <c r="AO2985">
        <v>1</v>
      </c>
      <c r="AP2985">
        <v>0</v>
      </c>
      <c r="AQ2985">
        <v>0</v>
      </c>
      <c r="AR2985">
        <v>0</v>
      </c>
    </row>
    <row r="2986" spans="1:44" x14ac:dyDescent="0.3">
      <c r="A2986">
        <v>2982</v>
      </c>
      <c r="B2986">
        <v>2</v>
      </c>
      <c r="C2986">
        <v>122</v>
      </c>
      <c r="D2986">
        <v>14</v>
      </c>
      <c r="E2986" t="str">
        <f>"2-122-14"</f>
        <v>2-122-14</v>
      </c>
      <c r="F2986" t="s">
        <v>71</v>
      </c>
      <c r="G2986" t="s">
        <v>73</v>
      </c>
      <c r="H2986">
        <v>1</v>
      </c>
      <c r="I2986">
        <v>0</v>
      </c>
      <c r="J2986">
        <v>0</v>
      </c>
      <c r="K2986">
        <v>1</v>
      </c>
      <c r="L2986">
        <v>1</v>
      </c>
      <c r="M2986">
        <v>1</v>
      </c>
      <c r="N2986">
        <v>1</v>
      </c>
      <c r="O2986">
        <v>1</v>
      </c>
      <c r="P2986">
        <v>1</v>
      </c>
      <c r="Q2986">
        <v>1</v>
      </c>
      <c r="R2986">
        <v>1</v>
      </c>
      <c r="S2986">
        <v>1</v>
      </c>
    </row>
    <row r="2987" spans="1:44" x14ac:dyDescent="0.3">
      <c r="A2987">
        <v>2983</v>
      </c>
      <c r="B2987">
        <v>2</v>
      </c>
      <c r="C2987">
        <v>122</v>
      </c>
      <c r="D2987">
        <v>13</v>
      </c>
      <c r="E2987" t="str">
        <f>"2-122-13"</f>
        <v>2-122-13</v>
      </c>
      <c r="F2987" t="s">
        <v>71</v>
      </c>
      <c r="G2987" t="s">
        <v>73</v>
      </c>
      <c r="H2987">
        <v>1</v>
      </c>
      <c r="I2987">
        <v>0</v>
      </c>
      <c r="J2987">
        <v>0</v>
      </c>
      <c r="K2987">
        <v>1</v>
      </c>
      <c r="L2987">
        <v>1</v>
      </c>
      <c r="M2987">
        <v>1</v>
      </c>
      <c r="N2987">
        <v>1</v>
      </c>
      <c r="O2987">
        <v>1</v>
      </c>
      <c r="P2987">
        <v>1</v>
      </c>
      <c r="Q2987">
        <v>1</v>
      </c>
      <c r="R2987">
        <v>1</v>
      </c>
      <c r="S2987">
        <v>1</v>
      </c>
    </row>
    <row r="2988" spans="1:44" x14ac:dyDescent="0.3">
      <c r="A2988">
        <v>2984</v>
      </c>
      <c r="B2988">
        <v>2</v>
      </c>
      <c r="C2988">
        <v>122</v>
      </c>
      <c r="D2988">
        <v>9</v>
      </c>
      <c r="E2988" t="str">
        <f>"2-122-9"</f>
        <v>2-122-9</v>
      </c>
      <c r="F2988" t="s">
        <v>71</v>
      </c>
      <c r="G2988" t="s">
        <v>72</v>
      </c>
      <c r="T2988">
        <v>0</v>
      </c>
      <c r="U2988">
        <v>1</v>
      </c>
      <c r="V2988">
        <v>0</v>
      </c>
      <c r="W2988">
        <v>0</v>
      </c>
      <c r="X2988">
        <v>1</v>
      </c>
      <c r="Y2988">
        <v>0</v>
      </c>
      <c r="Z2988">
        <v>1</v>
      </c>
      <c r="AA2988">
        <v>0</v>
      </c>
      <c r="AB2988">
        <v>0</v>
      </c>
      <c r="AC2988">
        <v>0</v>
      </c>
      <c r="AD2988">
        <v>0</v>
      </c>
      <c r="AE2988">
        <v>0</v>
      </c>
      <c r="AF2988">
        <v>0</v>
      </c>
      <c r="AG2988">
        <v>0</v>
      </c>
      <c r="AH2988">
        <v>0</v>
      </c>
      <c r="AI2988">
        <v>1</v>
      </c>
      <c r="AJ2988">
        <v>0</v>
      </c>
      <c r="AK2988">
        <v>1</v>
      </c>
      <c r="AL2988">
        <v>0</v>
      </c>
      <c r="AM2988">
        <v>1</v>
      </c>
      <c r="AN2988">
        <v>1</v>
      </c>
      <c r="AO2988">
        <v>0</v>
      </c>
      <c r="AP2988">
        <v>0</v>
      </c>
      <c r="AQ2988">
        <v>0</v>
      </c>
      <c r="AR2988">
        <v>0</v>
      </c>
    </row>
    <row r="2989" spans="1:44" x14ac:dyDescent="0.3">
      <c r="A2989">
        <v>2985</v>
      </c>
      <c r="B2989">
        <v>2</v>
      </c>
      <c r="C2989">
        <v>122</v>
      </c>
      <c r="D2989">
        <v>5</v>
      </c>
      <c r="E2989" t="str">
        <f>"2-122-5"</f>
        <v>2-122-5</v>
      </c>
      <c r="F2989" t="s">
        <v>71</v>
      </c>
      <c r="G2989" t="s">
        <v>73</v>
      </c>
      <c r="H2989">
        <v>1</v>
      </c>
      <c r="I2989">
        <v>1</v>
      </c>
      <c r="J2989">
        <v>0</v>
      </c>
      <c r="K2989">
        <v>0</v>
      </c>
      <c r="L2989">
        <v>0</v>
      </c>
      <c r="M2989">
        <v>1</v>
      </c>
      <c r="N2989">
        <v>1</v>
      </c>
      <c r="O2989">
        <v>1</v>
      </c>
      <c r="P2989">
        <v>1</v>
      </c>
      <c r="Q2989">
        <v>1</v>
      </c>
      <c r="R2989">
        <v>1</v>
      </c>
      <c r="S2989">
        <v>1</v>
      </c>
    </row>
    <row r="2990" spans="1:44" x14ac:dyDescent="0.3">
      <c r="A2990">
        <v>2986</v>
      </c>
      <c r="B2990">
        <v>2</v>
      </c>
      <c r="C2990">
        <v>122</v>
      </c>
      <c r="D2990">
        <v>2</v>
      </c>
      <c r="E2990" t="str">
        <f>"2-122-2"</f>
        <v>2-122-2</v>
      </c>
      <c r="F2990" t="s">
        <v>71</v>
      </c>
      <c r="G2990" t="s">
        <v>72</v>
      </c>
      <c r="T2990">
        <v>0</v>
      </c>
      <c r="U2990">
        <v>0</v>
      </c>
      <c r="V2990">
        <v>0</v>
      </c>
      <c r="W2990">
        <v>0</v>
      </c>
      <c r="X2990">
        <v>1</v>
      </c>
      <c r="Y2990">
        <v>0</v>
      </c>
      <c r="Z2990">
        <v>0</v>
      </c>
      <c r="AA2990">
        <v>1</v>
      </c>
      <c r="AB2990">
        <v>0</v>
      </c>
      <c r="AC2990">
        <v>0</v>
      </c>
      <c r="AD2990">
        <v>1</v>
      </c>
      <c r="AE2990">
        <v>1</v>
      </c>
      <c r="AF2990">
        <v>1</v>
      </c>
      <c r="AG2990">
        <v>1</v>
      </c>
      <c r="AH2990">
        <v>0</v>
      </c>
      <c r="AI2990">
        <v>1</v>
      </c>
      <c r="AJ2990">
        <v>1</v>
      </c>
      <c r="AK2990">
        <v>0</v>
      </c>
      <c r="AL2990">
        <v>1</v>
      </c>
      <c r="AM2990">
        <v>1</v>
      </c>
      <c r="AN2990">
        <v>1</v>
      </c>
      <c r="AO2990">
        <v>1</v>
      </c>
      <c r="AP2990">
        <v>0</v>
      </c>
      <c r="AQ2990">
        <v>0</v>
      </c>
      <c r="AR2990">
        <v>0</v>
      </c>
    </row>
    <row r="2991" spans="1:44" x14ac:dyDescent="0.3">
      <c r="A2991">
        <v>2987</v>
      </c>
      <c r="B2991">
        <v>2</v>
      </c>
      <c r="C2991">
        <v>122</v>
      </c>
      <c r="D2991">
        <v>24</v>
      </c>
      <c r="E2991" t="str">
        <f>"2-122-24"</f>
        <v>2-122-24</v>
      </c>
      <c r="F2991" t="s">
        <v>71</v>
      </c>
      <c r="G2991" t="s">
        <v>72</v>
      </c>
      <c r="T2991">
        <v>1</v>
      </c>
      <c r="U2991">
        <v>0</v>
      </c>
      <c r="V2991">
        <v>0</v>
      </c>
      <c r="W2991">
        <v>0</v>
      </c>
      <c r="X2991">
        <v>1</v>
      </c>
      <c r="Y2991">
        <v>0</v>
      </c>
      <c r="Z2991">
        <v>1</v>
      </c>
      <c r="AA2991">
        <v>0</v>
      </c>
      <c r="AB2991">
        <v>1</v>
      </c>
      <c r="AC2991">
        <v>0</v>
      </c>
      <c r="AD2991">
        <v>0</v>
      </c>
      <c r="AE2991">
        <v>1</v>
      </c>
      <c r="AF2991">
        <v>1</v>
      </c>
      <c r="AG2991">
        <v>1</v>
      </c>
      <c r="AH2991">
        <v>0</v>
      </c>
      <c r="AI2991">
        <v>1</v>
      </c>
      <c r="AJ2991">
        <v>1</v>
      </c>
      <c r="AK2991">
        <v>0</v>
      </c>
      <c r="AL2991">
        <v>1</v>
      </c>
      <c r="AM2991">
        <v>1</v>
      </c>
      <c r="AN2991">
        <v>1</v>
      </c>
      <c r="AO2991">
        <v>1</v>
      </c>
      <c r="AP2991">
        <v>0</v>
      </c>
      <c r="AQ2991">
        <v>0</v>
      </c>
      <c r="AR2991">
        <v>0</v>
      </c>
    </row>
    <row r="2992" spans="1:44" x14ac:dyDescent="0.3">
      <c r="A2992">
        <v>2988</v>
      </c>
      <c r="B2992">
        <v>2</v>
      </c>
      <c r="C2992">
        <v>122</v>
      </c>
      <c r="D2992">
        <v>23</v>
      </c>
      <c r="E2992" t="str">
        <f>"2-122-23"</f>
        <v>2-122-23</v>
      </c>
      <c r="F2992" t="s">
        <v>71</v>
      </c>
      <c r="G2992" t="s">
        <v>72</v>
      </c>
      <c r="T2992">
        <v>1</v>
      </c>
      <c r="U2992">
        <v>0</v>
      </c>
      <c r="V2992">
        <v>0</v>
      </c>
      <c r="W2992">
        <v>0</v>
      </c>
      <c r="X2992">
        <v>1</v>
      </c>
      <c r="Y2992">
        <v>0</v>
      </c>
      <c r="Z2992">
        <v>1</v>
      </c>
      <c r="AA2992">
        <v>0</v>
      </c>
      <c r="AB2992">
        <v>1</v>
      </c>
      <c r="AC2992">
        <v>0</v>
      </c>
      <c r="AD2992">
        <v>0</v>
      </c>
      <c r="AE2992">
        <v>1</v>
      </c>
      <c r="AF2992">
        <v>1</v>
      </c>
      <c r="AG2992">
        <v>1</v>
      </c>
      <c r="AH2992">
        <v>0</v>
      </c>
      <c r="AI2992">
        <v>1</v>
      </c>
      <c r="AJ2992">
        <v>1</v>
      </c>
      <c r="AK2992">
        <v>0</v>
      </c>
      <c r="AL2992">
        <v>1</v>
      </c>
      <c r="AM2992">
        <v>1</v>
      </c>
      <c r="AN2992">
        <v>1</v>
      </c>
      <c r="AO2992">
        <v>1</v>
      </c>
      <c r="AP2992">
        <v>0</v>
      </c>
      <c r="AQ2992">
        <v>0</v>
      </c>
      <c r="AR2992">
        <v>0</v>
      </c>
    </row>
    <row r="2993" spans="1:44" x14ac:dyDescent="0.3">
      <c r="A2993">
        <v>2989</v>
      </c>
      <c r="B2993">
        <v>2</v>
      </c>
      <c r="C2993">
        <v>122</v>
      </c>
      <c r="D2993">
        <v>16</v>
      </c>
      <c r="E2993" t="str">
        <f>"2-122-16"</f>
        <v>2-122-16</v>
      </c>
      <c r="F2993" t="s">
        <v>71</v>
      </c>
      <c r="G2993" t="s">
        <v>72</v>
      </c>
      <c r="T2993">
        <v>1</v>
      </c>
      <c r="U2993">
        <v>0</v>
      </c>
      <c r="V2993">
        <v>0</v>
      </c>
      <c r="W2993">
        <v>0</v>
      </c>
      <c r="X2993">
        <v>1</v>
      </c>
      <c r="Y2993">
        <v>0</v>
      </c>
      <c r="Z2993">
        <v>1</v>
      </c>
      <c r="AA2993">
        <v>0</v>
      </c>
      <c r="AB2993">
        <v>0</v>
      </c>
      <c r="AC2993">
        <v>1</v>
      </c>
      <c r="AD2993">
        <v>0</v>
      </c>
      <c r="AE2993">
        <v>1</v>
      </c>
      <c r="AF2993">
        <v>1</v>
      </c>
      <c r="AG2993">
        <v>1</v>
      </c>
      <c r="AH2993">
        <v>1</v>
      </c>
      <c r="AI2993">
        <v>0</v>
      </c>
      <c r="AJ2993">
        <v>1</v>
      </c>
      <c r="AK2993">
        <v>0</v>
      </c>
      <c r="AL2993">
        <v>1</v>
      </c>
      <c r="AM2993">
        <v>1</v>
      </c>
      <c r="AN2993">
        <v>1</v>
      </c>
      <c r="AO2993">
        <v>1</v>
      </c>
      <c r="AP2993">
        <v>0</v>
      </c>
      <c r="AQ2993">
        <v>0</v>
      </c>
      <c r="AR2993">
        <v>0</v>
      </c>
    </row>
    <row r="2994" spans="1:44" x14ac:dyDescent="0.3">
      <c r="A2994">
        <v>2990</v>
      </c>
      <c r="B2994">
        <v>2</v>
      </c>
      <c r="C2994">
        <v>122</v>
      </c>
      <c r="D2994">
        <v>15</v>
      </c>
      <c r="E2994" t="str">
        <f>"2-122-15"</f>
        <v>2-122-15</v>
      </c>
      <c r="F2994" t="s">
        <v>71</v>
      </c>
      <c r="G2994" t="s">
        <v>73</v>
      </c>
      <c r="H2994">
        <v>1</v>
      </c>
      <c r="I2994">
        <v>1</v>
      </c>
      <c r="J2994">
        <v>0</v>
      </c>
      <c r="K2994">
        <v>0</v>
      </c>
      <c r="L2994">
        <v>1</v>
      </c>
      <c r="M2994">
        <v>1</v>
      </c>
      <c r="N2994">
        <v>1</v>
      </c>
      <c r="O2994">
        <v>1</v>
      </c>
      <c r="P2994">
        <v>1</v>
      </c>
      <c r="Q2994">
        <v>1</v>
      </c>
      <c r="R2994">
        <v>0</v>
      </c>
      <c r="S2994">
        <v>0</v>
      </c>
    </row>
    <row r="2995" spans="1:44" x14ac:dyDescent="0.3">
      <c r="A2995">
        <v>2991</v>
      </c>
      <c r="B2995">
        <v>2</v>
      </c>
      <c r="C2995">
        <v>122</v>
      </c>
      <c r="D2995">
        <v>10</v>
      </c>
      <c r="E2995" t="str">
        <f>"2-122-10"</f>
        <v>2-122-10</v>
      </c>
      <c r="F2995" t="s">
        <v>71</v>
      </c>
      <c r="G2995" t="s">
        <v>73</v>
      </c>
      <c r="H2995">
        <v>1</v>
      </c>
      <c r="I2995">
        <v>0</v>
      </c>
      <c r="J2995">
        <v>0</v>
      </c>
      <c r="K2995">
        <v>1</v>
      </c>
      <c r="L2995">
        <v>1</v>
      </c>
      <c r="M2995">
        <v>1</v>
      </c>
      <c r="N2995">
        <v>1</v>
      </c>
      <c r="O2995">
        <v>0</v>
      </c>
      <c r="P2995">
        <v>0</v>
      </c>
      <c r="Q2995">
        <v>1</v>
      </c>
      <c r="R2995">
        <v>1</v>
      </c>
      <c r="S2995">
        <v>1</v>
      </c>
    </row>
    <row r="2996" spans="1:44" x14ac:dyDescent="0.3">
      <c r="A2996">
        <v>2992</v>
      </c>
      <c r="B2996">
        <v>2</v>
      </c>
      <c r="C2996">
        <v>122</v>
      </c>
      <c r="D2996">
        <v>6</v>
      </c>
      <c r="E2996" t="str">
        <f>"2-122-6"</f>
        <v>2-122-6</v>
      </c>
      <c r="F2996" t="s">
        <v>71</v>
      </c>
      <c r="G2996" t="s">
        <v>72</v>
      </c>
      <c r="T2996">
        <v>1</v>
      </c>
      <c r="U2996">
        <v>0</v>
      </c>
      <c r="V2996">
        <v>0</v>
      </c>
      <c r="W2996">
        <v>0</v>
      </c>
      <c r="X2996">
        <v>1</v>
      </c>
      <c r="Y2996">
        <v>0</v>
      </c>
      <c r="Z2996">
        <v>0</v>
      </c>
      <c r="AA2996">
        <v>0</v>
      </c>
      <c r="AB2996">
        <v>0</v>
      </c>
      <c r="AC2996">
        <v>0</v>
      </c>
      <c r="AD2996">
        <v>0</v>
      </c>
      <c r="AE2996">
        <v>0</v>
      </c>
      <c r="AF2996">
        <v>0</v>
      </c>
      <c r="AG2996">
        <v>0</v>
      </c>
      <c r="AH2996">
        <v>0</v>
      </c>
      <c r="AI2996">
        <v>0</v>
      </c>
      <c r="AJ2996">
        <v>0</v>
      </c>
      <c r="AK2996">
        <v>1</v>
      </c>
      <c r="AL2996">
        <v>0</v>
      </c>
      <c r="AM2996">
        <v>0</v>
      </c>
      <c r="AN2996">
        <v>0</v>
      </c>
      <c r="AO2996">
        <v>0</v>
      </c>
      <c r="AP2996">
        <v>0</v>
      </c>
      <c r="AQ2996">
        <v>0</v>
      </c>
      <c r="AR2996">
        <v>0</v>
      </c>
    </row>
    <row r="2997" spans="1:44" x14ac:dyDescent="0.3">
      <c r="A2997">
        <v>2993</v>
      </c>
      <c r="B2997">
        <v>2</v>
      </c>
      <c r="C2997">
        <v>122</v>
      </c>
      <c r="D2997">
        <v>1</v>
      </c>
      <c r="E2997" t="str">
        <f>"2-122-1"</f>
        <v>2-122-1</v>
      </c>
      <c r="F2997" t="s">
        <v>71</v>
      </c>
      <c r="G2997" t="s">
        <v>72</v>
      </c>
      <c r="T2997">
        <v>1</v>
      </c>
      <c r="U2997">
        <v>0</v>
      </c>
      <c r="V2997">
        <v>0</v>
      </c>
      <c r="W2997">
        <v>0</v>
      </c>
      <c r="X2997">
        <v>1</v>
      </c>
      <c r="Y2997">
        <v>0</v>
      </c>
      <c r="Z2997">
        <v>0</v>
      </c>
      <c r="AA2997">
        <v>1</v>
      </c>
      <c r="AB2997">
        <v>1</v>
      </c>
      <c r="AC2997">
        <v>0</v>
      </c>
      <c r="AD2997">
        <v>0</v>
      </c>
      <c r="AE2997">
        <v>1</v>
      </c>
      <c r="AF2997">
        <v>1</v>
      </c>
      <c r="AG2997">
        <v>1</v>
      </c>
      <c r="AH2997">
        <v>1</v>
      </c>
      <c r="AI2997">
        <v>0</v>
      </c>
      <c r="AJ2997">
        <v>1</v>
      </c>
      <c r="AK2997">
        <v>0</v>
      </c>
      <c r="AL2997">
        <v>1</v>
      </c>
      <c r="AM2997">
        <v>1</v>
      </c>
      <c r="AN2997">
        <v>1</v>
      </c>
      <c r="AO2997">
        <v>1</v>
      </c>
      <c r="AP2997">
        <v>0</v>
      </c>
      <c r="AQ2997">
        <v>0</v>
      </c>
      <c r="AR2997">
        <v>0</v>
      </c>
    </row>
    <row r="2998" spans="1:44" x14ac:dyDescent="0.3">
      <c r="A2998">
        <v>2994</v>
      </c>
      <c r="B2998">
        <v>2</v>
      </c>
      <c r="C2998">
        <v>122</v>
      </c>
      <c r="D2998">
        <v>20</v>
      </c>
      <c r="E2998" t="str">
        <f>"2-122-20"</f>
        <v>2-122-20</v>
      </c>
      <c r="F2998" t="s">
        <v>71</v>
      </c>
      <c r="G2998" t="s">
        <v>72</v>
      </c>
      <c r="T2998">
        <v>0</v>
      </c>
      <c r="U2998">
        <v>1</v>
      </c>
      <c r="V2998">
        <v>0</v>
      </c>
      <c r="W2998">
        <v>0</v>
      </c>
      <c r="X2998">
        <v>0</v>
      </c>
      <c r="Y2998">
        <v>1</v>
      </c>
      <c r="Z2998">
        <v>0</v>
      </c>
      <c r="AA2998">
        <v>1</v>
      </c>
      <c r="AB2998">
        <v>1</v>
      </c>
      <c r="AC2998">
        <v>0</v>
      </c>
      <c r="AD2998">
        <v>0</v>
      </c>
      <c r="AE2998">
        <v>1</v>
      </c>
      <c r="AF2998">
        <v>1</v>
      </c>
      <c r="AG2998">
        <v>1</v>
      </c>
      <c r="AH2998">
        <v>0</v>
      </c>
      <c r="AI2998">
        <v>1</v>
      </c>
      <c r="AJ2998">
        <v>1</v>
      </c>
      <c r="AK2998">
        <v>0</v>
      </c>
      <c r="AL2998">
        <v>1</v>
      </c>
      <c r="AM2998">
        <v>1</v>
      </c>
      <c r="AN2998">
        <v>1</v>
      </c>
      <c r="AO2998">
        <v>1</v>
      </c>
      <c r="AP2998">
        <v>0</v>
      </c>
      <c r="AQ2998">
        <v>0</v>
      </c>
      <c r="AR2998">
        <v>0</v>
      </c>
    </row>
    <row r="2999" spans="1:44" x14ac:dyDescent="0.3">
      <c r="A2999">
        <v>2995</v>
      </c>
      <c r="B2999">
        <v>2</v>
      </c>
      <c r="C2999">
        <v>122</v>
      </c>
      <c r="D2999">
        <v>19</v>
      </c>
      <c r="E2999" t="str">
        <f>"2-122-19"</f>
        <v>2-122-19</v>
      </c>
      <c r="F2999" t="s">
        <v>71</v>
      </c>
      <c r="G2999" t="s">
        <v>73</v>
      </c>
      <c r="H2999">
        <v>1</v>
      </c>
      <c r="I2999">
        <v>1</v>
      </c>
      <c r="J2999">
        <v>0</v>
      </c>
      <c r="K2999">
        <v>0</v>
      </c>
      <c r="L2999">
        <v>1</v>
      </c>
      <c r="M2999">
        <v>1</v>
      </c>
      <c r="N2999">
        <v>1</v>
      </c>
      <c r="O2999">
        <v>1</v>
      </c>
      <c r="P2999">
        <v>1</v>
      </c>
      <c r="Q2999">
        <v>1</v>
      </c>
      <c r="R2999">
        <v>1</v>
      </c>
      <c r="S2999">
        <v>1</v>
      </c>
    </row>
    <row r="3000" spans="1:44" x14ac:dyDescent="0.3">
      <c r="A3000">
        <v>2996</v>
      </c>
      <c r="B3000">
        <v>2</v>
      </c>
      <c r="C3000">
        <v>122</v>
      </c>
      <c r="D3000">
        <v>7</v>
      </c>
      <c r="E3000" t="str">
        <f>"2-122-7"</f>
        <v>2-122-7</v>
      </c>
      <c r="F3000" t="s">
        <v>71</v>
      </c>
      <c r="G3000" t="s">
        <v>73</v>
      </c>
      <c r="H3000">
        <v>1</v>
      </c>
      <c r="I3000">
        <v>1</v>
      </c>
      <c r="J3000">
        <v>0</v>
      </c>
      <c r="K3000">
        <v>0</v>
      </c>
      <c r="L3000">
        <v>1</v>
      </c>
      <c r="M3000">
        <v>1</v>
      </c>
      <c r="N3000">
        <v>1</v>
      </c>
      <c r="O3000">
        <v>1</v>
      </c>
      <c r="P3000">
        <v>1</v>
      </c>
      <c r="Q3000">
        <v>1</v>
      </c>
      <c r="R3000">
        <v>1</v>
      </c>
      <c r="S3000">
        <v>1</v>
      </c>
    </row>
    <row r="3001" spans="1:44" x14ac:dyDescent="0.3">
      <c r="A3001">
        <v>2997</v>
      </c>
      <c r="B3001">
        <v>2</v>
      </c>
      <c r="C3001">
        <v>122</v>
      </c>
      <c r="D3001">
        <v>3</v>
      </c>
      <c r="E3001" t="str">
        <f>"2-122-3"</f>
        <v>2-122-3</v>
      </c>
      <c r="F3001" t="s">
        <v>71</v>
      </c>
      <c r="G3001" t="s">
        <v>73</v>
      </c>
      <c r="H3001">
        <v>1</v>
      </c>
      <c r="I3001">
        <v>0</v>
      </c>
      <c r="J3001">
        <v>1</v>
      </c>
      <c r="K3001">
        <v>0</v>
      </c>
      <c r="L3001">
        <v>1</v>
      </c>
      <c r="M3001">
        <v>1</v>
      </c>
      <c r="N3001">
        <v>1</v>
      </c>
      <c r="O3001">
        <v>1</v>
      </c>
      <c r="P3001">
        <v>1</v>
      </c>
      <c r="Q3001">
        <v>1</v>
      </c>
      <c r="R3001">
        <v>1</v>
      </c>
      <c r="S3001">
        <v>1</v>
      </c>
    </row>
    <row r="3002" spans="1:44" x14ac:dyDescent="0.3">
      <c r="A3002">
        <v>2998</v>
      </c>
      <c r="B3002">
        <v>2</v>
      </c>
      <c r="C3002">
        <v>122</v>
      </c>
      <c r="D3002">
        <v>25</v>
      </c>
      <c r="E3002" t="str">
        <f>"2-122-25"</f>
        <v>2-122-25</v>
      </c>
      <c r="F3002" t="s">
        <v>71</v>
      </c>
      <c r="G3002" t="s">
        <v>73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1</v>
      </c>
      <c r="N3002">
        <v>1</v>
      </c>
      <c r="O3002">
        <v>1</v>
      </c>
      <c r="P3002">
        <v>0</v>
      </c>
      <c r="Q3002">
        <v>0</v>
      </c>
      <c r="R3002">
        <v>1</v>
      </c>
      <c r="S3002">
        <v>0</v>
      </c>
    </row>
    <row r="3003" spans="1:44" x14ac:dyDescent="0.3">
      <c r="A3003">
        <v>2999</v>
      </c>
      <c r="B3003">
        <v>2</v>
      </c>
      <c r="C3003">
        <v>122</v>
      </c>
      <c r="D3003">
        <v>18</v>
      </c>
      <c r="E3003" t="str">
        <f>"2-122-18"</f>
        <v>2-122-18</v>
      </c>
      <c r="F3003" t="s">
        <v>71</v>
      </c>
      <c r="G3003" t="s">
        <v>73</v>
      </c>
      <c r="H3003">
        <v>1</v>
      </c>
      <c r="I3003">
        <v>1</v>
      </c>
      <c r="J3003">
        <v>0</v>
      </c>
      <c r="K3003">
        <v>0</v>
      </c>
      <c r="L3003">
        <v>1</v>
      </c>
      <c r="M3003">
        <v>1</v>
      </c>
      <c r="N3003">
        <v>1</v>
      </c>
      <c r="O3003">
        <v>1</v>
      </c>
      <c r="P3003">
        <v>1</v>
      </c>
      <c r="Q3003">
        <v>1</v>
      </c>
      <c r="R3003">
        <v>1</v>
      </c>
      <c r="S3003">
        <v>1</v>
      </c>
    </row>
    <row r="3004" spans="1:44" x14ac:dyDescent="0.3">
      <c r="A3004">
        <v>3000</v>
      </c>
      <c r="B3004">
        <v>2</v>
      </c>
      <c r="C3004">
        <v>122</v>
      </c>
      <c r="D3004">
        <v>17</v>
      </c>
      <c r="E3004" t="str">
        <f>"2-122-17"</f>
        <v>2-122-17</v>
      </c>
      <c r="F3004" t="s">
        <v>71</v>
      </c>
      <c r="G3004" t="s">
        <v>73</v>
      </c>
      <c r="H3004">
        <v>0</v>
      </c>
      <c r="I3004">
        <v>1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0</v>
      </c>
      <c r="P3004">
        <v>0</v>
      </c>
      <c r="Q3004">
        <v>0</v>
      </c>
      <c r="R3004">
        <v>0</v>
      </c>
      <c r="S3004">
        <v>1</v>
      </c>
    </row>
    <row r="3005" spans="1:44" x14ac:dyDescent="0.3">
      <c r="A3005">
        <v>3001</v>
      </c>
      <c r="B3005">
        <v>2</v>
      </c>
      <c r="C3005">
        <v>122</v>
      </c>
      <c r="D3005">
        <v>11</v>
      </c>
      <c r="E3005" t="str">
        <f>"2-122-11"</f>
        <v>2-122-11</v>
      </c>
      <c r="F3005" t="s">
        <v>71</v>
      </c>
      <c r="G3005" t="s">
        <v>73</v>
      </c>
      <c r="H3005">
        <v>1</v>
      </c>
      <c r="I3005">
        <v>1</v>
      </c>
      <c r="J3005">
        <v>0</v>
      </c>
      <c r="K3005">
        <v>0</v>
      </c>
      <c r="L3005">
        <v>1</v>
      </c>
      <c r="M3005">
        <v>0</v>
      </c>
      <c r="N3005">
        <v>0</v>
      </c>
      <c r="O3005">
        <v>1</v>
      </c>
      <c r="P3005">
        <v>0</v>
      </c>
      <c r="Q3005">
        <v>0</v>
      </c>
      <c r="R3005">
        <v>1</v>
      </c>
      <c r="S3005">
        <v>0</v>
      </c>
    </row>
    <row r="3006" spans="1:44" x14ac:dyDescent="0.3">
      <c r="A3006">
        <v>3002</v>
      </c>
      <c r="B3006">
        <v>2</v>
      </c>
      <c r="C3006">
        <v>122</v>
      </c>
      <c r="D3006">
        <v>8</v>
      </c>
      <c r="E3006" t="str">
        <f>"2-122-8"</f>
        <v>2-122-8</v>
      </c>
      <c r="F3006" t="s">
        <v>71</v>
      </c>
      <c r="G3006" t="s">
        <v>72</v>
      </c>
      <c r="T3006">
        <v>1</v>
      </c>
      <c r="U3006">
        <v>0</v>
      </c>
      <c r="V3006">
        <v>0</v>
      </c>
      <c r="W3006">
        <v>0</v>
      </c>
      <c r="X3006">
        <v>1</v>
      </c>
      <c r="Y3006">
        <v>0</v>
      </c>
      <c r="Z3006">
        <v>0</v>
      </c>
      <c r="AA3006">
        <v>1</v>
      </c>
      <c r="AB3006">
        <v>1</v>
      </c>
      <c r="AC3006">
        <v>0</v>
      </c>
      <c r="AD3006">
        <v>0</v>
      </c>
      <c r="AE3006">
        <v>1</v>
      </c>
      <c r="AF3006">
        <v>1</v>
      </c>
      <c r="AG3006">
        <v>1</v>
      </c>
      <c r="AH3006">
        <v>1</v>
      </c>
      <c r="AI3006">
        <v>0</v>
      </c>
      <c r="AJ3006">
        <v>1</v>
      </c>
      <c r="AK3006">
        <v>0</v>
      </c>
      <c r="AL3006">
        <v>1</v>
      </c>
      <c r="AM3006">
        <v>1</v>
      </c>
      <c r="AN3006">
        <v>1</v>
      </c>
      <c r="AO3006">
        <v>1</v>
      </c>
      <c r="AP3006">
        <v>0</v>
      </c>
      <c r="AQ3006">
        <v>0</v>
      </c>
      <c r="AR3006">
        <v>0</v>
      </c>
    </row>
    <row r="3007" spans="1:44" x14ac:dyDescent="0.3">
      <c r="A3007">
        <v>3003</v>
      </c>
      <c r="B3007">
        <v>2</v>
      </c>
      <c r="C3007">
        <v>122</v>
      </c>
      <c r="D3007">
        <v>4</v>
      </c>
      <c r="E3007" t="str">
        <f>"2-122-4"</f>
        <v>2-122-4</v>
      </c>
      <c r="F3007" t="s">
        <v>71</v>
      </c>
      <c r="G3007" t="s">
        <v>73</v>
      </c>
      <c r="H3007">
        <v>1</v>
      </c>
      <c r="I3007">
        <v>1</v>
      </c>
      <c r="J3007">
        <v>0</v>
      </c>
      <c r="K3007">
        <v>0</v>
      </c>
      <c r="L3007">
        <v>1</v>
      </c>
      <c r="M3007">
        <v>1</v>
      </c>
      <c r="N3007">
        <v>1</v>
      </c>
      <c r="O3007">
        <v>1</v>
      </c>
      <c r="P3007">
        <v>1</v>
      </c>
      <c r="Q3007">
        <v>1</v>
      </c>
      <c r="R3007">
        <v>1</v>
      </c>
      <c r="S3007">
        <v>1</v>
      </c>
    </row>
    <row r="3008" spans="1:44" x14ac:dyDescent="0.3">
      <c r="A3008">
        <v>3004</v>
      </c>
      <c r="B3008">
        <v>2</v>
      </c>
      <c r="C3008">
        <v>122</v>
      </c>
      <c r="D3008">
        <v>12</v>
      </c>
      <c r="E3008" t="str">
        <f>"2-122-12"</f>
        <v>2-122-12</v>
      </c>
      <c r="F3008" t="s">
        <v>71</v>
      </c>
      <c r="G3008" t="s">
        <v>73</v>
      </c>
      <c r="H3008">
        <v>0</v>
      </c>
      <c r="I3008">
        <v>1</v>
      </c>
      <c r="J3008">
        <v>0</v>
      </c>
      <c r="K3008">
        <v>0</v>
      </c>
      <c r="L3008">
        <v>1</v>
      </c>
      <c r="M3008">
        <v>0</v>
      </c>
      <c r="N3008">
        <v>0</v>
      </c>
      <c r="O3008">
        <v>0</v>
      </c>
      <c r="P3008">
        <v>0</v>
      </c>
      <c r="Q3008">
        <v>1</v>
      </c>
      <c r="R3008">
        <v>0</v>
      </c>
      <c r="S3008">
        <v>0</v>
      </c>
    </row>
    <row r="3009" spans="1:44" x14ac:dyDescent="0.3">
      <c r="A3009">
        <v>3005</v>
      </c>
      <c r="B3009">
        <v>2</v>
      </c>
      <c r="C3009">
        <v>123</v>
      </c>
      <c r="D3009">
        <v>22</v>
      </c>
      <c r="E3009" t="str">
        <f>"2-123-22"</f>
        <v>2-123-22</v>
      </c>
      <c r="F3009" t="s">
        <v>71</v>
      </c>
      <c r="G3009" t="s">
        <v>72</v>
      </c>
      <c r="T3009">
        <v>1</v>
      </c>
      <c r="U3009">
        <v>0</v>
      </c>
      <c r="V3009">
        <v>0</v>
      </c>
      <c r="W3009">
        <v>0</v>
      </c>
      <c r="X3009">
        <v>1</v>
      </c>
      <c r="Y3009">
        <v>0</v>
      </c>
      <c r="Z3009">
        <v>1</v>
      </c>
      <c r="AA3009">
        <v>0</v>
      </c>
      <c r="AB3009">
        <v>1</v>
      </c>
      <c r="AC3009">
        <v>0</v>
      </c>
      <c r="AD3009">
        <v>0</v>
      </c>
      <c r="AE3009">
        <v>1</v>
      </c>
      <c r="AF3009">
        <v>1</v>
      </c>
      <c r="AG3009">
        <v>1</v>
      </c>
      <c r="AH3009">
        <v>1</v>
      </c>
      <c r="AI3009">
        <v>0</v>
      </c>
      <c r="AJ3009">
        <v>1</v>
      </c>
      <c r="AK3009">
        <v>0</v>
      </c>
      <c r="AL3009">
        <v>1</v>
      </c>
      <c r="AM3009">
        <v>1</v>
      </c>
      <c r="AN3009">
        <v>1</v>
      </c>
      <c r="AO3009">
        <v>1</v>
      </c>
      <c r="AP3009">
        <v>0</v>
      </c>
      <c r="AQ3009">
        <v>0</v>
      </c>
      <c r="AR3009">
        <v>0</v>
      </c>
    </row>
    <row r="3010" spans="1:44" x14ac:dyDescent="0.3">
      <c r="A3010">
        <v>3006</v>
      </c>
      <c r="B3010">
        <v>2</v>
      </c>
      <c r="C3010">
        <v>123</v>
      </c>
      <c r="D3010">
        <v>21</v>
      </c>
      <c r="E3010" t="str">
        <f>"2-123-21"</f>
        <v>2-123-21</v>
      </c>
      <c r="F3010" t="s">
        <v>71</v>
      </c>
      <c r="G3010" t="s">
        <v>73</v>
      </c>
      <c r="H3010">
        <v>1</v>
      </c>
      <c r="I3010">
        <v>1</v>
      </c>
      <c r="J3010">
        <v>0</v>
      </c>
      <c r="K3010">
        <v>0</v>
      </c>
      <c r="L3010">
        <v>1</v>
      </c>
      <c r="M3010">
        <v>1</v>
      </c>
      <c r="N3010">
        <v>1</v>
      </c>
      <c r="O3010">
        <v>1</v>
      </c>
      <c r="P3010">
        <v>1</v>
      </c>
      <c r="Q3010">
        <v>1</v>
      </c>
      <c r="R3010">
        <v>1</v>
      </c>
      <c r="S3010">
        <v>1</v>
      </c>
    </row>
    <row r="3011" spans="1:44" x14ac:dyDescent="0.3">
      <c r="A3011">
        <v>3007</v>
      </c>
      <c r="B3011">
        <v>2</v>
      </c>
      <c r="C3011">
        <v>123</v>
      </c>
      <c r="D3011">
        <v>14</v>
      </c>
      <c r="E3011" t="str">
        <f>"2-123-14"</f>
        <v>2-123-14</v>
      </c>
      <c r="F3011" t="s">
        <v>71</v>
      </c>
      <c r="G3011" t="s">
        <v>73</v>
      </c>
      <c r="H3011">
        <v>1</v>
      </c>
      <c r="I3011">
        <v>0</v>
      </c>
      <c r="J3011">
        <v>0</v>
      </c>
      <c r="K3011">
        <v>1</v>
      </c>
      <c r="L3011">
        <v>1</v>
      </c>
      <c r="M3011">
        <v>1</v>
      </c>
      <c r="N3011">
        <v>1</v>
      </c>
      <c r="O3011">
        <v>1</v>
      </c>
      <c r="P3011">
        <v>1</v>
      </c>
      <c r="Q3011">
        <v>1</v>
      </c>
      <c r="R3011">
        <v>1</v>
      </c>
      <c r="S3011">
        <v>1</v>
      </c>
    </row>
    <row r="3012" spans="1:44" x14ac:dyDescent="0.3">
      <c r="A3012">
        <v>3008</v>
      </c>
      <c r="B3012">
        <v>2</v>
      </c>
      <c r="C3012">
        <v>123</v>
      </c>
      <c r="D3012">
        <v>13</v>
      </c>
      <c r="E3012" t="str">
        <f>"2-123-13"</f>
        <v>2-123-13</v>
      </c>
      <c r="F3012" t="s">
        <v>71</v>
      </c>
      <c r="G3012" t="s">
        <v>73</v>
      </c>
      <c r="H3012">
        <v>0</v>
      </c>
      <c r="I3012">
        <v>0</v>
      </c>
      <c r="J3012">
        <v>0</v>
      </c>
      <c r="K3012">
        <v>1</v>
      </c>
      <c r="L3012">
        <v>0</v>
      </c>
      <c r="M3012">
        <v>0</v>
      </c>
      <c r="N3012">
        <v>0</v>
      </c>
      <c r="O3012">
        <v>0</v>
      </c>
      <c r="P3012">
        <v>0</v>
      </c>
      <c r="Q3012">
        <v>0</v>
      </c>
      <c r="R3012">
        <v>0</v>
      </c>
      <c r="S3012">
        <v>0</v>
      </c>
    </row>
    <row r="3013" spans="1:44" x14ac:dyDescent="0.3">
      <c r="A3013">
        <v>3009</v>
      </c>
      <c r="B3013">
        <v>2</v>
      </c>
      <c r="C3013">
        <v>123</v>
      </c>
      <c r="D3013">
        <v>9</v>
      </c>
      <c r="E3013" t="str">
        <f>"2-123-9"</f>
        <v>2-123-9</v>
      </c>
      <c r="F3013" t="s">
        <v>71</v>
      </c>
      <c r="G3013" t="s">
        <v>73</v>
      </c>
      <c r="H3013">
        <v>1</v>
      </c>
      <c r="I3013">
        <v>0</v>
      </c>
      <c r="J3013">
        <v>0</v>
      </c>
      <c r="K3013">
        <v>1</v>
      </c>
      <c r="L3013">
        <v>1</v>
      </c>
      <c r="M3013">
        <v>1</v>
      </c>
      <c r="N3013">
        <v>1</v>
      </c>
      <c r="O3013">
        <v>1</v>
      </c>
      <c r="P3013">
        <v>1</v>
      </c>
      <c r="Q3013">
        <v>1</v>
      </c>
      <c r="R3013">
        <v>1</v>
      </c>
      <c r="S3013">
        <v>1</v>
      </c>
    </row>
    <row r="3014" spans="1:44" x14ac:dyDescent="0.3">
      <c r="A3014">
        <v>3010</v>
      </c>
      <c r="B3014">
        <v>2</v>
      </c>
      <c r="C3014">
        <v>123</v>
      </c>
      <c r="D3014">
        <v>4</v>
      </c>
      <c r="E3014" t="str">
        <f>"2-123-4"</f>
        <v>2-123-4</v>
      </c>
      <c r="F3014" t="s">
        <v>71</v>
      </c>
      <c r="G3014" t="s">
        <v>73</v>
      </c>
      <c r="H3014">
        <v>1</v>
      </c>
      <c r="I3014">
        <v>0</v>
      </c>
      <c r="J3014">
        <v>1</v>
      </c>
      <c r="K3014">
        <v>0</v>
      </c>
      <c r="L3014">
        <v>1</v>
      </c>
      <c r="M3014">
        <v>1</v>
      </c>
      <c r="N3014">
        <v>1</v>
      </c>
      <c r="O3014">
        <v>1</v>
      </c>
      <c r="P3014">
        <v>1</v>
      </c>
      <c r="Q3014">
        <v>1</v>
      </c>
      <c r="R3014">
        <v>1</v>
      </c>
      <c r="S3014">
        <v>1</v>
      </c>
    </row>
    <row r="3015" spans="1:44" x14ac:dyDescent="0.3">
      <c r="A3015">
        <v>3011</v>
      </c>
      <c r="B3015">
        <v>2</v>
      </c>
      <c r="C3015">
        <v>123</v>
      </c>
      <c r="D3015">
        <v>25</v>
      </c>
      <c r="E3015" t="str">
        <f>"2-123-25"</f>
        <v>2-123-25</v>
      </c>
      <c r="F3015" t="s">
        <v>71</v>
      </c>
      <c r="G3015" t="s">
        <v>73</v>
      </c>
      <c r="H3015">
        <v>1</v>
      </c>
      <c r="I3015">
        <v>1</v>
      </c>
      <c r="J3015">
        <v>0</v>
      </c>
      <c r="K3015">
        <v>0</v>
      </c>
      <c r="L3015">
        <v>1</v>
      </c>
      <c r="M3015">
        <v>1</v>
      </c>
      <c r="N3015">
        <v>1</v>
      </c>
      <c r="O3015">
        <v>1</v>
      </c>
      <c r="P3015">
        <v>1</v>
      </c>
      <c r="Q3015">
        <v>1</v>
      </c>
      <c r="R3015">
        <v>1</v>
      </c>
      <c r="S3015">
        <v>1</v>
      </c>
    </row>
    <row r="3016" spans="1:44" x14ac:dyDescent="0.3">
      <c r="A3016">
        <v>3012</v>
      </c>
      <c r="B3016">
        <v>2</v>
      </c>
      <c r="C3016">
        <v>123</v>
      </c>
      <c r="D3016">
        <v>17</v>
      </c>
      <c r="E3016" t="str">
        <f>"2-123-17"</f>
        <v>2-123-17</v>
      </c>
      <c r="F3016" t="s">
        <v>71</v>
      </c>
      <c r="G3016" t="s">
        <v>73</v>
      </c>
      <c r="H3016">
        <v>1</v>
      </c>
      <c r="I3016">
        <v>0</v>
      </c>
      <c r="J3016">
        <v>0</v>
      </c>
      <c r="K3016">
        <v>1</v>
      </c>
      <c r="L3016">
        <v>1</v>
      </c>
      <c r="M3016">
        <v>1</v>
      </c>
      <c r="N3016">
        <v>1</v>
      </c>
      <c r="O3016">
        <v>1</v>
      </c>
      <c r="P3016">
        <v>1</v>
      </c>
      <c r="Q3016">
        <v>1</v>
      </c>
      <c r="R3016">
        <v>1</v>
      </c>
      <c r="S3016">
        <v>1</v>
      </c>
    </row>
    <row r="3017" spans="1:44" x14ac:dyDescent="0.3">
      <c r="A3017">
        <v>3013</v>
      </c>
      <c r="B3017">
        <v>2</v>
      </c>
      <c r="C3017">
        <v>123</v>
      </c>
      <c r="D3017">
        <v>10</v>
      </c>
      <c r="E3017" t="str">
        <f>"2-123-10"</f>
        <v>2-123-10</v>
      </c>
      <c r="F3017" t="s">
        <v>71</v>
      </c>
      <c r="G3017" t="s">
        <v>72</v>
      </c>
      <c r="T3017">
        <v>0</v>
      </c>
      <c r="U3017">
        <v>1</v>
      </c>
      <c r="V3017">
        <v>0</v>
      </c>
      <c r="W3017">
        <v>0</v>
      </c>
      <c r="X3017">
        <v>1</v>
      </c>
      <c r="Y3017">
        <v>0</v>
      </c>
      <c r="Z3017">
        <v>1</v>
      </c>
      <c r="AA3017">
        <v>0</v>
      </c>
      <c r="AB3017">
        <v>1</v>
      </c>
      <c r="AC3017">
        <v>0</v>
      </c>
      <c r="AD3017">
        <v>0</v>
      </c>
      <c r="AE3017">
        <v>1</v>
      </c>
      <c r="AF3017">
        <v>1</v>
      </c>
      <c r="AG3017">
        <v>1</v>
      </c>
      <c r="AH3017">
        <v>1</v>
      </c>
      <c r="AI3017">
        <v>0</v>
      </c>
      <c r="AJ3017">
        <v>1</v>
      </c>
      <c r="AK3017">
        <v>0</v>
      </c>
      <c r="AL3017">
        <v>0</v>
      </c>
      <c r="AM3017">
        <v>1</v>
      </c>
      <c r="AN3017">
        <v>1</v>
      </c>
      <c r="AO3017">
        <v>1</v>
      </c>
      <c r="AP3017">
        <v>0</v>
      </c>
      <c r="AQ3017">
        <v>0</v>
      </c>
      <c r="AR3017">
        <v>0</v>
      </c>
    </row>
    <row r="3018" spans="1:44" x14ac:dyDescent="0.3">
      <c r="A3018">
        <v>3014</v>
      </c>
      <c r="B3018">
        <v>2</v>
      </c>
      <c r="C3018">
        <v>123</v>
      </c>
      <c r="D3018">
        <v>6</v>
      </c>
      <c r="E3018" t="str">
        <f>"2-123-6"</f>
        <v>2-123-6</v>
      </c>
      <c r="F3018" t="s">
        <v>71</v>
      </c>
      <c r="G3018" t="s">
        <v>72</v>
      </c>
      <c r="T3018">
        <v>0</v>
      </c>
      <c r="U3018">
        <v>1</v>
      </c>
      <c r="V3018">
        <v>0</v>
      </c>
      <c r="W3018">
        <v>0</v>
      </c>
      <c r="X3018">
        <v>1</v>
      </c>
      <c r="Y3018">
        <v>0</v>
      </c>
      <c r="Z3018">
        <v>1</v>
      </c>
      <c r="AA3018">
        <v>0</v>
      </c>
      <c r="AB3018">
        <v>1</v>
      </c>
      <c r="AC3018">
        <v>0</v>
      </c>
      <c r="AD3018">
        <v>0</v>
      </c>
      <c r="AE3018">
        <v>1</v>
      </c>
      <c r="AF3018">
        <v>0</v>
      </c>
      <c r="AG3018">
        <v>0</v>
      </c>
      <c r="AH3018">
        <v>1</v>
      </c>
      <c r="AI3018">
        <v>0</v>
      </c>
      <c r="AJ3018">
        <v>1</v>
      </c>
      <c r="AK3018">
        <v>0</v>
      </c>
      <c r="AL3018">
        <v>0</v>
      </c>
      <c r="AM3018">
        <v>1</v>
      </c>
      <c r="AN3018">
        <v>1</v>
      </c>
      <c r="AO3018">
        <v>1</v>
      </c>
      <c r="AP3018">
        <v>0</v>
      </c>
      <c r="AQ3018">
        <v>0</v>
      </c>
      <c r="AR3018">
        <v>0</v>
      </c>
    </row>
    <row r="3019" spans="1:44" x14ac:dyDescent="0.3">
      <c r="A3019">
        <v>3015</v>
      </c>
      <c r="B3019">
        <v>2</v>
      </c>
      <c r="C3019">
        <v>123</v>
      </c>
      <c r="D3019">
        <v>2</v>
      </c>
      <c r="E3019" t="str">
        <f>"2-123-2"</f>
        <v>2-123-2</v>
      </c>
      <c r="F3019" t="s">
        <v>71</v>
      </c>
      <c r="G3019" t="s">
        <v>73</v>
      </c>
      <c r="H3019">
        <v>1</v>
      </c>
      <c r="I3019">
        <v>1</v>
      </c>
      <c r="J3019">
        <v>0</v>
      </c>
      <c r="K3019">
        <v>0</v>
      </c>
      <c r="L3019">
        <v>1</v>
      </c>
      <c r="M3019">
        <v>1</v>
      </c>
      <c r="N3019">
        <v>1</v>
      </c>
      <c r="O3019">
        <v>1</v>
      </c>
      <c r="P3019">
        <v>1</v>
      </c>
      <c r="Q3019">
        <v>1</v>
      </c>
      <c r="R3019">
        <v>1</v>
      </c>
      <c r="S3019">
        <v>1</v>
      </c>
    </row>
    <row r="3020" spans="1:44" x14ac:dyDescent="0.3">
      <c r="A3020">
        <v>3016</v>
      </c>
      <c r="B3020">
        <v>2</v>
      </c>
      <c r="C3020">
        <v>123</v>
      </c>
      <c r="D3020">
        <v>24</v>
      </c>
      <c r="E3020" t="str">
        <f>"2-123-24"</f>
        <v>2-123-24</v>
      </c>
      <c r="F3020" t="s">
        <v>71</v>
      </c>
      <c r="G3020" t="s">
        <v>73</v>
      </c>
      <c r="H3020">
        <v>1</v>
      </c>
      <c r="I3020">
        <v>0</v>
      </c>
      <c r="J3020">
        <v>0</v>
      </c>
      <c r="K3020">
        <v>1</v>
      </c>
      <c r="L3020">
        <v>1</v>
      </c>
      <c r="M3020">
        <v>1</v>
      </c>
      <c r="N3020">
        <v>1</v>
      </c>
      <c r="O3020">
        <v>1</v>
      </c>
      <c r="P3020">
        <v>1</v>
      </c>
      <c r="Q3020">
        <v>0</v>
      </c>
      <c r="R3020">
        <v>1</v>
      </c>
      <c r="S3020">
        <v>1</v>
      </c>
    </row>
    <row r="3021" spans="1:44" x14ac:dyDescent="0.3">
      <c r="A3021">
        <v>3017</v>
      </c>
      <c r="B3021">
        <v>2</v>
      </c>
      <c r="C3021">
        <v>123</v>
      </c>
      <c r="D3021">
        <v>23</v>
      </c>
      <c r="E3021" t="str">
        <f>"2-123-23"</f>
        <v>2-123-23</v>
      </c>
      <c r="F3021" t="s">
        <v>71</v>
      </c>
      <c r="G3021" t="s">
        <v>73</v>
      </c>
      <c r="H3021">
        <v>1</v>
      </c>
      <c r="I3021">
        <v>0</v>
      </c>
      <c r="J3021">
        <v>0</v>
      </c>
      <c r="K3021">
        <v>1</v>
      </c>
      <c r="L3021">
        <v>1</v>
      </c>
      <c r="M3021">
        <v>1</v>
      </c>
      <c r="N3021">
        <v>1</v>
      </c>
      <c r="O3021">
        <v>1</v>
      </c>
      <c r="P3021">
        <v>1</v>
      </c>
      <c r="Q3021">
        <v>1</v>
      </c>
      <c r="R3021">
        <v>1</v>
      </c>
      <c r="S3021">
        <v>1</v>
      </c>
    </row>
    <row r="3022" spans="1:44" x14ac:dyDescent="0.3">
      <c r="A3022">
        <v>3018</v>
      </c>
      <c r="B3022">
        <v>2</v>
      </c>
      <c r="C3022">
        <v>123</v>
      </c>
      <c r="D3022">
        <v>16</v>
      </c>
      <c r="E3022" t="str">
        <f>"2-123-16"</f>
        <v>2-123-16</v>
      </c>
      <c r="F3022" t="s">
        <v>71</v>
      </c>
      <c r="G3022" t="s">
        <v>72</v>
      </c>
      <c r="T3022">
        <v>1</v>
      </c>
      <c r="U3022">
        <v>0</v>
      </c>
      <c r="V3022">
        <v>0</v>
      </c>
      <c r="W3022">
        <v>0</v>
      </c>
      <c r="X3022">
        <v>1</v>
      </c>
      <c r="Y3022">
        <v>0</v>
      </c>
      <c r="Z3022">
        <v>0</v>
      </c>
      <c r="AA3022">
        <v>1</v>
      </c>
      <c r="AB3022">
        <v>0</v>
      </c>
      <c r="AC3022">
        <v>1</v>
      </c>
      <c r="AD3022">
        <v>0</v>
      </c>
      <c r="AE3022">
        <v>1</v>
      </c>
      <c r="AF3022">
        <v>1</v>
      </c>
      <c r="AG3022">
        <v>1</v>
      </c>
      <c r="AH3022">
        <v>1</v>
      </c>
      <c r="AI3022">
        <v>0</v>
      </c>
      <c r="AJ3022">
        <v>1</v>
      </c>
      <c r="AK3022">
        <v>0</v>
      </c>
      <c r="AL3022">
        <v>1</v>
      </c>
      <c r="AM3022">
        <v>1</v>
      </c>
      <c r="AN3022">
        <v>1</v>
      </c>
      <c r="AO3022">
        <v>1</v>
      </c>
      <c r="AP3022">
        <v>0</v>
      </c>
      <c r="AQ3022">
        <v>0</v>
      </c>
      <c r="AR3022">
        <v>0</v>
      </c>
    </row>
    <row r="3023" spans="1:44" x14ac:dyDescent="0.3">
      <c r="A3023">
        <v>3019</v>
      </c>
      <c r="B3023">
        <v>2</v>
      </c>
      <c r="C3023">
        <v>123</v>
      </c>
      <c r="D3023">
        <v>11</v>
      </c>
      <c r="E3023" t="str">
        <f>"2-123-11"</f>
        <v>2-123-11</v>
      </c>
      <c r="F3023" t="s">
        <v>71</v>
      </c>
      <c r="G3023" t="s">
        <v>73</v>
      </c>
      <c r="H3023">
        <v>1</v>
      </c>
      <c r="I3023">
        <v>0</v>
      </c>
      <c r="J3023">
        <v>0</v>
      </c>
      <c r="K3023">
        <v>1</v>
      </c>
      <c r="L3023">
        <v>1</v>
      </c>
      <c r="M3023">
        <v>1</v>
      </c>
      <c r="N3023">
        <v>1</v>
      </c>
      <c r="O3023">
        <v>1</v>
      </c>
      <c r="P3023">
        <v>0</v>
      </c>
      <c r="Q3023">
        <v>1</v>
      </c>
      <c r="R3023">
        <v>1</v>
      </c>
      <c r="S3023">
        <v>0</v>
      </c>
    </row>
    <row r="3024" spans="1:44" x14ac:dyDescent="0.3">
      <c r="A3024">
        <v>3020</v>
      </c>
      <c r="B3024">
        <v>2</v>
      </c>
      <c r="C3024">
        <v>123</v>
      </c>
      <c r="D3024">
        <v>7</v>
      </c>
      <c r="E3024" t="str">
        <f>"2-123-7"</f>
        <v>2-123-7</v>
      </c>
      <c r="F3024" t="s">
        <v>71</v>
      </c>
      <c r="G3024" t="s">
        <v>72</v>
      </c>
      <c r="T3024">
        <v>1</v>
      </c>
      <c r="U3024">
        <v>0</v>
      </c>
      <c r="V3024">
        <v>0</v>
      </c>
      <c r="W3024">
        <v>0</v>
      </c>
      <c r="X3024">
        <v>0</v>
      </c>
      <c r="Y3024">
        <v>1</v>
      </c>
      <c r="Z3024">
        <v>1</v>
      </c>
      <c r="AA3024">
        <v>0</v>
      </c>
      <c r="AB3024">
        <v>1</v>
      </c>
      <c r="AC3024">
        <v>0</v>
      </c>
      <c r="AD3024">
        <v>0</v>
      </c>
      <c r="AE3024">
        <v>0</v>
      </c>
      <c r="AF3024">
        <v>0</v>
      </c>
      <c r="AG3024">
        <v>0</v>
      </c>
      <c r="AH3024">
        <v>1</v>
      </c>
      <c r="AI3024">
        <v>0</v>
      </c>
      <c r="AJ3024">
        <v>0</v>
      </c>
      <c r="AK3024">
        <v>1</v>
      </c>
      <c r="AL3024">
        <v>0</v>
      </c>
      <c r="AM3024">
        <v>0</v>
      </c>
      <c r="AN3024">
        <v>0</v>
      </c>
      <c r="AO3024">
        <v>0</v>
      </c>
      <c r="AP3024">
        <v>0</v>
      </c>
      <c r="AQ3024">
        <v>0</v>
      </c>
      <c r="AR3024">
        <v>0</v>
      </c>
    </row>
    <row r="3025" spans="1:44" x14ac:dyDescent="0.3">
      <c r="A3025">
        <v>3021</v>
      </c>
      <c r="B3025">
        <v>2</v>
      </c>
      <c r="C3025">
        <v>123</v>
      </c>
      <c r="D3025">
        <v>3</v>
      </c>
      <c r="E3025" t="str">
        <f>"2-123-3"</f>
        <v>2-123-3</v>
      </c>
      <c r="F3025" t="s">
        <v>71</v>
      </c>
      <c r="G3025" t="s">
        <v>73</v>
      </c>
      <c r="H3025">
        <v>1</v>
      </c>
      <c r="I3025">
        <v>1</v>
      </c>
      <c r="J3025">
        <v>0</v>
      </c>
      <c r="K3025">
        <v>0</v>
      </c>
      <c r="L3025">
        <v>1</v>
      </c>
      <c r="M3025">
        <v>1</v>
      </c>
      <c r="N3025">
        <v>1</v>
      </c>
      <c r="O3025">
        <v>1</v>
      </c>
      <c r="P3025">
        <v>1</v>
      </c>
      <c r="Q3025">
        <v>1</v>
      </c>
      <c r="R3025">
        <v>1</v>
      </c>
      <c r="S3025">
        <v>0</v>
      </c>
    </row>
    <row r="3026" spans="1:44" x14ac:dyDescent="0.3">
      <c r="A3026">
        <v>3022</v>
      </c>
      <c r="B3026">
        <v>2</v>
      </c>
      <c r="C3026">
        <v>123</v>
      </c>
      <c r="D3026">
        <v>20</v>
      </c>
      <c r="E3026" t="str">
        <f>"2-123-20"</f>
        <v>2-123-20</v>
      </c>
      <c r="F3026" t="s">
        <v>71</v>
      </c>
      <c r="G3026" t="s">
        <v>72</v>
      </c>
      <c r="T3026">
        <v>1</v>
      </c>
      <c r="U3026">
        <v>0</v>
      </c>
      <c r="V3026">
        <v>0</v>
      </c>
      <c r="W3026">
        <v>0</v>
      </c>
      <c r="X3026">
        <v>0</v>
      </c>
      <c r="Y3026">
        <v>1</v>
      </c>
      <c r="Z3026">
        <v>0</v>
      </c>
      <c r="AA3026">
        <v>0</v>
      </c>
      <c r="AB3026">
        <v>0</v>
      </c>
      <c r="AC3026">
        <v>1</v>
      </c>
      <c r="AD3026">
        <v>0</v>
      </c>
      <c r="AE3026">
        <v>1</v>
      </c>
      <c r="AF3026">
        <v>1</v>
      </c>
      <c r="AG3026">
        <v>0</v>
      </c>
      <c r="AH3026">
        <v>0</v>
      </c>
      <c r="AI3026">
        <v>1</v>
      </c>
      <c r="AJ3026">
        <v>1</v>
      </c>
      <c r="AK3026">
        <v>0</v>
      </c>
      <c r="AL3026">
        <v>1</v>
      </c>
      <c r="AM3026">
        <v>1</v>
      </c>
      <c r="AN3026">
        <v>1</v>
      </c>
      <c r="AO3026">
        <v>1</v>
      </c>
      <c r="AP3026">
        <v>0</v>
      </c>
      <c r="AQ3026">
        <v>0</v>
      </c>
      <c r="AR3026">
        <v>0</v>
      </c>
    </row>
    <row r="3027" spans="1:44" x14ac:dyDescent="0.3">
      <c r="A3027">
        <v>3023</v>
      </c>
      <c r="B3027">
        <v>2</v>
      </c>
      <c r="C3027">
        <v>123</v>
      </c>
      <c r="D3027">
        <v>19</v>
      </c>
      <c r="E3027" t="str">
        <f>"2-123-19"</f>
        <v>2-123-19</v>
      </c>
      <c r="F3027" t="s">
        <v>71</v>
      </c>
      <c r="G3027" t="s">
        <v>72</v>
      </c>
      <c r="T3027">
        <v>1</v>
      </c>
      <c r="U3027">
        <v>0</v>
      </c>
      <c r="V3027">
        <v>0</v>
      </c>
      <c r="W3027">
        <v>0</v>
      </c>
      <c r="X3027">
        <v>1</v>
      </c>
      <c r="Y3027">
        <v>0</v>
      </c>
      <c r="Z3027">
        <v>1</v>
      </c>
      <c r="AA3027">
        <v>0</v>
      </c>
      <c r="AB3027">
        <v>0</v>
      </c>
      <c r="AC3027">
        <v>1</v>
      </c>
      <c r="AD3027">
        <v>0</v>
      </c>
      <c r="AE3027">
        <v>1</v>
      </c>
      <c r="AF3027">
        <v>1</v>
      </c>
      <c r="AG3027">
        <v>1</v>
      </c>
      <c r="AH3027">
        <v>1</v>
      </c>
      <c r="AI3027">
        <v>0</v>
      </c>
      <c r="AJ3027">
        <v>1</v>
      </c>
      <c r="AK3027">
        <v>0</v>
      </c>
      <c r="AL3027">
        <v>1</v>
      </c>
      <c r="AM3027">
        <v>1</v>
      </c>
      <c r="AN3027">
        <v>1</v>
      </c>
      <c r="AO3027">
        <v>1</v>
      </c>
      <c r="AP3027">
        <v>0</v>
      </c>
      <c r="AQ3027">
        <v>0</v>
      </c>
      <c r="AR3027">
        <v>0</v>
      </c>
    </row>
    <row r="3028" spans="1:44" x14ac:dyDescent="0.3">
      <c r="A3028">
        <v>3024</v>
      </c>
      <c r="B3028">
        <v>2</v>
      </c>
      <c r="C3028">
        <v>123</v>
      </c>
      <c r="D3028">
        <v>8</v>
      </c>
      <c r="E3028" t="str">
        <f>"2-123-8"</f>
        <v>2-123-8</v>
      </c>
      <c r="F3028" t="s">
        <v>71</v>
      </c>
      <c r="G3028" t="s">
        <v>73</v>
      </c>
      <c r="H3028">
        <v>1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1</v>
      </c>
      <c r="O3028">
        <v>0</v>
      </c>
      <c r="P3028">
        <v>0</v>
      </c>
      <c r="Q3028">
        <v>1</v>
      </c>
      <c r="R3028">
        <v>1</v>
      </c>
      <c r="S3028">
        <v>1</v>
      </c>
    </row>
    <row r="3029" spans="1:44" x14ac:dyDescent="0.3">
      <c r="A3029">
        <v>3025</v>
      </c>
      <c r="B3029">
        <v>2</v>
      </c>
      <c r="C3029">
        <v>123</v>
      </c>
      <c r="D3029">
        <v>1</v>
      </c>
      <c r="E3029" t="str">
        <f>"2-123-1"</f>
        <v>2-123-1</v>
      </c>
      <c r="F3029" t="s">
        <v>71</v>
      </c>
      <c r="G3029" t="s">
        <v>72</v>
      </c>
      <c r="T3029">
        <v>0</v>
      </c>
      <c r="U3029">
        <v>1</v>
      </c>
      <c r="V3029">
        <v>0</v>
      </c>
      <c r="W3029">
        <v>0</v>
      </c>
      <c r="X3029">
        <v>1</v>
      </c>
      <c r="Y3029">
        <v>0</v>
      </c>
      <c r="Z3029">
        <v>0</v>
      </c>
      <c r="AA3029">
        <v>1</v>
      </c>
      <c r="AB3029">
        <v>0</v>
      </c>
      <c r="AC3029">
        <v>0</v>
      </c>
      <c r="AD3029">
        <v>1</v>
      </c>
      <c r="AE3029">
        <v>0</v>
      </c>
      <c r="AF3029">
        <v>0</v>
      </c>
      <c r="AG3029">
        <v>0</v>
      </c>
      <c r="AH3029">
        <v>1</v>
      </c>
      <c r="AI3029">
        <v>0</v>
      </c>
      <c r="AJ3029">
        <v>0</v>
      </c>
      <c r="AK3029">
        <v>1</v>
      </c>
      <c r="AL3029">
        <v>0</v>
      </c>
      <c r="AM3029">
        <v>0</v>
      </c>
      <c r="AN3029">
        <v>0</v>
      </c>
      <c r="AO3029">
        <v>0</v>
      </c>
      <c r="AP3029">
        <v>0</v>
      </c>
      <c r="AQ3029">
        <v>0</v>
      </c>
      <c r="AR3029">
        <v>0</v>
      </c>
    </row>
    <row r="3030" spans="1:44" x14ac:dyDescent="0.3">
      <c r="A3030">
        <v>3026</v>
      </c>
      <c r="B3030">
        <v>2</v>
      </c>
      <c r="C3030">
        <v>123</v>
      </c>
      <c r="D3030">
        <v>26</v>
      </c>
      <c r="E3030" t="str">
        <f>"2-123-26"</f>
        <v>2-123-26</v>
      </c>
      <c r="F3030" t="s">
        <v>71</v>
      </c>
      <c r="G3030" t="s">
        <v>72</v>
      </c>
      <c r="T3030">
        <v>1</v>
      </c>
      <c r="U3030">
        <v>0</v>
      </c>
      <c r="V3030">
        <v>0</v>
      </c>
      <c r="W3030">
        <v>0</v>
      </c>
      <c r="X3030">
        <v>1</v>
      </c>
      <c r="Y3030">
        <v>0</v>
      </c>
      <c r="Z3030">
        <v>1</v>
      </c>
      <c r="AA3030">
        <v>0</v>
      </c>
      <c r="AB3030">
        <v>1</v>
      </c>
      <c r="AC3030">
        <v>0</v>
      </c>
      <c r="AD3030">
        <v>0</v>
      </c>
      <c r="AE3030">
        <v>1</v>
      </c>
      <c r="AF3030">
        <v>1</v>
      </c>
      <c r="AG3030">
        <v>1</v>
      </c>
      <c r="AH3030">
        <v>0</v>
      </c>
      <c r="AI3030">
        <v>1</v>
      </c>
      <c r="AJ3030">
        <v>1</v>
      </c>
      <c r="AK3030">
        <v>0</v>
      </c>
      <c r="AL3030">
        <v>1</v>
      </c>
      <c r="AM3030">
        <v>1</v>
      </c>
      <c r="AN3030">
        <v>1</v>
      </c>
      <c r="AO3030">
        <v>1</v>
      </c>
      <c r="AP3030">
        <v>0</v>
      </c>
      <c r="AQ3030">
        <v>0</v>
      </c>
      <c r="AR3030">
        <v>1</v>
      </c>
    </row>
    <row r="3031" spans="1:44" x14ac:dyDescent="0.3">
      <c r="A3031">
        <v>3027</v>
      </c>
      <c r="B3031">
        <v>2</v>
      </c>
      <c r="C3031">
        <v>123</v>
      </c>
      <c r="D3031">
        <v>5</v>
      </c>
      <c r="E3031" t="str">
        <f>"2-123-5"</f>
        <v>2-123-5</v>
      </c>
      <c r="F3031" t="s">
        <v>71</v>
      </c>
      <c r="G3031" t="s">
        <v>72</v>
      </c>
      <c r="T3031">
        <v>1</v>
      </c>
      <c r="U3031">
        <v>0</v>
      </c>
      <c r="V3031">
        <v>0</v>
      </c>
      <c r="W3031">
        <v>0</v>
      </c>
      <c r="X3031">
        <v>1</v>
      </c>
      <c r="Y3031">
        <v>0</v>
      </c>
      <c r="Z3031">
        <v>0</v>
      </c>
      <c r="AA3031">
        <v>1</v>
      </c>
      <c r="AB3031">
        <v>0</v>
      </c>
      <c r="AC3031">
        <v>1</v>
      </c>
      <c r="AD3031">
        <v>0</v>
      </c>
      <c r="AE3031">
        <v>1</v>
      </c>
      <c r="AF3031">
        <v>1</v>
      </c>
      <c r="AG3031">
        <v>1</v>
      </c>
      <c r="AH3031">
        <v>0</v>
      </c>
      <c r="AI3031">
        <v>1</v>
      </c>
      <c r="AJ3031">
        <v>1</v>
      </c>
      <c r="AK3031">
        <v>0</v>
      </c>
      <c r="AL3031">
        <v>1</v>
      </c>
      <c r="AM3031">
        <v>1</v>
      </c>
      <c r="AN3031">
        <v>1</v>
      </c>
      <c r="AO3031">
        <v>1</v>
      </c>
      <c r="AP3031">
        <v>0</v>
      </c>
      <c r="AQ3031">
        <v>0</v>
      </c>
      <c r="AR3031">
        <v>1</v>
      </c>
    </row>
    <row r="3032" spans="1:44" x14ac:dyDescent="0.3">
      <c r="A3032">
        <v>3028</v>
      </c>
      <c r="B3032">
        <v>2</v>
      </c>
      <c r="C3032">
        <v>123</v>
      </c>
      <c r="D3032">
        <v>12</v>
      </c>
      <c r="E3032" t="str">
        <f>"2-123-12"</f>
        <v>2-123-12</v>
      </c>
      <c r="F3032" t="s">
        <v>71</v>
      </c>
      <c r="G3032" t="s">
        <v>72</v>
      </c>
      <c r="T3032">
        <v>0</v>
      </c>
      <c r="U3032">
        <v>1</v>
      </c>
      <c r="V3032">
        <v>0</v>
      </c>
      <c r="W3032">
        <v>0</v>
      </c>
      <c r="X3032">
        <v>1</v>
      </c>
      <c r="Y3032">
        <v>0</v>
      </c>
      <c r="Z3032">
        <v>1</v>
      </c>
      <c r="AA3032">
        <v>0</v>
      </c>
      <c r="AB3032">
        <v>0</v>
      </c>
      <c r="AC3032">
        <v>0</v>
      </c>
      <c r="AD3032">
        <v>1</v>
      </c>
      <c r="AE3032">
        <v>1</v>
      </c>
      <c r="AF3032">
        <v>1</v>
      </c>
      <c r="AG3032">
        <v>1</v>
      </c>
      <c r="AH3032">
        <v>0</v>
      </c>
      <c r="AI3032">
        <v>1</v>
      </c>
      <c r="AJ3032">
        <v>1</v>
      </c>
      <c r="AK3032">
        <v>0</v>
      </c>
      <c r="AL3032">
        <v>1</v>
      </c>
      <c r="AM3032">
        <v>1</v>
      </c>
      <c r="AN3032">
        <v>1</v>
      </c>
      <c r="AO3032">
        <v>1</v>
      </c>
      <c r="AP3032">
        <v>0</v>
      </c>
      <c r="AQ3032">
        <v>0</v>
      </c>
      <c r="AR3032">
        <v>1</v>
      </c>
    </row>
    <row r="3033" spans="1:44" x14ac:dyDescent="0.3">
      <c r="A3033">
        <v>3029</v>
      </c>
      <c r="B3033">
        <v>2</v>
      </c>
      <c r="C3033">
        <v>123</v>
      </c>
      <c r="D3033">
        <v>15</v>
      </c>
      <c r="E3033" t="str">
        <f>"2-123-15"</f>
        <v>2-123-15</v>
      </c>
      <c r="F3033" t="s">
        <v>71</v>
      </c>
      <c r="G3033" t="s">
        <v>72</v>
      </c>
      <c r="T3033">
        <v>0</v>
      </c>
      <c r="U3033">
        <v>1</v>
      </c>
      <c r="V3033">
        <v>0</v>
      </c>
      <c r="W3033">
        <v>0</v>
      </c>
      <c r="X3033">
        <v>1</v>
      </c>
      <c r="Y3033">
        <v>0</v>
      </c>
      <c r="Z3033">
        <v>1</v>
      </c>
      <c r="AA3033">
        <v>0</v>
      </c>
      <c r="AB3033">
        <v>0</v>
      </c>
      <c r="AC3033">
        <v>0</v>
      </c>
      <c r="AD3033">
        <v>1</v>
      </c>
      <c r="AE3033">
        <v>1</v>
      </c>
      <c r="AF3033">
        <v>1</v>
      </c>
      <c r="AG3033">
        <v>1</v>
      </c>
      <c r="AH3033">
        <v>0</v>
      </c>
      <c r="AI3033">
        <v>1</v>
      </c>
      <c r="AJ3033">
        <v>1</v>
      </c>
      <c r="AK3033">
        <v>0</v>
      </c>
      <c r="AL3033">
        <v>1</v>
      </c>
      <c r="AM3033">
        <v>1</v>
      </c>
      <c r="AN3033">
        <v>1</v>
      </c>
      <c r="AO3033">
        <v>1</v>
      </c>
      <c r="AP3033">
        <v>0</v>
      </c>
      <c r="AQ3033">
        <v>0</v>
      </c>
      <c r="AR3033">
        <v>1</v>
      </c>
    </row>
    <row r="3034" spans="1:44" x14ac:dyDescent="0.3">
      <c r="A3034">
        <v>3030</v>
      </c>
      <c r="B3034">
        <v>2</v>
      </c>
      <c r="C3034">
        <v>123</v>
      </c>
      <c r="D3034">
        <v>18</v>
      </c>
      <c r="E3034" t="str">
        <f>"2-123-18"</f>
        <v>2-123-18</v>
      </c>
      <c r="F3034" t="s">
        <v>71</v>
      </c>
      <c r="G3034" t="s">
        <v>72</v>
      </c>
      <c r="T3034">
        <v>1</v>
      </c>
      <c r="U3034">
        <v>0</v>
      </c>
      <c r="V3034">
        <v>0</v>
      </c>
      <c r="W3034">
        <v>0</v>
      </c>
      <c r="X3034">
        <v>1</v>
      </c>
      <c r="Y3034">
        <v>0</v>
      </c>
      <c r="Z3034">
        <v>1</v>
      </c>
      <c r="AA3034">
        <v>0</v>
      </c>
      <c r="AB3034">
        <v>1</v>
      </c>
      <c r="AC3034">
        <v>0</v>
      </c>
      <c r="AD3034">
        <v>0</v>
      </c>
      <c r="AE3034">
        <v>1</v>
      </c>
      <c r="AF3034">
        <v>1</v>
      </c>
      <c r="AG3034">
        <v>1</v>
      </c>
      <c r="AH3034">
        <v>0</v>
      </c>
      <c r="AI3034">
        <v>1</v>
      </c>
      <c r="AJ3034">
        <v>0</v>
      </c>
      <c r="AK3034">
        <v>1</v>
      </c>
      <c r="AL3034">
        <v>1</v>
      </c>
      <c r="AM3034">
        <v>1</v>
      </c>
      <c r="AN3034">
        <v>1</v>
      </c>
      <c r="AO3034">
        <v>1</v>
      </c>
      <c r="AP3034">
        <v>0</v>
      </c>
      <c r="AQ3034">
        <v>0</v>
      </c>
      <c r="AR3034">
        <v>0</v>
      </c>
    </row>
    <row r="3035" spans="1:44" x14ac:dyDescent="0.3">
      <c r="A3035">
        <v>3031</v>
      </c>
      <c r="B3035">
        <v>2</v>
      </c>
      <c r="C3035">
        <v>124</v>
      </c>
      <c r="D3035">
        <v>22</v>
      </c>
      <c r="E3035" t="str">
        <f>"2-124-22"</f>
        <v>2-124-22</v>
      </c>
      <c r="F3035" t="s">
        <v>71</v>
      </c>
      <c r="G3035" t="s">
        <v>72</v>
      </c>
      <c r="T3035">
        <v>0</v>
      </c>
      <c r="U3035">
        <v>1</v>
      </c>
      <c r="V3035">
        <v>0</v>
      </c>
      <c r="W3035">
        <v>0</v>
      </c>
      <c r="X3035">
        <v>1</v>
      </c>
      <c r="Y3035">
        <v>0</v>
      </c>
      <c r="Z3035">
        <v>0</v>
      </c>
      <c r="AA3035">
        <v>1</v>
      </c>
      <c r="AB3035">
        <v>1</v>
      </c>
      <c r="AC3035">
        <v>0</v>
      </c>
      <c r="AD3035">
        <v>0</v>
      </c>
      <c r="AE3035">
        <v>1</v>
      </c>
      <c r="AF3035">
        <v>1</v>
      </c>
      <c r="AG3035">
        <v>1</v>
      </c>
      <c r="AH3035">
        <v>1</v>
      </c>
      <c r="AI3035">
        <v>0</v>
      </c>
      <c r="AJ3035">
        <v>1</v>
      </c>
      <c r="AK3035">
        <v>0</v>
      </c>
      <c r="AL3035">
        <v>1</v>
      </c>
      <c r="AM3035">
        <v>1</v>
      </c>
      <c r="AN3035">
        <v>1</v>
      </c>
      <c r="AO3035">
        <v>1</v>
      </c>
      <c r="AP3035">
        <v>0</v>
      </c>
      <c r="AQ3035">
        <v>0</v>
      </c>
      <c r="AR3035">
        <v>0</v>
      </c>
    </row>
    <row r="3036" spans="1:44" x14ac:dyDescent="0.3">
      <c r="A3036">
        <v>3032</v>
      </c>
      <c r="B3036">
        <v>2</v>
      </c>
      <c r="C3036">
        <v>124</v>
      </c>
      <c r="D3036">
        <v>21</v>
      </c>
      <c r="E3036" t="str">
        <f>"2-124-21"</f>
        <v>2-124-21</v>
      </c>
      <c r="F3036" t="s">
        <v>71</v>
      </c>
      <c r="G3036" t="s">
        <v>72</v>
      </c>
      <c r="T3036">
        <v>0</v>
      </c>
      <c r="U3036">
        <v>1</v>
      </c>
      <c r="V3036">
        <v>0</v>
      </c>
      <c r="W3036">
        <v>0</v>
      </c>
      <c r="X3036">
        <v>1</v>
      </c>
      <c r="Y3036">
        <v>0</v>
      </c>
      <c r="Z3036">
        <v>1</v>
      </c>
      <c r="AA3036">
        <v>0</v>
      </c>
      <c r="AB3036">
        <v>0</v>
      </c>
      <c r="AC3036">
        <v>1</v>
      </c>
      <c r="AD3036">
        <v>0</v>
      </c>
      <c r="AE3036">
        <v>1</v>
      </c>
      <c r="AF3036">
        <v>1</v>
      </c>
      <c r="AG3036">
        <v>1</v>
      </c>
      <c r="AH3036">
        <v>0</v>
      </c>
      <c r="AI3036">
        <v>1</v>
      </c>
      <c r="AJ3036">
        <v>1</v>
      </c>
      <c r="AK3036">
        <v>0</v>
      </c>
      <c r="AL3036">
        <v>1</v>
      </c>
      <c r="AM3036">
        <v>1</v>
      </c>
      <c r="AN3036">
        <v>1</v>
      </c>
      <c r="AO3036">
        <v>1</v>
      </c>
      <c r="AP3036">
        <v>0</v>
      </c>
      <c r="AQ3036">
        <v>0</v>
      </c>
      <c r="AR3036">
        <v>0</v>
      </c>
    </row>
    <row r="3037" spans="1:44" x14ac:dyDescent="0.3">
      <c r="A3037">
        <v>3033</v>
      </c>
      <c r="B3037">
        <v>2</v>
      </c>
      <c r="C3037">
        <v>124</v>
      </c>
      <c r="D3037">
        <v>14</v>
      </c>
      <c r="E3037" t="str">
        <f>"2-124-14"</f>
        <v>2-124-14</v>
      </c>
      <c r="F3037" t="s">
        <v>71</v>
      </c>
      <c r="G3037" t="s">
        <v>73</v>
      </c>
      <c r="H3037">
        <v>1</v>
      </c>
      <c r="I3037">
        <v>0</v>
      </c>
      <c r="J3037">
        <v>0</v>
      </c>
      <c r="K3037">
        <v>1</v>
      </c>
      <c r="L3037">
        <v>1</v>
      </c>
      <c r="M3037">
        <v>1</v>
      </c>
      <c r="N3037">
        <v>1</v>
      </c>
      <c r="O3037">
        <v>1</v>
      </c>
      <c r="P3037">
        <v>1</v>
      </c>
      <c r="Q3037">
        <v>1</v>
      </c>
      <c r="R3037">
        <v>1</v>
      </c>
      <c r="S3037">
        <v>1</v>
      </c>
    </row>
    <row r="3038" spans="1:44" x14ac:dyDescent="0.3">
      <c r="A3038">
        <v>3034</v>
      </c>
      <c r="B3038">
        <v>2</v>
      </c>
      <c r="C3038">
        <v>124</v>
      </c>
      <c r="D3038">
        <v>13</v>
      </c>
      <c r="E3038" t="str">
        <f>"2-124-13"</f>
        <v>2-124-13</v>
      </c>
      <c r="F3038" t="s">
        <v>71</v>
      </c>
      <c r="G3038" t="s">
        <v>73</v>
      </c>
      <c r="H3038">
        <v>1</v>
      </c>
      <c r="I3038">
        <v>1</v>
      </c>
      <c r="J3038">
        <v>0</v>
      </c>
      <c r="K3038">
        <v>0</v>
      </c>
      <c r="L3038">
        <v>1</v>
      </c>
      <c r="M3038">
        <v>1</v>
      </c>
      <c r="N3038">
        <v>1</v>
      </c>
      <c r="O3038">
        <v>1</v>
      </c>
      <c r="P3038">
        <v>1</v>
      </c>
      <c r="Q3038">
        <v>1</v>
      </c>
      <c r="R3038">
        <v>1</v>
      </c>
      <c r="S3038">
        <v>1</v>
      </c>
    </row>
    <row r="3039" spans="1:44" x14ac:dyDescent="0.3">
      <c r="A3039">
        <v>3035</v>
      </c>
      <c r="B3039">
        <v>2</v>
      </c>
      <c r="C3039">
        <v>124</v>
      </c>
      <c r="D3039">
        <v>9</v>
      </c>
      <c r="E3039" t="str">
        <f>"2-124-9"</f>
        <v>2-124-9</v>
      </c>
      <c r="F3039" t="s">
        <v>71</v>
      </c>
      <c r="G3039" t="s">
        <v>72</v>
      </c>
      <c r="T3039">
        <v>1</v>
      </c>
      <c r="U3039">
        <v>0</v>
      </c>
      <c r="V3039">
        <v>0</v>
      </c>
      <c r="W3039">
        <v>0</v>
      </c>
      <c r="X3039">
        <v>1</v>
      </c>
      <c r="Y3039">
        <v>0</v>
      </c>
      <c r="Z3039">
        <v>1</v>
      </c>
      <c r="AA3039">
        <v>0</v>
      </c>
      <c r="AB3039">
        <v>0</v>
      </c>
      <c r="AC3039">
        <v>0</v>
      </c>
      <c r="AD3039">
        <v>1</v>
      </c>
      <c r="AE3039">
        <v>1</v>
      </c>
      <c r="AF3039">
        <v>1</v>
      </c>
      <c r="AG3039">
        <v>1</v>
      </c>
      <c r="AH3039">
        <v>0</v>
      </c>
      <c r="AI3039">
        <v>1</v>
      </c>
      <c r="AJ3039">
        <v>1</v>
      </c>
      <c r="AK3039">
        <v>0</v>
      </c>
      <c r="AL3039">
        <v>1</v>
      </c>
      <c r="AM3039">
        <v>1</v>
      </c>
      <c r="AN3039">
        <v>1</v>
      </c>
      <c r="AO3039">
        <v>1</v>
      </c>
      <c r="AP3039">
        <v>0</v>
      </c>
      <c r="AQ3039">
        <v>0</v>
      </c>
      <c r="AR3039">
        <v>0</v>
      </c>
    </row>
    <row r="3040" spans="1:44" x14ac:dyDescent="0.3">
      <c r="A3040">
        <v>3036</v>
      </c>
      <c r="B3040">
        <v>2</v>
      </c>
      <c r="C3040">
        <v>124</v>
      </c>
      <c r="D3040">
        <v>5</v>
      </c>
      <c r="E3040" t="str">
        <f>"2-124-5"</f>
        <v>2-124-5</v>
      </c>
      <c r="F3040" t="s">
        <v>71</v>
      </c>
      <c r="G3040" t="s">
        <v>72</v>
      </c>
      <c r="T3040">
        <v>1</v>
      </c>
      <c r="U3040">
        <v>0</v>
      </c>
      <c r="V3040">
        <v>0</v>
      </c>
      <c r="W3040">
        <v>0</v>
      </c>
      <c r="X3040">
        <v>1</v>
      </c>
      <c r="Y3040">
        <v>0</v>
      </c>
      <c r="Z3040">
        <v>0</v>
      </c>
      <c r="AA3040">
        <v>0</v>
      </c>
      <c r="AB3040">
        <v>0</v>
      </c>
      <c r="AC3040">
        <v>0</v>
      </c>
      <c r="AD3040">
        <v>0</v>
      </c>
      <c r="AE3040">
        <v>0</v>
      </c>
      <c r="AF3040">
        <v>0</v>
      </c>
      <c r="AG3040">
        <v>0</v>
      </c>
      <c r="AH3040">
        <v>0</v>
      </c>
      <c r="AI3040">
        <v>1</v>
      </c>
      <c r="AJ3040">
        <v>1</v>
      </c>
      <c r="AK3040">
        <v>0</v>
      </c>
      <c r="AL3040">
        <v>1</v>
      </c>
      <c r="AM3040">
        <v>1</v>
      </c>
      <c r="AN3040">
        <v>1</v>
      </c>
      <c r="AO3040">
        <v>1</v>
      </c>
      <c r="AP3040">
        <v>0</v>
      </c>
      <c r="AQ3040">
        <v>0</v>
      </c>
      <c r="AR3040">
        <v>0</v>
      </c>
    </row>
    <row r="3041" spans="1:44" x14ac:dyDescent="0.3">
      <c r="A3041">
        <v>3037</v>
      </c>
      <c r="B3041">
        <v>2</v>
      </c>
      <c r="C3041">
        <v>124</v>
      </c>
      <c r="D3041">
        <v>1</v>
      </c>
      <c r="E3041" t="str">
        <f>"2-124-1"</f>
        <v>2-124-1</v>
      </c>
      <c r="F3041" t="s">
        <v>71</v>
      </c>
      <c r="G3041" t="s">
        <v>73</v>
      </c>
      <c r="H3041">
        <v>1</v>
      </c>
      <c r="I3041">
        <v>1</v>
      </c>
      <c r="J3041">
        <v>0</v>
      </c>
      <c r="K3041">
        <v>0</v>
      </c>
      <c r="L3041">
        <v>1</v>
      </c>
      <c r="M3041">
        <v>0</v>
      </c>
      <c r="N3041">
        <v>0</v>
      </c>
      <c r="O3041">
        <v>0</v>
      </c>
      <c r="P3041">
        <v>0</v>
      </c>
      <c r="Q3041">
        <v>1</v>
      </c>
      <c r="R3041">
        <v>1</v>
      </c>
      <c r="S3041">
        <v>1</v>
      </c>
    </row>
    <row r="3042" spans="1:44" x14ac:dyDescent="0.3">
      <c r="A3042">
        <v>3038</v>
      </c>
      <c r="B3042">
        <v>2</v>
      </c>
      <c r="C3042">
        <v>124</v>
      </c>
      <c r="D3042">
        <v>25</v>
      </c>
      <c r="E3042" t="str">
        <f>"2-124-25"</f>
        <v>2-124-25</v>
      </c>
      <c r="F3042" t="s">
        <v>71</v>
      </c>
      <c r="G3042" t="s">
        <v>72</v>
      </c>
      <c r="T3042">
        <v>1</v>
      </c>
      <c r="U3042">
        <v>0</v>
      </c>
      <c r="V3042">
        <v>0</v>
      </c>
      <c r="W3042">
        <v>0</v>
      </c>
      <c r="X3042">
        <v>1</v>
      </c>
      <c r="Y3042">
        <v>0</v>
      </c>
      <c r="Z3042">
        <v>1</v>
      </c>
      <c r="AA3042">
        <v>0</v>
      </c>
      <c r="AB3042">
        <v>1</v>
      </c>
      <c r="AC3042">
        <v>0</v>
      </c>
      <c r="AD3042">
        <v>0</v>
      </c>
      <c r="AE3042">
        <v>1</v>
      </c>
      <c r="AF3042">
        <v>1</v>
      </c>
      <c r="AG3042">
        <v>1</v>
      </c>
      <c r="AH3042">
        <v>1</v>
      </c>
      <c r="AI3042">
        <v>0</v>
      </c>
      <c r="AJ3042">
        <v>1</v>
      </c>
      <c r="AK3042">
        <v>0</v>
      </c>
      <c r="AL3042">
        <v>1</v>
      </c>
      <c r="AM3042">
        <v>1</v>
      </c>
      <c r="AN3042">
        <v>1</v>
      </c>
      <c r="AO3042">
        <v>1</v>
      </c>
      <c r="AP3042">
        <v>0</v>
      </c>
      <c r="AQ3042">
        <v>0</v>
      </c>
      <c r="AR3042">
        <v>0</v>
      </c>
    </row>
    <row r="3043" spans="1:44" x14ac:dyDescent="0.3">
      <c r="A3043">
        <v>3039</v>
      </c>
      <c r="B3043">
        <v>2</v>
      </c>
      <c r="C3043">
        <v>124</v>
      </c>
      <c r="D3043">
        <v>16</v>
      </c>
      <c r="E3043" t="str">
        <f>"2-124-16"</f>
        <v>2-124-16</v>
      </c>
      <c r="F3043" t="s">
        <v>71</v>
      </c>
      <c r="G3043" t="s">
        <v>72</v>
      </c>
      <c r="T3043">
        <v>1</v>
      </c>
      <c r="U3043">
        <v>0</v>
      </c>
      <c r="V3043">
        <v>0</v>
      </c>
      <c r="W3043">
        <v>0</v>
      </c>
      <c r="X3043">
        <v>1</v>
      </c>
      <c r="Y3043">
        <v>0</v>
      </c>
      <c r="Z3043">
        <v>1</v>
      </c>
      <c r="AA3043">
        <v>0</v>
      </c>
      <c r="AB3043">
        <v>0</v>
      </c>
      <c r="AC3043">
        <v>1</v>
      </c>
      <c r="AD3043">
        <v>0</v>
      </c>
      <c r="AE3043">
        <v>1</v>
      </c>
      <c r="AF3043">
        <v>1</v>
      </c>
      <c r="AG3043">
        <v>1</v>
      </c>
      <c r="AH3043">
        <v>1</v>
      </c>
      <c r="AI3043">
        <v>0</v>
      </c>
      <c r="AJ3043">
        <v>1</v>
      </c>
      <c r="AK3043">
        <v>0</v>
      </c>
      <c r="AL3043">
        <v>1</v>
      </c>
      <c r="AM3043">
        <v>1</v>
      </c>
      <c r="AN3043">
        <v>1</v>
      </c>
      <c r="AO3043">
        <v>1</v>
      </c>
      <c r="AP3043">
        <v>0</v>
      </c>
      <c r="AQ3043">
        <v>0</v>
      </c>
      <c r="AR3043">
        <v>0</v>
      </c>
    </row>
    <row r="3044" spans="1:44" x14ac:dyDescent="0.3">
      <c r="A3044">
        <v>3040</v>
      </c>
      <c r="B3044">
        <v>2</v>
      </c>
      <c r="C3044">
        <v>124</v>
      </c>
      <c r="D3044">
        <v>15</v>
      </c>
      <c r="E3044" t="str">
        <f>"2-124-15"</f>
        <v>2-124-15</v>
      </c>
      <c r="F3044" t="s">
        <v>71</v>
      </c>
      <c r="G3044" t="s">
        <v>72</v>
      </c>
      <c r="T3044">
        <v>0</v>
      </c>
      <c r="U3044">
        <v>1</v>
      </c>
      <c r="V3044">
        <v>0</v>
      </c>
      <c r="W3044">
        <v>0</v>
      </c>
      <c r="X3044">
        <v>0</v>
      </c>
      <c r="Y3044">
        <v>1</v>
      </c>
      <c r="Z3044">
        <v>0</v>
      </c>
      <c r="AA3044">
        <v>1</v>
      </c>
      <c r="AB3044">
        <v>0</v>
      </c>
      <c r="AC3044">
        <v>0</v>
      </c>
      <c r="AD3044">
        <v>1</v>
      </c>
      <c r="AE3044">
        <v>0</v>
      </c>
      <c r="AF3044">
        <v>0</v>
      </c>
      <c r="AG3044">
        <v>0</v>
      </c>
      <c r="AH3044">
        <v>0</v>
      </c>
      <c r="AI3044">
        <v>1</v>
      </c>
      <c r="AJ3044">
        <v>0</v>
      </c>
      <c r="AK3044">
        <v>0</v>
      </c>
      <c r="AL3044">
        <v>0</v>
      </c>
      <c r="AM3044">
        <v>0</v>
      </c>
      <c r="AN3044">
        <v>0</v>
      </c>
      <c r="AO3044">
        <v>0</v>
      </c>
      <c r="AP3044">
        <v>0</v>
      </c>
      <c r="AQ3044">
        <v>0</v>
      </c>
      <c r="AR3044">
        <v>0</v>
      </c>
    </row>
    <row r="3045" spans="1:44" x14ac:dyDescent="0.3">
      <c r="A3045">
        <v>3041</v>
      </c>
      <c r="B3045">
        <v>2</v>
      </c>
      <c r="C3045">
        <v>124</v>
      </c>
      <c r="D3045">
        <v>10</v>
      </c>
      <c r="E3045" t="str">
        <f>"2-124-10"</f>
        <v>2-124-10</v>
      </c>
      <c r="F3045" t="s">
        <v>71</v>
      </c>
      <c r="G3045" t="s">
        <v>72</v>
      </c>
      <c r="T3045">
        <v>1</v>
      </c>
      <c r="U3045">
        <v>0</v>
      </c>
      <c r="V3045">
        <v>0</v>
      </c>
      <c r="W3045">
        <v>0</v>
      </c>
      <c r="X3045">
        <v>1</v>
      </c>
      <c r="Y3045">
        <v>0</v>
      </c>
      <c r="Z3045">
        <v>1</v>
      </c>
      <c r="AA3045">
        <v>0</v>
      </c>
      <c r="AB3045">
        <v>0</v>
      </c>
      <c r="AC3045">
        <v>0</v>
      </c>
      <c r="AD3045">
        <v>1</v>
      </c>
      <c r="AE3045">
        <v>1</v>
      </c>
      <c r="AF3045">
        <v>1</v>
      </c>
      <c r="AG3045">
        <v>1</v>
      </c>
      <c r="AH3045">
        <v>0</v>
      </c>
      <c r="AI3045">
        <v>1</v>
      </c>
      <c r="AJ3045">
        <v>1</v>
      </c>
      <c r="AK3045">
        <v>0</v>
      </c>
      <c r="AL3045">
        <v>1</v>
      </c>
      <c r="AM3045">
        <v>1</v>
      </c>
      <c r="AN3045">
        <v>1</v>
      </c>
      <c r="AO3045">
        <v>1</v>
      </c>
      <c r="AP3045">
        <v>0</v>
      </c>
      <c r="AQ3045">
        <v>0</v>
      </c>
      <c r="AR3045">
        <v>0</v>
      </c>
    </row>
    <row r="3046" spans="1:44" x14ac:dyDescent="0.3">
      <c r="A3046">
        <v>3042</v>
      </c>
      <c r="B3046">
        <v>2</v>
      </c>
      <c r="C3046">
        <v>124</v>
      </c>
      <c r="D3046">
        <v>6</v>
      </c>
      <c r="E3046" t="str">
        <f>"2-124-6"</f>
        <v>2-124-6</v>
      </c>
      <c r="F3046" t="s">
        <v>71</v>
      </c>
      <c r="G3046" t="s">
        <v>73</v>
      </c>
      <c r="H3046">
        <v>1</v>
      </c>
      <c r="I3046">
        <v>0</v>
      </c>
      <c r="J3046">
        <v>0</v>
      </c>
      <c r="K3046">
        <v>1</v>
      </c>
      <c r="L3046">
        <v>1</v>
      </c>
      <c r="M3046">
        <v>1</v>
      </c>
      <c r="N3046">
        <v>1</v>
      </c>
      <c r="O3046">
        <v>1</v>
      </c>
      <c r="P3046">
        <v>1</v>
      </c>
      <c r="Q3046">
        <v>1</v>
      </c>
      <c r="R3046">
        <v>1</v>
      </c>
      <c r="S3046">
        <v>1</v>
      </c>
    </row>
    <row r="3047" spans="1:44" x14ac:dyDescent="0.3">
      <c r="A3047">
        <v>3043</v>
      </c>
      <c r="B3047">
        <v>2</v>
      </c>
      <c r="C3047">
        <v>124</v>
      </c>
      <c r="D3047">
        <v>24</v>
      </c>
      <c r="E3047" t="str">
        <f>"2-124-24"</f>
        <v>2-124-24</v>
      </c>
      <c r="F3047" t="s">
        <v>71</v>
      </c>
      <c r="G3047" t="s">
        <v>73</v>
      </c>
      <c r="H3047">
        <v>1</v>
      </c>
      <c r="I3047">
        <v>0</v>
      </c>
      <c r="J3047">
        <v>0</v>
      </c>
      <c r="K3047">
        <v>0</v>
      </c>
      <c r="L3047">
        <v>1</v>
      </c>
      <c r="M3047">
        <v>1</v>
      </c>
      <c r="N3047">
        <v>1</v>
      </c>
      <c r="O3047">
        <v>1</v>
      </c>
      <c r="P3047">
        <v>1</v>
      </c>
      <c r="Q3047">
        <v>1</v>
      </c>
      <c r="R3047">
        <v>1</v>
      </c>
      <c r="S3047">
        <v>1</v>
      </c>
    </row>
    <row r="3048" spans="1:44" x14ac:dyDescent="0.3">
      <c r="A3048">
        <v>3044</v>
      </c>
      <c r="B3048">
        <v>2</v>
      </c>
      <c r="C3048">
        <v>124</v>
      </c>
      <c r="D3048">
        <v>23</v>
      </c>
      <c r="E3048" t="str">
        <f>"2-124-23"</f>
        <v>2-124-23</v>
      </c>
      <c r="F3048" t="s">
        <v>71</v>
      </c>
      <c r="G3048" t="s">
        <v>72</v>
      </c>
      <c r="T3048">
        <v>1</v>
      </c>
      <c r="U3048">
        <v>0</v>
      </c>
      <c r="V3048">
        <v>0</v>
      </c>
      <c r="W3048">
        <v>0</v>
      </c>
      <c r="X3048">
        <v>1</v>
      </c>
      <c r="Y3048">
        <v>0</v>
      </c>
      <c r="Z3048">
        <v>1</v>
      </c>
      <c r="AA3048">
        <v>0</v>
      </c>
      <c r="AB3048">
        <v>1</v>
      </c>
      <c r="AC3048">
        <v>0</v>
      </c>
      <c r="AD3048">
        <v>0</v>
      </c>
      <c r="AE3048">
        <v>1</v>
      </c>
      <c r="AF3048">
        <v>1</v>
      </c>
      <c r="AG3048">
        <v>1</v>
      </c>
      <c r="AH3048">
        <v>0</v>
      </c>
      <c r="AI3048">
        <v>1</v>
      </c>
      <c r="AJ3048">
        <v>1</v>
      </c>
      <c r="AK3048">
        <v>0</v>
      </c>
      <c r="AL3048">
        <v>1</v>
      </c>
      <c r="AM3048">
        <v>1</v>
      </c>
      <c r="AN3048">
        <v>1</v>
      </c>
      <c r="AO3048">
        <v>1</v>
      </c>
      <c r="AP3048">
        <v>0</v>
      </c>
      <c r="AQ3048">
        <v>0</v>
      </c>
      <c r="AR3048">
        <v>0</v>
      </c>
    </row>
    <row r="3049" spans="1:44" x14ac:dyDescent="0.3">
      <c r="A3049">
        <v>3045</v>
      </c>
      <c r="B3049">
        <v>2</v>
      </c>
      <c r="C3049">
        <v>124</v>
      </c>
      <c r="D3049">
        <v>18</v>
      </c>
      <c r="E3049" t="str">
        <f>"2-124-18"</f>
        <v>2-124-18</v>
      </c>
      <c r="F3049" t="s">
        <v>71</v>
      </c>
      <c r="G3049" t="s">
        <v>72</v>
      </c>
      <c r="T3049">
        <v>0</v>
      </c>
      <c r="U3049">
        <v>0</v>
      </c>
      <c r="V3049">
        <v>0</v>
      </c>
      <c r="W3049">
        <v>0</v>
      </c>
      <c r="X3049">
        <v>1</v>
      </c>
      <c r="Y3049">
        <v>0</v>
      </c>
      <c r="Z3049">
        <v>0</v>
      </c>
      <c r="AA3049">
        <v>1</v>
      </c>
      <c r="AB3049">
        <v>0</v>
      </c>
      <c r="AC3049">
        <v>0</v>
      </c>
      <c r="AD3049">
        <v>1</v>
      </c>
      <c r="AE3049">
        <v>1</v>
      </c>
      <c r="AF3049">
        <v>1</v>
      </c>
      <c r="AG3049">
        <v>1</v>
      </c>
      <c r="AH3049">
        <v>1</v>
      </c>
      <c r="AI3049">
        <v>0</v>
      </c>
      <c r="AJ3049">
        <v>1</v>
      </c>
      <c r="AK3049">
        <v>0</v>
      </c>
      <c r="AL3049">
        <v>1</v>
      </c>
      <c r="AM3049">
        <v>1</v>
      </c>
      <c r="AN3049">
        <v>1</v>
      </c>
      <c r="AO3049">
        <v>1</v>
      </c>
      <c r="AP3049">
        <v>0</v>
      </c>
      <c r="AQ3049">
        <v>0</v>
      </c>
      <c r="AR3049">
        <v>0</v>
      </c>
    </row>
    <row r="3050" spans="1:44" x14ac:dyDescent="0.3">
      <c r="A3050">
        <v>3046</v>
      </c>
      <c r="B3050">
        <v>2</v>
      </c>
      <c r="C3050">
        <v>124</v>
      </c>
      <c r="D3050">
        <v>17</v>
      </c>
      <c r="E3050" t="str">
        <f>"2-124-17"</f>
        <v>2-124-17</v>
      </c>
      <c r="F3050" t="s">
        <v>71</v>
      </c>
      <c r="G3050" t="s">
        <v>73</v>
      </c>
      <c r="H3050">
        <v>1</v>
      </c>
      <c r="I3050">
        <v>0</v>
      </c>
      <c r="J3050">
        <v>0</v>
      </c>
      <c r="K3050">
        <v>1</v>
      </c>
      <c r="L3050">
        <v>1</v>
      </c>
      <c r="M3050">
        <v>1</v>
      </c>
      <c r="N3050">
        <v>1</v>
      </c>
      <c r="O3050">
        <v>1</v>
      </c>
      <c r="P3050">
        <v>1</v>
      </c>
      <c r="Q3050">
        <v>1</v>
      </c>
      <c r="R3050">
        <v>1</v>
      </c>
      <c r="S3050">
        <v>1</v>
      </c>
    </row>
    <row r="3051" spans="1:44" x14ac:dyDescent="0.3">
      <c r="A3051">
        <v>3047</v>
      </c>
      <c r="B3051">
        <v>2</v>
      </c>
      <c r="C3051">
        <v>124</v>
      </c>
      <c r="D3051">
        <v>11</v>
      </c>
      <c r="E3051" t="str">
        <f>"2-124-11"</f>
        <v>2-124-11</v>
      </c>
      <c r="F3051" t="s">
        <v>71</v>
      </c>
      <c r="G3051" t="s">
        <v>72</v>
      </c>
      <c r="T3051">
        <v>1</v>
      </c>
      <c r="U3051">
        <v>0</v>
      </c>
      <c r="V3051">
        <v>0</v>
      </c>
      <c r="W3051">
        <v>0</v>
      </c>
      <c r="X3051">
        <v>1</v>
      </c>
      <c r="Y3051">
        <v>0</v>
      </c>
      <c r="Z3051">
        <v>1</v>
      </c>
      <c r="AA3051">
        <v>0</v>
      </c>
      <c r="AB3051">
        <v>1</v>
      </c>
      <c r="AC3051">
        <v>0</v>
      </c>
      <c r="AD3051">
        <v>0</v>
      </c>
      <c r="AE3051">
        <v>1</v>
      </c>
      <c r="AF3051">
        <v>1</v>
      </c>
      <c r="AG3051">
        <v>1</v>
      </c>
      <c r="AH3051">
        <v>0</v>
      </c>
      <c r="AI3051">
        <v>1</v>
      </c>
      <c r="AJ3051">
        <v>1</v>
      </c>
      <c r="AK3051">
        <v>0</v>
      </c>
      <c r="AL3051">
        <v>1</v>
      </c>
      <c r="AM3051">
        <v>1</v>
      </c>
      <c r="AN3051">
        <v>1</v>
      </c>
      <c r="AO3051">
        <v>1</v>
      </c>
      <c r="AP3051">
        <v>0</v>
      </c>
      <c r="AQ3051">
        <v>0</v>
      </c>
      <c r="AR3051">
        <v>0</v>
      </c>
    </row>
    <row r="3052" spans="1:44" x14ac:dyDescent="0.3">
      <c r="A3052">
        <v>3048</v>
      </c>
      <c r="B3052">
        <v>2</v>
      </c>
      <c r="C3052">
        <v>124</v>
      </c>
      <c r="D3052">
        <v>7</v>
      </c>
      <c r="E3052" t="str">
        <f>"2-124-7"</f>
        <v>2-124-7</v>
      </c>
      <c r="F3052" t="s">
        <v>71</v>
      </c>
      <c r="G3052" t="s">
        <v>73</v>
      </c>
      <c r="H3052">
        <v>1</v>
      </c>
      <c r="I3052">
        <v>0</v>
      </c>
      <c r="J3052">
        <v>0</v>
      </c>
      <c r="K3052">
        <v>1</v>
      </c>
      <c r="L3052">
        <v>1</v>
      </c>
      <c r="M3052">
        <v>1</v>
      </c>
      <c r="N3052">
        <v>1</v>
      </c>
      <c r="O3052">
        <v>1</v>
      </c>
      <c r="P3052">
        <v>1</v>
      </c>
      <c r="Q3052">
        <v>1</v>
      </c>
      <c r="R3052">
        <v>1</v>
      </c>
      <c r="S3052">
        <v>1</v>
      </c>
    </row>
    <row r="3053" spans="1:44" x14ac:dyDescent="0.3">
      <c r="A3053">
        <v>3049</v>
      </c>
      <c r="B3053">
        <v>2</v>
      </c>
      <c r="C3053">
        <v>124</v>
      </c>
      <c r="D3053">
        <v>20</v>
      </c>
      <c r="E3053" t="str">
        <f>"2-124-20"</f>
        <v>2-124-20</v>
      </c>
      <c r="F3053" t="s">
        <v>71</v>
      </c>
      <c r="G3053" t="s">
        <v>73</v>
      </c>
      <c r="H3053">
        <v>1</v>
      </c>
      <c r="I3053">
        <v>0</v>
      </c>
      <c r="J3053">
        <v>0</v>
      </c>
      <c r="K3053">
        <v>1</v>
      </c>
      <c r="L3053">
        <v>1</v>
      </c>
      <c r="M3053">
        <v>1</v>
      </c>
      <c r="N3053">
        <v>0</v>
      </c>
      <c r="O3053">
        <v>1</v>
      </c>
      <c r="P3053">
        <v>1</v>
      </c>
      <c r="Q3053">
        <v>1</v>
      </c>
      <c r="R3053">
        <v>1</v>
      </c>
      <c r="S3053">
        <v>1</v>
      </c>
    </row>
    <row r="3054" spans="1:44" x14ac:dyDescent="0.3">
      <c r="A3054">
        <v>3050</v>
      </c>
      <c r="B3054">
        <v>2</v>
      </c>
      <c r="C3054">
        <v>124</v>
      </c>
      <c r="D3054">
        <v>19</v>
      </c>
      <c r="E3054" t="str">
        <f>"2-124-19"</f>
        <v>2-124-19</v>
      </c>
      <c r="F3054" t="s">
        <v>71</v>
      </c>
      <c r="G3054" t="s">
        <v>73</v>
      </c>
      <c r="H3054">
        <v>1</v>
      </c>
      <c r="I3054">
        <v>0</v>
      </c>
      <c r="J3054">
        <v>0</v>
      </c>
      <c r="K3054">
        <v>1</v>
      </c>
      <c r="L3054">
        <v>1</v>
      </c>
      <c r="M3054">
        <v>1</v>
      </c>
      <c r="N3054">
        <v>1</v>
      </c>
      <c r="O3054">
        <v>1</v>
      </c>
      <c r="P3054">
        <v>1</v>
      </c>
      <c r="Q3054">
        <v>1</v>
      </c>
      <c r="R3054">
        <v>1</v>
      </c>
      <c r="S3054">
        <v>1</v>
      </c>
    </row>
    <row r="3055" spans="1:44" x14ac:dyDescent="0.3">
      <c r="A3055">
        <v>3051</v>
      </c>
      <c r="B3055">
        <v>2</v>
      </c>
      <c r="C3055">
        <v>124</v>
      </c>
      <c r="D3055">
        <v>12</v>
      </c>
      <c r="E3055" t="str">
        <f>"2-124-12"</f>
        <v>2-124-12</v>
      </c>
      <c r="F3055" t="s">
        <v>71</v>
      </c>
      <c r="G3055" t="s">
        <v>72</v>
      </c>
      <c r="T3055">
        <v>0</v>
      </c>
      <c r="U3055">
        <v>1</v>
      </c>
      <c r="V3055">
        <v>0</v>
      </c>
      <c r="W3055">
        <v>0</v>
      </c>
      <c r="X3055">
        <v>0</v>
      </c>
      <c r="Y3055">
        <v>1</v>
      </c>
      <c r="Z3055">
        <v>1</v>
      </c>
      <c r="AA3055">
        <v>0</v>
      </c>
      <c r="AB3055">
        <v>0</v>
      </c>
      <c r="AC3055">
        <v>0</v>
      </c>
      <c r="AD3055">
        <v>0</v>
      </c>
      <c r="AE3055">
        <v>0</v>
      </c>
      <c r="AF3055">
        <v>0</v>
      </c>
      <c r="AG3055">
        <v>0</v>
      </c>
      <c r="AH3055">
        <v>0</v>
      </c>
      <c r="AI3055">
        <v>0</v>
      </c>
      <c r="AJ3055">
        <v>0</v>
      </c>
      <c r="AK3055">
        <v>1</v>
      </c>
      <c r="AL3055">
        <v>0</v>
      </c>
      <c r="AM3055">
        <v>1</v>
      </c>
      <c r="AN3055">
        <v>1</v>
      </c>
      <c r="AO3055">
        <v>1</v>
      </c>
      <c r="AP3055">
        <v>0</v>
      </c>
      <c r="AQ3055">
        <v>0</v>
      </c>
      <c r="AR3055">
        <v>0</v>
      </c>
    </row>
    <row r="3056" spans="1:44" x14ac:dyDescent="0.3">
      <c r="A3056">
        <v>3052</v>
      </c>
      <c r="B3056">
        <v>2</v>
      </c>
      <c r="C3056">
        <v>124</v>
      </c>
      <c r="D3056">
        <v>8</v>
      </c>
      <c r="E3056" t="str">
        <f>"2-124-8"</f>
        <v>2-124-8</v>
      </c>
      <c r="F3056" t="s">
        <v>71</v>
      </c>
      <c r="G3056" t="s">
        <v>72</v>
      </c>
      <c r="T3056">
        <v>0</v>
      </c>
      <c r="U3056">
        <v>1</v>
      </c>
      <c r="V3056">
        <v>0</v>
      </c>
      <c r="W3056">
        <v>0</v>
      </c>
      <c r="X3056">
        <v>1</v>
      </c>
      <c r="Y3056">
        <v>0</v>
      </c>
      <c r="Z3056">
        <v>1</v>
      </c>
      <c r="AA3056">
        <v>0</v>
      </c>
      <c r="AB3056">
        <v>0</v>
      </c>
      <c r="AC3056">
        <v>0</v>
      </c>
      <c r="AD3056">
        <v>0</v>
      </c>
      <c r="AE3056">
        <v>0</v>
      </c>
      <c r="AF3056">
        <v>0</v>
      </c>
      <c r="AG3056">
        <v>0</v>
      </c>
      <c r="AH3056">
        <v>0</v>
      </c>
      <c r="AI3056">
        <v>1</v>
      </c>
      <c r="AJ3056">
        <v>0</v>
      </c>
      <c r="AK3056">
        <v>0</v>
      </c>
      <c r="AL3056">
        <v>0</v>
      </c>
      <c r="AM3056">
        <v>0</v>
      </c>
      <c r="AN3056">
        <v>0</v>
      </c>
      <c r="AO3056">
        <v>0</v>
      </c>
      <c r="AP3056">
        <v>0</v>
      </c>
      <c r="AQ3056">
        <v>0</v>
      </c>
      <c r="AR3056">
        <v>0</v>
      </c>
    </row>
    <row r="3057" spans="1:44" x14ac:dyDescent="0.3">
      <c r="A3057">
        <v>3053</v>
      </c>
      <c r="B3057">
        <v>2</v>
      </c>
      <c r="C3057">
        <v>124</v>
      </c>
      <c r="D3057">
        <v>4</v>
      </c>
      <c r="E3057" t="str">
        <f>"2-124-4"</f>
        <v>2-124-4</v>
      </c>
      <c r="F3057" t="s">
        <v>71</v>
      </c>
      <c r="G3057" t="s">
        <v>72</v>
      </c>
      <c r="T3057">
        <v>1</v>
      </c>
      <c r="U3057">
        <v>0</v>
      </c>
      <c r="V3057">
        <v>0</v>
      </c>
      <c r="W3057">
        <v>0</v>
      </c>
      <c r="X3057">
        <v>1</v>
      </c>
      <c r="Y3057">
        <v>0</v>
      </c>
      <c r="Z3057">
        <v>1</v>
      </c>
      <c r="AA3057">
        <v>0</v>
      </c>
      <c r="AB3057">
        <v>1</v>
      </c>
      <c r="AC3057">
        <v>0</v>
      </c>
      <c r="AD3057">
        <v>0</v>
      </c>
      <c r="AE3057">
        <v>1</v>
      </c>
      <c r="AF3057">
        <v>1</v>
      </c>
      <c r="AG3057">
        <v>1</v>
      </c>
      <c r="AH3057">
        <v>0</v>
      </c>
      <c r="AI3057">
        <v>1</v>
      </c>
      <c r="AJ3057">
        <v>1</v>
      </c>
      <c r="AK3057">
        <v>0</v>
      </c>
      <c r="AL3057">
        <v>1</v>
      </c>
      <c r="AM3057">
        <v>1</v>
      </c>
      <c r="AN3057">
        <v>1</v>
      </c>
      <c r="AO3057">
        <v>1</v>
      </c>
      <c r="AP3057">
        <v>0</v>
      </c>
      <c r="AQ3057">
        <v>0</v>
      </c>
      <c r="AR3057">
        <v>0</v>
      </c>
    </row>
    <row r="3058" spans="1:44" x14ac:dyDescent="0.3">
      <c r="A3058">
        <v>3054</v>
      </c>
      <c r="B3058">
        <v>2</v>
      </c>
      <c r="C3058">
        <v>124</v>
      </c>
      <c r="D3058">
        <v>2</v>
      </c>
      <c r="E3058" t="str">
        <f>"2-124-2"</f>
        <v>2-124-2</v>
      </c>
      <c r="F3058" t="s">
        <v>71</v>
      </c>
      <c r="G3058" t="s">
        <v>72</v>
      </c>
      <c r="T3058">
        <v>1</v>
      </c>
      <c r="U3058">
        <v>0</v>
      </c>
      <c r="V3058">
        <v>0</v>
      </c>
      <c r="W3058">
        <v>0</v>
      </c>
      <c r="X3058">
        <v>1</v>
      </c>
      <c r="Y3058">
        <v>0</v>
      </c>
      <c r="Z3058">
        <v>0</v>
      </c>
      <c r="AA3058">
        <v>1</v>
      </c>
      <c r="AB3058">
        <v>0</v>
      </c>
      <c r="AC3058">
        <v>1</v>
      </c>
      <c r="AD3058">
        <v>0</v>
      </c>
      <c r="AE3058">
        <v>1</v>
      </c>
      <c r="AF3058">
        <v>1</v>
      </c>
      <c r="AG3058">
        <v>1</v>
      </c>
      <c r="AH3058">
        <v>0</v>
      </c>
      <c r="AI3058">
        <v>1</v>
      </c>
      <c r="AJ3058">
        <v>1</v>
      </c>
      <c r="AK3058">
        <v>0</v>
      </c>
      <c r="AL3058">
        <v>0</v>
      </c>
      <c r="AM3058">
        <v>1</v>
      </c>
      <c r="AN3058">
        <v>1</v>
      </c>
      <c r="AO3058">
        <v>1</v>
      </c>
      <c r="AP3058">
        <v>0</v>
      </c>
      <c r="AQ3058">
        <v>0</v>
      </c>
      <c r="AR3058">
        <v>1</v>
      </c>
    </row>
    <row r="3059" spans="1:44" x14ac:dyDescent="0.3">
      <c r="A3059">
        <v>3055</v>
      </c>
      <c r="B3059">
        <v>2</v>
      </c>
      <c r="C3059">
        <v>124</v>
      </c>
      <c r="D3059">
        <v>3</v>
      </c>
      <c r="E3059" t="str">
        <f>"2-124-3"</f>
        <v>2-124-3</v>
      </c>
      <c r="F3059" t="s">
        <v>71</v>
      </c>
      <c r="G3059" t="s">
        <v>72</v>
      </c>
      <c r="T3059">
        <v>0</v>
      </c>
      <c r="U3059">
        <v>1</v>
      </c>
      <c r="V3059">
        <v>0</v>
      </c>
      <c r="W3059">
        <v>0</v>
      </c>
      <c r="X3059">
        <v>1</v>
      </c>
      <c r="Y3059">
        <v>0</v>
      </c>
      <c r="Z3059">
        <v>1</v>
      </c>
      <c r="AA3059">
        <v>0</v>
      </c>
      <c r="AB3059">
        <v>0</v>
      </c>
      <c r="AC3059">
        <v>0</v>
      </c>
      <c r="AD3059">
        <v>1</v>
      </c>
      <c r="AE3059">
        <v>1</v>
      </c>
      <c r="AF3059">
        <v>1</v>
      </c>
      <c r="AG3059">
        <v>1</v>
      </c>
      <c r="AH3059">
        <v>0</v>
      </c>
      <c r="AI3059">
        <v>1</v>
      </c>
      <c r="AJ3059">
        <v>1</v>
      </c>
      <c r="AK3059">
        <v>0</v>
      </c>
      <c r="AL3059">
        <v>1</v>
      </c>
      <c r="AM3059">
        <v>1</v>
      </c>
      <c r="AN3059">
        <v>1</v>
      </c>
      <c r="AO3059">
        <v>1</v>
      </c>
      <c r="AP3059">
        <v>0</v>
      </c>
      <c r="AQ3059">
        <v>0</v>
      </c>
      <c r="AR3059">
        <v>1</v>
      </c>
    </row>
    <row r="3060" spans="1:44" x14ac:dyDescent="0.3">
      <c r="A3060">
        <v>3056</v>
      </c>
      <c r="B3060">
        <v>2</v>
      </c>
      <c r="C3060">
        <v>125</v>
      </c>
      <c r="D3060">
        <v>18</v>
      </c>
      <c r="E3060" t="str">
        <f>"2-125-18"</f>
        <v>2-125-18</v>
      </c>
      <c r="F3060" t="s">
        <v>71</v>
      </c>
      <c r="G3060" t="s">
        <v>72</v>
      </c>
      <c r="T3060">
        <v>0</v>
      </c>
      <c r="U3060">
        <v>1</v>
      </c>
      <c r="V3060">
        <v>0</v>
      </c>
      <c r="W3060">
        <v>0</v>
      </c>
      <c r="X3060">
        <v>0</v>
      </c>
      <c r="Y3060">
        <v>1</v>
      </c>
      <c r="Z3060">
        <v>0</v>
      </c>
      <c r="AA3060">
        <v>0</v>
      </c>
      <c r="AB3060">
        <v>0</v>
      </c>
      <c r="AC3060">
        <v>0</v>
      </c>
      <c r="AD3060">
        <v>1</v>
      </c>
      <c r="AE3060">
        <v>0</v>
      </c>
      <c r="AF3060">
        <v>0</v>
      </c>
      <c r="AG3060">
        <v>0</v>
      </c>
      <c r="AH3060">
        <v>0</v>
      </c>
      <c r="AI3060">
        <v>1</v>
      </c>
      <c r="AJ3060">
        <v>0</v>
      </c>
      <c r="AK3060">
        <v>1</v>
      </c>
      <c r="AL3060">
        <v>0</v>
      </c>
      <c r="AM3060">
        <v>0</v>
      </c>
      <c r="AN3060">
        <v>0</v>
      </c>
      <c r="AO3060">
        <v>0</v>
      </c>
      <c r="AP3060">
        <v>0</v>
      </c>
      <c r="AQ3060">
        <v>0</v>
      </c>
      <c r="AR3060">
        <v>0</v>
      </c>
    </row>
    <row r="3061" spans="1:44" x14ac:dyDescent="0.3">
      <c r="A3061">
        <v>3057</v>
      </c>
      <c r="B3061">
        <v>2</v>
      </c>
      <c r="C3061">
        <v>125</v>
      </c>
      <c r="D3061">
        <v>17</v>
      </c>
      <c r="E3061" t="str">
        <f>"2-125-17"</f>
        <v>2-125-17</v>
      </c>
      <c r="F3061" t="s">
        <v>71</v>
      </c>
      <c r="G3061" t="s">
        <v>72</v>
      </c>
      <c r="T3061">
        <v>0</v>
      </c>
      <c r="U3061">
        <v>1</v>
      </c>
      <c r="V3061">
        <v>0</v>
      </c>
      <c r="W3061">
        <v>0</v>
      </c>
      <c r="X3061">
        <v>0</v>
      </c>
      <c r="Y3061">
        <v>1</v>
      </c>
      <c r="Z3061">
        <v>0</v>
      </c>
      <c r="AA3061">
        <v>1</v>
      </c>
      <c r="AB3061">
        <v>0</v>
      </c>
      <c r="AC3061">
        <v>0</v>
      </c>
      <c r="AD3061">
        <v>1</v>
      </c>
      <c r="AE3061">
        <v>0</v>
      </c>
      <c r="AF3061">
        <v>0</v>
      </c>
      <c r="AG3061">
        <v>0</v>
      </c>
      <c r="AH3061">
        <v>0</v>
      </c>
      <c r="AI3061">
        <v>1</v>
      </c>
      <c r="AJ3061">
        <v>1</v>
      </c>
      <c r="AK3061">
        <v>0</v>
      </c>
      <c r="AL3061">
        <v>0</v>
      </c>
      <c r="AM3061">
        <v>0</v>
      </c>
      <c r="AN3061">
        <v>0</v>
      </c>
      <c r="AO3061">
        <v>0</v>
      </c>
      <c r="AP3061">
        <v>0</v>
      </c>
      <c r="AQ3061">
        <v>0</v>
      </c>
      <c r="AR3061">
        <v>0</v>
      </c>
    </row>
    <row r="3062" spans="1:44" x14ac:dyDescent="0.3">
      <c r="A3062">
        <v>3058</v>
      </c>
      <c r="B3062">
        <v>2</v>
      </c>
      <c r="C3062">
        <v>125</v>
      </c>
      <c r="D3062">
        <v>12</v>
      </c>
      <c r="E3062" t="str">
        <f>"2-125-12"</f>
        <v>2-125-12</v>
      </c>
      <c r="F3062" t="s">
        <v>71</v>
      </c>
      <c r="G3062" t="s">
        <v>73</v>
      </c>
      <c r="H3062">
        <v>1</v>
      </c>
      <c r="I3062">
        <v>1</v>
      </c>
      <c r="J3062">
        <v>0</v>
      </c>
      <c r="K3062">
        <v>0</v>
      </c>
      <c r="L3062">
        <v>1</v>
      </c>
      <c r="M3062">
        <v>1</v>
      </c>
      <c r="N3062">
        <v>1</v>
      </c>
      <c r="O3062">
        <v>1</v>
      </c>
      <c r="P3062">
        <v>1</v>
      </c>
      <c r="Q3062">
        <v>1</v>
      </c>
      <c r="R3062">
        <v>0</v>
      </c>
      <c r="S3062">
        <v>0</v>
      </c>
    </row>
    <row r="3063" spans="1:44" x14ac:dyDescent="0.3">
      <c r="A3063">
        <v>3059</v>
      </c>
      <c r="B3063">
        <v>2</v>
      </c>
      <c r="C3063">
        <v>125</v>
      </c>
      <c r="D3063">
        <v>5</v>
      </c>
      <c r="E3063" t="str">
        <f>"2-125-5"</f>
        <v>2-125-5</v>
      </c>
      <c r="F3063" t="s">
        <v>71</v>
      </c>
      <c r="G3063" t="s">
        <v>72</v>
      </c>
      <c r="T3063">
        <v>0</v>
      </c>
      <c r="U3063">
        <v>1</v>
      </c>
      <c r="V3063">
        <v>0</v>
      </c>
      <c r="W3063">
        <v>0</v>
      </c>
      <c r="X3063">
        <v>1</v>
      </c>
      <c r="Y3063">
        <v>0</v>
      </c>
      <c r="Z3063">
        <v>1</v>
      </c>
      <c r="AA3063">
        <v>0</v>
      </c>
      <c r="AB3063">
        <v>0</v>
      </c>
      <c r="AC3063">
        <v>0</v>
      </c>
      <c r="AD3063">
        <v>1</v>
      </c>
      <c r="AE3063">
        <v>0</v>
      </c>
      <c r="AF3063">
        <v>0</v>
      </c>
      <c r="AG3063">
        <v>0</v>
      </c>
      <c r="AH3063">
        <v>0</v>
      </c>
      <c r="AI3063">
        <v>1</v>
      </c>
      <c r="AJ3063">
        <v>1</v>
      </c>
      <c r="AK3063">
        <v>0</v>
      </c>
      <c r="AL3063">
        <v>1</v>
      </c>
      <c r="AM3063">
        <v>1</v>
      </c>
      <c r="AN3063">
        <v>1</v>
      </c>
      <c r="AO3063">
        <v>1</v>
      </c>
      <c r="AP3063">
        <v>0</v>
      </c>
      <c r="AQ3063">
        <v>0</v>
      </c>
      <c r="AR3063">
        <v>0</v>
      </c>
    </row>
    <row r="3064" spans="1:44" x14ac:dyDescent="0.3">
      <c r="A3064">
        <v>3060</v>
      </c>
      <c r="B3064">
        <v>2</v>
      </c>
      <c r="C3064">
        <v>125</v>
      </c>
      <c r="D3064">
        <v>1</v>
      </c>
      <c r="E3064" t="str">
        <f>"2-125-1"</f>
        <v>2-125-1</v>
      </c>
      <c r="F3064" t="s">
        <v>71</v>
      </c>
      <c r="G3064" t="s">
        <v>73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0</v>
      </c>
      <c r="P3064">
        <v>0</v>
      </c>
      <c r="Q3064">
        <v>0</v>
      </c>
      <c r="R3064">
        <v>1</v>
      </c>
      <c r="S3064">
        <v>0</v>
      </c>
    </row>
    <row r="3065" spans="1:44" x14ac:dyDescent="0.3">
      <c r="A3065">
        <v>3061</v>
      </c>
      <c r="B3065">
        <v>2</v>
      </c>
      <c r="C3065">
        <v>125</v>
      </c>
      <c r="D3065">
        <v>24</v>
      </c>
      <c r="E3065" t="str">
        <f>"2-125-24"</f>
        <v>2-125-24</v>
      </c>
      <c r="F3065" t="s">
        <v>71</v>
      </c>
      <c r="G3065" t="s">
        <v>72</v>
      </c>
      <c r="T3065">
        <v>0</v>
      </c>
      <c r="U3065">
        <v>1</v>
      </c>
      <c r="V3065">
        <v>0</v>
      </c>
      <c r="W3065">
        <v>0</v>
      </c>
      <c r="X3065">
        <v>0</v>
      </c>
      <c r="Y3065">
        <v>1</v>
      </c>
      <c r="Z3065">
        <v>0</v>
      </c>
      <c r="AA3065">
        <v>1</v>
      </c>
      <c r="AB3065">
        <v>0</v>
      </c>
      <c r="AC3065">
        <v>0</v>
      </c>
      <c r="AD3065">
        <v>1</v>
      </c>
      <c r="AE3065">
        <v>1</v>
      </c>
      <c r="AF3065">
        <v>1</v>
      </c>
      <c r="AG3065">
        <v>1</v>
      </c>
      <c r="AH3065">
        <v>0</v>
      </c>
      <c r="AI3065">
        <v>1</v>
      </c>
      <c r="AJ3065">
        <v>1</v>
      </c>
      <c r="AK3065">
        <v>0</v>
      </c>
      <c r="AL3065">
        <v>1</v>
      </c>
      <c r="AM3065">
        <v>1</v>
      </c>
      <c r="AN3065">
        <v>1</v>
      </c>
      <c r="AO3065">
        <v>1</v>
      </c>
      <c r="AP3065">
        <v>0</v>
      </c>
      <c r="AQ3065">
        <v>0</v>
      </c>
      <c r="AR3065">
        <v>0</v>
      </c>
    </row>
    <row r="3066" spans="1:44" x14ac:dyDescent="0.3">
      <c r="A3066">
        <v>3062</v>
      </c>
      <c r="B3066">
        <v>2</v>
      </c>
      <c r="C3066">
        <v>125</v>
      </c>
      <c r="D3066">
        <v>23</v>
      </c>
      <c r="E3066" t="str">
        <f>"2-125-23"</f>
        <v>2-125-23</v>
      </c>
      <c r="F3066" t="s">
        <v>71</v>
      </c>
      <c r="G3066" t="s">
        <v>72</v>
      </c>
      <c r="T3066">
        <v>0</v>
      </c>
      <c r="U3066">
        <v>1</v>
      </c>
      <c r="V3066">
        <v>0</v>
      </c>
      <c r="W3066">
        <v>0</v>
      </c>
      <c r="X3066">
        <v>0</v>
      </c>
      <c r="Y3066">
        <v>1</v>
      </c>
      <c r="Z3066">
        <v>0</v>
      </c>
      <c r="AA3066">
        <v>1</v>
      </c>
      <c r="AB3066">
        <v>0</v>
      </c>
      <c r="AC3066">
        <v>0</v>
      </c>
      <c r="AD3066">
        <v>1</v>
      </c>
      <c r="AE3066">
        <v>1</v>
      </c>
      <c r="AF3066">
        <v>0</v>
      </c>
      <c r="AG3066">
        <v>0</v>
      </c>
      <c r="AH3066">
        <v>1</v>
      </c>
      <c r="AI3066">
        <v>0</v>
      </c>
      <c r="AJ3066">
        <v>1</v>
      </c>
      <c r="AK3066">
        <v>0</v>
      </c>
      <c r="AL3066">
        <v>0</v>
      </c>
      <c r="AM3066">
        <v>0</v>
      </c>
      <c r="AN3066">
        <v>0</v>
      </c>
      <c r="AO3066">
        <v>0</v>
      </c>
      <c r="AP3066">
        <v>0</v>
      </c>
      <c r="AQ3066">
        <v>0</v>
      </c>
      <c r="AR3066">
        <v>0</v>
      </c>
    </row>
    <row r="3067" spans="1:44" x14ac:dyDescent="0.3">
      <c r="A3067">
        <v>3063</v>
      </c>
      <c r="B3067">
        <v>2</v>
      </c>
      <c r="C3067">
        <v>125</v>
      </c>
      <c r="D3067">
        <v>16</v>
      </c>
      <c r="E3067" t="str">
        <f>"2-125-16"</f>
        <v>2-125-16</v>
      </c>
      <c r="F3067" t="s">
        <v>71</v>
      </c>
      <c r="G3067" t="s">
        <v>72</v>
      </c>
      <c r="T3067">
        <v>1</v>
      </c>
      <c r="U3067">
        <v>0</v>
      </c>
      <c r="V3067">
        <v>0</v>
      </c>
      <c r="W3067">
        <v>0</v>
      </c>
      <c r="X3067">
        <v>0</v>
      </c>
      <c r="Y3067">
        <v>1</v>
      </c>
      <c r="Z3067">
        <v>1</v>
      </c>
      <c r="AA3067">
        <v>0</v>
      </c>
      <c r="AB3067">
        <v>1</v>
      </c>
      <c r="AC3067">
        <v>0</v>
      </c>
      <c r="AD3067">
        <v>0</v>
      </c>
      <c r="AE3067">
        <v>1</v>
      </c>
      <c r="AF3067">
        <v>1</v>
      </c>
      <c r="AG3067">
        <v>1</v>
      </c>
      <c r="AH3067">
        <v>0</v>
      </c>
      <c r="AI3067">
        <v>1</v>
      </c>
      <c r="AJ3067">
        <v>0</v>
      </c>
      <c r="AK3067">
        <v>1</v>
      </c>
      <c r="AL3067">
        <v>1</v>
      </c>
      <c r="AM3067">
        <v>1</v>
      </c>
      <c r="AN3067">
        <v>1</v>
      </c>
      <c r="AO3067">
        <v>1</v>
      </c>
      <c r="AP3067">
        <v>0</v>
      </c>
      <c r="AQ3067">
        <v>0</v>
      </c>
      <c r="AR3067">
        <v>0</v>
      </c>
    </row>
    <row r="3068" spans="1:44" x14ac:dyDescent="0.3">
      <c r="A3068">
        <v>3064</v>
      </c>
      <c r="B3068">
        <v>2</v>
      </c>
      <c r="C3068">
        <v>125</v>
      </c>
      <c r="D3068">
        <v>15</v>
      </c>
      <c r="E3068" t="str">
        <f>"2-125-15"</f>
        <v>2-125-15</v>
      </c>
      <c r="F3068" t="s">
        <v>71</v>
      </c>
      <c r="G3068" t="s">
        <v>73</v>
      </c>
      <c r="H3068">
        <v>1</v>
      </c>
      <c r="I3068">
        <v>0</v>
      </c>
      <c r="J3068">
        <v>0</v>
      </c>
      <c r="K3068">
        <v>1</v>
      </c>
      <c r="L3068">
        <v>1</v>
      </c>
      <c r="M3068">
        <v>1</v>
      </c>
      <c r="N3068">
        <v>1</v>
      </c>
      <c r="O3068">
        <v>1</v>
      </c>
      <c r="P3068">
        <v>1</v>
      </c>
      <c r="Q3068">
        <v>1</v>
      </c>
      <c r="R3068">
        <v>1</v>
      </c>
      <c r="S3068">
        <v>1</v>
      </c>
    </row>
    <row r="3069" spans="1:44" x14ac:dyDescent="0.3">
      <c r="A3069">
        <v>3065</v>
      </c>
      <c r="B3069">
        <v>2</v>
      </c>
      <c r="C3069">
        <v>125</v>
      </c>
      <c r="D3069">
        <v>10</v>
      </c>
      <c r="E3069" t="str">
        <f>"2-125-10"</f>
        <v>2-125-10</v>
      </c>
      <c r="F3069" t="s">
        <v>71</v>
      </c>
      <c r="G3069" t="s">
        <v>73</v>
      </c>
      <c r="H3069">
        <v>1</v>
      </c>
      <c r="I3069">
        <v>0</v>
      </c>
      <c r="J3069">
        <v>0</v>
      </c>
      <c r="K3069">
        <v>1</v>
      </c>
      <c r="L3069">
        <v>1</v>
      </c>
      <c r="M3069">
        <v>1</v>
      </c>
      <c r="N3069">
        <v>1</v>
      </c>
      <c r="O3069">
        <v>1</v>
      </c>
      <c r="P3069">
        <v>1</v>
      </c>
      <c r="Q3069">
        <v>1</v>
      </c>
      <c r="R3069">
        <v>0</v>
      </c>
      <c r="S3069">
        <v>0</v>
      </c>
    </row>
    <row r="3070" spans="1:44" x14ac:dyDescent="0.3">
      <c r="A3070">
        <v>3066</v>
      </c>
      <c r="B3070">
        <v>2</v>
      </c>
      <c r="C3070">
        <v>125</v>
      </c>
      <c r="D3070">
        <v>6</v>
      </c>
      <c r="E3070" t="str">
        <f>"2-125-6"</f>
        <v>2-125-6</v>
      </c>
      <c r="F3070" t="s">
        <v>71</v>
      </c>
      <c r="G3070" t="s">
        <v>73</v>
      </c>
      <c r="H3070">
        <v>1</v>
      </c>
      <c r="I3070">
        <v>0</v>
      </c>
      <c r="J3070">
        <v>0</v>
      </c>
      <c r="K3070">
        <v>1</v>
      </c>
      <c r="L3070">
        <v>1</v>
      </c>
      <c r="M3070">
        <v>1</v>
      </c>
      <c r="N3070">
        <v>1</v>
      </c>
      <c r="O3070">
        <v>1</v>
      </c>
      <c r="P3070">
        <v>1</v>
      </c>
      <c r="Q3070">
        <v>1</v>
      </c>
      <c r="R3070">
        <v>1</v>
      </c>
      <c r="S3070">
        <v>1</v>
      </c>
    </row>
    <row r="3071" spans="1:44" x14ac:dyDescent="0.3">
      <c r="A3071">
        <v>3067</v>
      </c>
      <c r="B3071">
        <v>2</v>
      </c>
      <c r="C3071">
        <v>125</v>
      </c>
      <c r="D3071">
        <v>3</v>
      </c>
      <c r="E3071" t="str">
        <f>"2-125-3"</f>
        <v>2-125-3</v>
      </c>
      <c r="F3071" t="s">
        <v>71</v>
      </c>
      <c r="G3071" t="s">
        <v>72</v>
      </c>
      <c r="T3071">
        <v>0</v>
      </c>
      <c r="U3071">
        <v>0</v>
      </c>
      <c r="V3071">
        <v>0</v>
      </c>
      <c r="W3071">
        <v>0</v>
      </c>
      <c r="X3071">
        <v>0</v>
      </c>
      <c r="Y3071">
        <v>1</v>
      </c>
      <c r="Z3071">
        <v>0</v>
      </c>
      <c r="AA3071">
        <v>0</v>
      </c>
      <c r="AB3071">
        <v>0</v>
      </c>
      <c r="AC3071">
        <v>0</v>
      </c>
      <c r="AD3071">
        <v>0</v>
      </c>
      <c r="AE3071">
        <v>0</v>
      </c>
      <c r="AF3071">
        <v>0</v>
      </c>
      <c r="AG3071">
        <v>0</v>
      </c>
      <c r="AH3071">
        <v>0</v>
      </c>
      <c r="AI3071">
        <v>1</v>
      </c>
      <c r="AJ3071">
        <v>1</v>
      </c>
      <c r="AK3071">
        <v>0</v>
      </c>
      <c r="AL3071">
        <v>0</v>
      </c>
      <c r="AM3071">
        <v>0</v>
      </c>
      <c r="AN3071">
        <v>1</v>
      </c>
      <c r="AO3071">
        <v>1</v>
      </c>
      <c r="AP3071">
        <v>0</v>
      </c>
      <c r="AQ3071">
        <v>0</v>
      </c>
      <c r="AR3071">
        <v>0</v>
      </c>
    </row>
    <row r="3072" spans="1:44" x14ac:dyDescent="0.3">
      <c r="A3072">
        <v>3068</v>
      </c>
      <c r="B3072">
        <v>2</v>
      </c>
      <c r="C3072">
        <v>125</v>
      </c>
      <c r="D3072">
        <v>22</v>
      </c>
      <c r="E3072" t="str">
        <f>"2-125-22"</f>
        <v>2-125-22</v>
      </c>
      <c r="F3072" t="s">
        <v>71</v>
      </c>
      <c r="G3072" t="s">
        <v>72</v>
      </c>
      <c r="T3072">
        <v>1</v>
      </c>
      <c r="U3072">
        <v>0</v>
      </c>
      <c r="V3072">
        <v>0</v>
      </c>
      <c r="W3072">
        <v>0</v>
      </c>
      <c r="X3072">
        <v>1</v>
      </c>
      <c r="Y3072">
        <v>0</v>
      </c>
      <c r="Z3072">
        <v>0</v>
      </c>
      <c r="AA3072">
        <v>1</v>
      </c>
      <c r="AB3072">
        <v>1</v>
      </c>
      <c r="AC3072">
        <v>0</v>
      </c>
      <c r="AD3072">
        <v>0</v>
      </c>
      <c r="AE3072">
        <v>1</v>
      </c>
      <c r="AF3072">
        <v>1</v>
      </c>
      <c r="AG3072">
        <v>1</v>
      </c>
      <c r="AH3072">
        <v>1</v>
      </c>
      <c r="AI3072">
        <v>0</v>
      </c>
      <c r="AJ3072">
        <v>1</v>
      </c>
      <c r="AK3072">
        <v>0</v>
      </c>
      <c r="AL3072">
        <v>1</v>
      </c>
      <c r="AM3072">
        <v>1</v>
      </c>
      <c r="AN3072">
        <v>1</v>
      </c>
      <c r="AO3072">
        <v>1</v>
      </c>
      <c r="AP3072">
        <v>0</v>
      </c>
      <c r="AQ3072">
        <v>0</v>
      </c>
      <c r="AR3072">
        <v>0</v>
      </c>
    </row>
    <row r="3073" spans="1:44" x14ac:dyDescent="0.3">
      <c r="A3073">
        <v>3069</v>
      </c>
      <c r="B3073">
        <v>2</v>
      </c>
      <c r="C3073">
        <v>125</v>
      </c>
      <c r="D3073">
        <v>21</v>
      </c>
      <c r="E3073" t="str">
        <f>"2-125-21"</f>
        <v>2-125-21</v>
      </c>
      <c r="F3073" t="s">
        <v>71</v>
      </c>
      <c r="G3073" t="s">
        <v>72</v>
      </c>
      <c r="T3073">
        <v>0</v>
      </c>
      <c r="U3073">
        <v>0</v>
      </c>
      <c r="V3073">
        <v>0</v>
      </c>
      <c r="W3073">
        <v>0</v>
      </c>
      <c r="X3073">
        <v>0</v>
      </c>
      <c r="Y3073">
        <v>1</v>
      </c>
      <c r="Z3073">
        <v>0</v>
      </c>
      <c r="AA3073">
        <v>0</v>
      </c>
      <c r="AB3073">
        <v>0</v>
      </c>
      <c r="AC3073">
        <v>0</v>
      </c>
      <c r="AD3073">
        <v>0</v>
      </c>
      <c r="AE3073">
        <v>0</v>
      </c>
      <c r="AF3073">
        <v>0</v>
      </c>
      <c r="AG3073">
        <v>0</v>
      </c>
      <c r="AH3073">
        <v>0</v>
      </c>
      <c r="AI3073">
        <v>0</v>
      </c>
      <c r="AJ3073">
        <v>0</v>
      </c>
      <c r="AK3073">
        <v>0</v>
      </c>
      <c r="AL3073">
        <v>0</v>
      </c>
      <c r="AM3073">
        <v>0</v>
      </c>
      <c r="AN3073">
        <v>0</v>
      </c>
      <c r="AO3073">
        <v>0</v>
      </c>
      <c r="AP3073">
        <v>0</v>
      </c>
      <c r="AQ3073">
        <v>0</v>
      </c>
      <c r="AR3073">
        <v>0</v>
      </c>
    </row>
    <row r="3074" spans="1:44" x14ac:dyDescent="0.3">
      <c r="A3074">
        <v>3070</v>
      </c>
      <c r="B3074">
        <v>2</v>
      </c>
      <c r="C3074">
        <v>125</v>
      </c>
      <c r="D3074">
        <v>14</v>
      </c>
      <c r="E3074" t="str">
        <f>"2-125-14"</f>
        <v>2-125-14</v>
      </c>
      <c r="F3074" t="s">
        <v>71</v>
      </c>
      <c r="G3074" t="s">
        <v>72</v>
      </c>
      <c r="T3074">
        <v>0</v>
      </c>
      <c r="U3074">
        <v>1</v>
      </c>
      <c r="V3074">
        <v>0</v>
      </c>
      <c r="W3074">
        <v>0</v>
      </c>
      <c r="X3074">
        <v>1</v>
      </c>
      <c r="Y3074">
        <v>0</v>
      </c>
      <c r="Z3074">
        <v>1</v>
      </c>
      <c r="AA3074">
        <v>0</v>
      </c>
      <c r="AB3074">
        <v>1</v>
      </c>
      <c r="AC3074">
        <v>0</v>
      </c>
      <c r="AD3074">
        <v>0</v>
      </c>
      <c r="AE3074">
        <v>1</v>
      </c>
      <c r="AF3074">
        <v>1</v>
      </c>
      <c r="AG3074">
        <v>1</v>
      </c>
      <c r="AH3074">
        <v>0</v>
      </c>
      <c r="AI3074">
        <v>1</v>
      </c>
      <c r="AJ3074">
        <v>1</v>
      </c>
      <c r="AK3074">
        <v>0</v>
      </c>
      <c r="AL3074">
        <v>1</v>
      </c>
      <c r="AM3074">
        <v>0</v>
      </c>
      <c r="AN3074">
        <v>1</v>
      </c>
      <c r="AO3074">
        <v>1</v>
      </c>
      <c r="AP3074">
        <v>0</v>
      </c>
      <c r="AQ3074">
        <v>0</v>
      </c>
      <c r="AR3074">
        <v>0</v>
      </c>
    </row>
    <row r="3075" spans="1:44" x14ac:dyDescent="0.3">
      <c r="A3075">
        <v>3071</v>
      </c>
      <c r="B3075">
        <v>2</v>
      </c>
      <c r="C3075">
        <v>125</v>
      </c>
      <c r="D3075">
        <v>13</v>
      </c>
      <c r="E3075" t="str">
        <f>"2-125-13"</f>
        <v>2-125-13</v>
      </c>
      <c r="F3075" t="s">
        <v>71</v>
      </c>
      <c r="G3075" t="s">
        <v>72</v>
      </c>
      <c r="T3075">
        <v>1</v>
      </c>
      <c r="U3075">
        <v>0</v>
      </c>
      <c r="V3075">
        <v>0</v>
      </c>
      <c r="W3075">
        <v>0</v>
      </c>
      <c r="X3075">
        <v>1</v>
      </c>
      <c r="Y3075">
        <v>0</v>
      </c>
      <c r="Z3075">
        <v>1</v>
      </c>
      <c r="AA3075">
        <v>0</v>
      </c>
      <c r="AB3075">
        <v>0</v>
      </c>
      <c r="AC3075">
        <v>1</v>
      </c>
      <c r="AD3075">
        <v>0</v>
      </c>
      <c r="AE3075">
        <v>1</v>
      </c>
      <c r="AF3075">
        <v>1</v>
      </c>
      <c r="AG3075">
        <v>1</v>
      </c>
      <c r="AH3075">
        <v>0</v>
      </c>
      <c r="AI3075">
        <v>1</v>
      </c>
      <c r="AJ3075">
        <v>1</v>
      </c>
      <c r="AK3075">
        <v>0</v>
      </c>
      <c r="AL3075">
        <v>1</v>
      </c>
      <c r="AM3075">
        <v>1</v>
      </c>
      <c r="AN3075">
        <v>1</v>
      </c>
      <c r="AO3075">
        <v>1</v>
      </c>
      <c r="AP3075">
        <v>0</v>
      </c>
      <c r="AQ3075">
        <v>0</v>
      </c>
      <c r="AR3075">
        <v>0</v>
      </c>
    </row>
    <row r="3076" spans="1:44" x14ac:dyDescent="0.3">
      <c r="A3076">
        <v>3072</v>
      </c>
      <c r="B3076">
        <v>2</v>
      </c>
      <c r="C3076">
        <v>125</v>
      </c>
      <c r="D3076">
        <v>9</v>
      </c>
      <c r="E3076" t="str">
        <f>"2-125-9"</f>
        <v>2-125-9</v>
      </c>
      <c r="F3076" t="s">
        <v>71</v>
      </c>
      <c r="G3076" t="s">
        <v>73</v>
      </c>
      <c r="H3076">
        <v>1</v>
      </c>
      <c r="I3076">
        <v>1</v>
      </c>
      <c r="J3076">
        <v>0</v>
      </c>
      <c r="K3076">
        <v>0</v>
      </c>
      <c r="L3076">
        <v>1</v>
      </c>
      <c r="M3076">
        <v>1</v>
      </c>
      <c r="N3076">
        <v>1</v>
      </c>
      <c r="O3076">
        <v>1</v>
      </c>
      <c r="P3076">
        <v>1</v>
      </c>
      <c r="Q3076">
        <v>1</v>
      </c>
      <c r="R3076">
        <v>1</v>
      </c>
      <c r="S3076">
        <v>0</v>
      </c>
    </row>
    <row r="3077" spans="1:44" x14ac:dyDescent="0.3">
      <c r="A3077">
        <v>3073</v>
      </c>
      <c r="B3077">
        <v>2</v>
      </c>
      <c r="C3077">
        <v>125</v>
      </c>
      <c r="D3077">
        <v>7</v>
      </c>
      <c r="E3077" t="str">
        <f>"2-125-7"</f>
        <v>2-125-7</v>
      </c>
      <c r="F3077" t="s">
        <v>71</v>
      </c>
      <c r="G3077" t="s">
        <v>72</v>
      </c>
      <c r="T3077">
        <v>1</v>
      </c>
      <c r="U3077">
        <v>0</v>
      </c>
      <c r="V3077">
        <v>0</v>
      </c>
      <c r="W3077">
        <v>0</v>
      </c>
      <c r="X3077">
        <v>0</v>
      </c>
      <c r="Y3077">
        <v>1</v>
      </c>
      <c r="Z3077">
        <v>1</v>
      </c>
      <c r="AA3077">
        <v>0</v>
      </c>
      <c r="AB3077">
        <v>0</v>
      </c>
      <c r="AC3077">
        <v>0</v>
      </c>
      <c r="AD3077">
        <v>1</v>
      </c>
      <c r="AE3077">
        <v>0</v>
      </c>
      <c r="AF3077">
        <v>0</v>
      </c>
      <c r="AG3077">
        <v>0</v>
      </c>
      <c r="AH3077">
        <v>0</v>
      </c>
      <c r="AI3077">
        <v>1</v>
      </c>
      <c r="AJ3077">
        <v>0</v>
      </c>
      <c r="AK3077">
        <v>1</v>
      </c>
      <c r="AL3077">
        <v>0</v>
      </c>
      <c r="AM3077">
        <v>0</v>
      </c>
      <c r="AN3077">
        <v>0</v>
      </c>
      <c r="AO3077">
        <v>0</v>
      </c>
      <c r="AP3077">
        <v>0</v>
      </c>
      <c r="AQ3077">
        <v>0</v>
      </c>
      <c r="AR3077">
        <v>0</v>
      </c>
    </row>
    <row r="3078" spans="1:44" x14ac:dyDescent="0.3">
      <c r="A3078">
        <v>3074</v>
      </c>
      <c r="B3078">
        <v>2</v>
      </c>
      <c r="C3078">
        <v>125</v>
      </c>
      <c r="D3078">
        <v>4</v>
      </c>
      <c r="E3078" t="str">
        <f>"2-125-4"</f>
        <v>2-125-4</v>
      </c>
      <c r="F3078" t="s">
        <v>71</v>
      </c>
      <c r="G3078" t="s">
        <v>72</v>
      </c>
      <c r="T3078">
        <v>0</v>
      </c>
      <c r="U3078">
        <v>0</v>
      </c>
      <c r="V3078">
        <v>0</v>
      </c>
      <c r="W3078">
        <v>0</v>
      </c>
      <c r="X3078">
        <v>0</v>
      </c>
      <c r="Y3078">
        <v>1</v>
      </c>
      <c r="Z3078">
        <v>0</v>
      </c>
      <c r="AA3078">
        <v>0</v>
      </c>
      <c r="AB3078">
        <v>0</v>
      </c>
      <c r="AC3078">
        <v>0</v>
      </c>
      <c r="AD3078">
        <v>0</v>
      </c>
      <c r="AE3078">
        <v>0</v>
      </c>
      <c r="AF3078">
        <v>0</v>
      </c>
      <c r="AG3078">
        <v>0</v>
      </c>
      <c r="AH3078">
        <v>0</v>
      </c>
      <c r="AI3078">
        <v>1</v>
      </c>
      <c r="AJ3078">
        <v>1</v>
      </c>
      <c r="AK3078">
        <v>0</v>
      </c>
      <c r="AL3078">
        <v>0</v>
      </c>
      <c r="AM3078">
        <v>0</v>
      </c>
      <c r="AN3078">
        <v>1</v>
      </c>
      <c r="AO3078">
        <v>1</v>
      </c>
      <c r="AP3078">
        <v>0</v>
      </c>
      <c r="AQ3078">
        <v>0</v>
      </c>
      <c r="AR3078">
        <v>0</v>
      </c>
    </row>
    <row r="3079" spans="1:44" x14ac:dyDescent="0.3">
      <c r="A3079">
        <v>3075</v>
      </c>
      <c r="B3079">
        <v>2</v>
      </c>
      <c r="C3079">
        <v>125</v>
      </c>
      <c r="D3079">
        <v>25</v>
      </c>
      <c r="E3079" t="str">
        <f>"2-125-25"</f>
        <v>2-125-25</v>
      </c>
      <c r="F3079" t="s">
        <v>71</v>
      </c>
      <c r="G3079" t="s">
        <v>73</v>
      </c>
      <c r="H3079">
        <v>1</v>
      </c>
      <c r="I3079">
        <v>1</v>
      </c>
      <c r="J3079">
        <v>0</v>
      </c>
      <c r="K3079">
        <v>0</v>
      </c>
      <c r="L3079">
        <v>1</v>
      </c>
      <c r="M3079">
        <v>1</v>
      </c>
      <c r="N3079">
        <v>1</v>
      </c>
      <c r="O3079">
        <v>1</v>
      </c>
      <c r="P3079">
        <v>1</v>
      </c>
      <c r="Q3079">
        <v>1</v>
      </c>
      <c r="R3079">
        <v>1</v>
      </c>
      <c r="S3079">
        <v>1</v>
      </c>
    </row>
    <row r="3080" spans="1:44" x14ac:dyDescent="0.3">
      <c r="A3080">
        <v>3076</v>
      </c>
      <c r="B3080">
        <v>2</v>
      </c>
      <c r="C3080">
        <v>125</v>
      </c>
      <c r="D3080">
        <v>20</v>
      </c>
      <c r="E3080" t="str">
        <f>"2-125-20"</f>
        <v>2-125-20</v>
      </c>
      <c r="F3080" t="s">
        <v>71</v>
      </c>
      <c r="G3080" t="s">
        <v>72</v>
      </c>
      <c r="T3080">
        <v>1</v>
      </c>
      <c r="U3080">
        <v>0</v>
      </c>
      <c r="V3080">
        <v>0</v>
      </c>
      <c r="W3080">
        <v>0</v>
      </c>
      <c r="X3080">
        <v>1</v>
      </c>
      <c r="Y3080">
        <v>0</v>
      </c>
      <c r="Z3080">
        <v>1</v>
      </c>
      <c r="AA3080">
        <v>0</v>
      </c>
      <c r="AB3080">
        <v>0</v>
      </c>
      <c r="AC3080">
        <v>1</v>
      </c>
      <c r="AD3080">
        <v>0</v>
      </c>
      <c r="AE3080">
        <v>1</v>
      </c>
      <c r="AF3080">
        <v>1</v>
      </c>
      <c r="AG3080">
        <v>1</v>
      </c>
      <c r="AH3080">
        <v>0</v>
      </c>
      <c r="AI3080">
        <v>1</v>
      </c>
      <c r="AJ3080">
        <v>1</v>
      </c>
      <c r="AK3080">
        <v>0</v>
      </c>
      <c r="AL3080">
        <v>1</v>
      </c>
      <c r="AM3080">
        <v>1</v>
      </c>
      <c r="AN3080">
        <v>1</v>
      </c>
      <c r="AO3080">
        <v>1</v>
      </c>
      <c r="AP3080">
        <v>0</v>
      </c>
      <c r="AQ3080">
        <v>0</v>
      </c>
      <c r="AR3080">
        <v>0</v>
      </c>
    </row>
    <row r="3081" spans="1:44" x14ac:dyDescent="0.3">
      <c r="A3081">
        <v>3077</v>
      </c>
      <c r="B3081">
        <v>2</v>
      </c>
      <c r="C3081">
        <v>125</v>
      </c>
      <c r="D3081">
        <v>19</v>
      </c>
      <c r="E3081" t="str">
        <f>"2-125-19"</f>
        <v>2-125-19</v>
      </c>
      <c r="F3081" t="s">
        <v>71</v>
      </c>
      <c r="G3081" t="s">
        <v>73</v>
      </c>
      <c r="H3081">
        <v>1</v>
      </c>
      <c r="I3081">
        <v>1</v>
      </c>
      <c r="J3081">
        <v>0</v>
      </c>
      <c r="K3081">
        <v>0</v>
      </c>
      <c r="L3081">
        <v>0</v>
      </c>
      <c r="M3081">
        <v>1</v>
      </c>
      <c r="N3081">
        <v>0</v>
      </c>
      <c r="O3081">
        <v>1</v>
      </c>
      <c r="P3081">
        <v>1</v>
      </c>
      <c r="Q3081">
        <v>1</v>
      </c>
      <c r="R3081">
        <v>1</v>
      </c>
      <c r="S3081">
        <v>1</v>
      </c>
    </row>
    <row r="3082" spans="1:44" x14ac:dyDescent="0.3">
      <c r="A3082">
        <v>3078</v>
      </c>
      <c r="B3082">
        <v>2</v>
      </c>
      <c r="C3082">
        <v>125</v>
      </c>
      <c r="D3082">
        <v>8</v>
      </c>
      <c r="E3082" t="str">
        <f>"2-125-8"</f>
        <v>2-125-8</v>
      </c>
      <c r="F3082" t="s">
        <v>71</v>
      </c>
      <c r="G3082" t="s">
        <v>73</v>
      </c>
      <c r="H3082">
        <v>1</v>
      </c>
      <c r="I3082">
        <v>1</v>
      </c>
      <c r="J3082">
        <v>0</v>
      </c>
      <c r="K3082">
        <v>0</v>
      </c>
      <c r="L3082">
        <v>1</v>
      </c>
      <c r="M3082">
        <v>1</v>
      </c>
      <c r="N3082">
        <v>1</v>
      </c>
      <c r="O3082">
        <v>1</v>
      </c>
      <c r="P3082">
        <v>1</v>
      </c>
      <c r="Q3082">
        <v>1</v>
      </c>
      <c r="R3082">
        <v>1</v>
      </c>
      <c r="S3082">
        <v>1</v>
      </c>
    </row>
    <row r="3083" spans="1:44" x14ac:dyDescent="0.3">
      <c r="A3083">
        <v>3079</v>
      </c>
      <c r="B3083">
        <v>2</v>
      </c>
      <c r="C3083">
        <v>125</v>
      </c>
      <c r="D3083">
        <v>2</v>
      </c>
      <c r="E3083" t="str">
        <f>"2-125-2"</f>
        <v>2-125-2</v>
      </c>
      <c r="F3083" t="s">
        <v>71</v>
      </c>
      <c r="G3083" t="s">
        <v>73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0</v>
      </c>
      <c r="P3083">
        <v>0</v>
      </c>
      <c r="Q3083">
        <v>0</v>
      </c>
      <c r="R3083">
        <v>1</v>
      </c>
      <c r="S3083">
        <v>0</v>
      </c>
    </row>
    <row r="3084" spans="1:44" x14ac:dyDescent="0.3">
      <c r="A3084">
        <v>3080</v>
      </c>
      <c r="B3084">
        <v>2</v>
      </c>
      <c r="C3084">
        <v>125</v>
      </c>
      <c r="D3084">
        <v>11</v>
      </c>
      <c r="E3084" t="str">
        <f>"2-125-11"</f>
        <v>2-125-11</v>
      </c>
      <c r="F3084" t="s">
        <v>71</v>
      </c>
      <c r="G3084" t="s">
        <v>72</v>
      </c>
      <c r="T3084">
        <v>0</v>
      </c>
      <c r="U3084">
        <v>1</v>
      </c>
      <c r="V3084">
        <v>0</v>
      </c>
      <c r="W3084">
        <v>0</v>
      </c>
      <c r="X3084">
        <v>1</v>
      </c>
      <c r="Y3084">
        <v>0</v>
      </c>
      <c r="Z3084">
        <v>1</v>
      </c>
      <c r="AA3084">
        <v>0</v>
      </c>
      <c r="AB3084">
        <v>1</v>
      </c>
      <c r="AC3084">
        <v>0</v>
      </c>
      <c r="AD3084">
        <v>0</v>
      </c>
      <c r="AE3084">
        <v>1</v>
      </c>
      <c r="AF3084">
        <v>1</v>
      </c>
      <c r="AG3084">
        <v>1</v>
      </c>
      <c r="AH3084">
        <v>0</v>
      </c>
      <c r="AI3084">
        <v>1</v>
      </c>
      <c r="AJ3084">
        <v>1</v>
      </c>
      <c r="AK3084">
        <v>0</v>
      </c>
      <c r="AL3084">
        <v>1</v>
      </c>
      <c r="AM3084">
        <v>1</v>
      </c>
      <c r="AN3084">
        <v>1</v>
      </c>
      <c r="AO3084">
        <v>1</v>
      </c>
      <c r="AP3084">
        <v>0</v>
      </c>
      <c r="AQ3084">
        <v>0</v>
      </c>
      <c r="AR3084">
        <v>0</v>
      </c>
    </row>
    <row r="3085" spans="1:44" x14ac:dyDescent="0.3">
      <c r="A3085">
        <v>3081</v>
      </c>
      <c r="B3085">
        <v>2</v>
      </c>
      <c r="C3085">
        <v>126</v>
      </c>
      <c r="D3085">
        <v>22</v>
      </c>
      <c r="E3085" t="str">
        <f>"2-126-22"</f>
        <v>2-126-22</v>
      </c>
      <c r="F3085" t="s">
        <v>71</v>
      </c>
      <c r="G3085" t="s">
        <v>73</v>
      </c>
      <c r="H3085">
        <v>1</v>
      </c>
      <c r="I3085">
        <v>0</v>
      </c>
      <c r="J3085">
        <v>0</v>
      </c>
      <c r="K3085">
        <v>1</v>
      </c>
      <c r="L3085">
        <v>1</v>
      </c>
      <c r="M3085">
        <v>1</v>
      </c>
      <c r="N3085">
        <v>1</v>
      </c>
      <c r="O3085">
        <v>1</v>
      </c>
      <c r="P3085">
        <v>1</v>
      </c>
      <c r="Q3085">
        <v>1</v>
      </c>
      <c r="R3085">
        <v>1</v>
      </c>
      <c r="S3085">
        <v>1</v>
      </c>
    </row>
    <row r="3086" spans="1:44" x14ac:dyDescent="0.3">
      <c r="A3086">
        <v>3082</v>
      </c>
      <c r="B3086">
        <v>2</v>
      </c>
      <c r="C3086">
        <v>126</v>
      </c>
      <c r="D3086">
        <v>21</v>
      </c>
      <c r="E3086" t="str">
        <f>"2-126-21"</f>
        <v>2-126-21</v>
      </c>
      <c r="F3086" t="s">
        <v>71</v>
      </c>
      <c r="G3086" t="s">
        <v>72</v>
      </c>
      <c r="T3086">
        <v>0</v>
      </c>
      <c r="U3086">
        <v>1</v>
      </c>
      <c r="V3086">
        <v>0</v>
      </c>
      <c r="W3086">
        <v>0</v>
      </c>
      <c r="X3086">
        <v>1</v>
      </c>
      <c r="Y3086">
        <v>0</v>
      </c>
      <c r="Z3086">
        <v>1</v>
      </c>
      <c r="AA3086">
        <v>0</v>
      </c>
      <c r="AB3086">
        <v>0</v>
      </c>
      <c r="AC3086">
        <v>0</v>
      </c>
      <c r="AD3086">
        <v>0</v>
      </c>
      <c r="AE3086">
        <v>0</v>
      </c>
      <c r="AF3086">
        <v>0</v>
      </c>
      <c r="AG3086">
        <v>0</v>
      </c>
      <c r="AH3086">
        <v>0</v>
      </c>
      <c r="AI3086">
        <v>1</v>
      </c>
      <c r="AJ3086">
        <v>1</v>
      </c>
      <c r="AK3086">
        <v>0</v>
      </c>
      <c r="AL3086">
        <v>0</v>
      </c>
      <c r="AM3086">
        <v>0</v>
      </c>
      <c r="AN3086">
        <v>0</v>
      </c>
      <c r="AO3086">
        <v>0</v>
      </c>
      <c r="AP3086">
        <v>0</v>
      </c>
      <c r="AQ3086">
        <v>0</v>
      </c>
      <c r="AR3086">
        <v>0</v>
      </c>
    </row>
    <row r="3087" spans="1:44" x14ac:dyDescent="0.3">
      <c r="A3087">
        <v>3083</v>
      </c>
      <c r="B3087">
        <v>2</v>
      </c>
      <c r="C3087">
        <v>126</v>
      </c>
      <c r="D3087">
        <v>14</v>
      </c>
      <c r="E3087" t="str">
        <f>"2-126-14"</f>
        <v>2-126-14</v>
      </c>
      <c r="F3087" t="s">
        <v>71</v>
      </c>
      <c r="G3087" t="s">
        <v>72</v>
      </c>
      <c r="T3087">
        <v>0</v>
      </c>
      <c r="U3087">
        <v>1</v>
      </c>
      <c r="V3087">
        <v>0</v>
      </c>
      <c r="W3087">
        <v>0</v>
      </c>
      <c r="X3087">
        <v>1</v>
      </c>
      <c r="Y3087">
        <v>0</v>
      </c>
      <c r="Z3087">
        <v>1</v>
      </c>
      <c r="AA3087">
        <v>0</v>
      </c>
      <c r="AB3087">
        <v>0</v>
      </c>
      <c r="AC3087">
        <v>0</v>
      </c>
      <c r="AD3087">
        <v>0</v>
      </c>
      <c r="AE3087">
        <v>0</v>
      </c>
      <c r="AF3087">
        <v>0</v>
      </c>
      <c r="AG3087">
        <v>0</v>
      </c>
      <c r="AH3087">
        <v>0</v>
      </c>
      <c r="AI3087">
        <v>1</v>
      </c>
      <c r="AJ3087">
        <v>0</v>
      </c>
      <c r="AK3087">
        <v>0</v>
      </c>
      <c r="AL3087">
        <v>0</v>
      </c>
      <c r="AM3087">
        <v>0</v>
      </c>
      <c r="AN3087">
        <v>0</v>
      </c>
      <c r="AO3087">
        <v>0</v>
      </c>
      <c r="AP3087">
        <v>0</v>
      </c>
      <c r="AQ3087">
        <v>0</v>
      </c>
      <c r="AR3087">
        <v>0</v>
      </c>
    </row>
    <row r="3088" spans="1:44" x14ac:dyDescent="0.3">
      <c r="A3088">
        <v>3084</v>
      </c>
      <c r="B3088">
        <v>2</v>
      </c>
      <c r="C3088">
        <v>126</v>
      </c>
      <c r="D3088">
        <v>13</v>
      </c>
      <c r="E3088" t="str">
        <f>"2-126-13"</f>
        <v>2-126-13</v>
      </c>
      <c r="F3088" t="s">
        <v>71</v>
      </c>
      <c r="G3088" t="s">
        <v>72</v>
      </c>
      <c r="T3088">
        <v>0</v>
      </c>
      <c r="U3088">
        <v>1</v>
      </c>
      <c r="V3088">
        <v>0</v>
      </c>
      <c r="W3088">
        <v>0</v>
      </c>
      <c r="X3088">
        <v>0</v>
      </c>
      <c r="Y3088">
        <v>1</v>
      </c>
      <c r="Z3088">
        <v>1</v>
      </c>
      <c r="AA3088">
        <v>0</v>
      </c>
      <c r="AB3088">
        <v>0</v>
      </c>
      <c r="AC3088">
        <v>0</v>
      </c>
      <c r="AD3088">
        <v>1</v>
      </c>
      <c r="AE3088">
        <v>0</v>
      </c>
      <c r="AF3088">
        <v>0</v>
      </c>
      <c r="AG3088">
        <v>0</v>
      </c>
      <c r="AH3088">
        <v>0</v>
      </c>
      <c r="AI3088">
        <v>1</v>
      </c>
      <c r="AJ3088">
        <v>1</v>
      </c>
      <c r="AK3088">
        <v>0</v>
      </c>
      <c r="AL3088">
        <v>1</v>
      </c>
      <c r="AM3088">
        <v>1</v>
      </c>
      <c r="AN3088">
        <v>1</v>
      </c>
      <c r="AO3088">
        <v>1</v>
      </c>
      <c r="AP3088">
        <v>0</v>
      </c>
      <c r="AQ3088">
        <v>0</v>
      </c>
      <c r="AR3088">
        <v>0</v>
      </c>
    </row>
    <row r="3089" spans="1:44" x14ac:dyDescent="0.3">
      <c r="A3089">
        <v>3085</v>
      </c>
      <c r="B3089">
        <v>2</v>
      </c>
      <c r="C3089">
        <v>126</v>
      </c>
      <c r="D3089">
        <v>9</v>
      </c>
      <c r="E3089" t="str">
        <f>"2-126-9"</f>
        <v>2-126-9</v>
      </c>
      <c r="F3089" t="s">
        <v>71</v>
      </c>
      <c r="G3089" t="s">
        <v>72</v>
      </c>
      <c r="T3089">
        <v>1</v>
      </c>
      <c r="U3089">
        <v>0</v>
      </c>
      <c r="V3089">
        <v>0</v>
      </c>
      <c r="W3089">
        <v>0</v>
      </c>
      <c r="X3089">
        <v>1</v>
      </c>
      <c r="Y3089">
        <v>0</v>
      </c>
      <c r="Z3089">
        <v>0</v>
      </c>
      <c r="AA3089">
        <v>1</v>
      </c>
      <c r="AB3089">
        <v>0</v>
      </c>
      <c r="AC3089">
        <v>1</v>
      </c>
      <c r="AD3089">
        <v>0</v>
      </c>
      <c r="AE3089">
        <v>1</v>
      </c>
      <c r="AF3089">
        <v>1</v>
      </c>
      <c r="AG3089">
        <v>1</v>
      </c>
      <c r="AH3089">
        <v>0</v>
      </c>
      <c r="AI3089">
        <v>1</v>
      </c>
      <c r="AJ3089">
        <v>1</v>
      </c>
      <c r="AK3089">
        <v>0</v>
      </c>
      <c r="AL3089">
        <v>1</v>
      </c>
      <c r="AM3089">
        <v>1</v>
      </c>
      <c r="AN3089">
        <v>1</v>
      </c>
      <c r="AO3089">
        <v>1</v>
      </c>
      <c r="AP3089">
        <v>0</v>
      </c>
      <c r="AQ3089">
        <v>0</v>
      </c>
      <c r="AR3089">
        <v>0</v>
      </c>
    </row>
    <row r="3090" spans="1:44" x14ac:dyDescent="0.3">
      <c r="A3090">
        <v>3086</v>
      </c>
      <c r="B3090">
        <v>2</v>
      </c>
      <c r="C3090">
        <v>126</v>
      </c>
      <c r="D3090">
        <v>5</v>
      </c>
      <c r="E3090" t="str">
        <f>"2-126-5"</f>
        <v>2-126-5</v>
      </c>
      <c r="F3090" t="s">
        <v>71</v>
      </c>
      <c r="G3090" t="s">
        <v>72</v>
      </c>
      <c r="T3090">
        <v>0</v>
      </c>
      <c r="U3090">
        <v>1</v>
      </c>
      <c r="V3090">
        <v>0</v>
      </c>
      <c r="W3090">
        <v>0</v>
      </c>
      <c r="X3090">
        <v>0</v>
      </c>
      <c r="Y3090">
        <v>1</v>
      </c>
      <c r="Z3090">
        <v>1</v>
      </c>
      <c r="AA3090">
        <v>0</v>
      </c>
      <c r="AB3090">
        <v>0</v>
      </c>
      <c r="AC3090">
        <v>1</v>
      </c>
      <c r="AD3090">
        <v>0</v>
      </c>
      <c r="AE3090">
        <v>1</v>
      </c>
      <c r="AF3090">
        <v>1</v>
      </c>
      <c r="AG3090">
        <v>1</v>
      </c>
      <c r="AH3090">
        <v>0</v>
      </c>
      <c r="AI3090">
        <v>1</v>
      </c>
      <c r="AJ3090">
        <v>1</v>
      </c>
      <c r="AK3090">
        <v>0</v>
      </c>
      <c r="AL3090">
        <v>1</v>
      </c>
      <c r="AM3090">
        <v>1</v>
      </c>
      <c r="AN3090">
        <v>1</v>
      </c>
      <c r="AO3090">
        <v>1</v>
      </c>
      <c r="AP3090">
        <v>0</v>
      </c>
      <c r="AQ3090">
        <v>0</v>
      </c>
      <c r="AR3090">
        <v>0</v>
      </c>
    </row>
    <row r="3091" spans="1:44" x14ac:dyDescent="0.3">
      <c r="A3091">
        <v>3087</v>
      </c>
      <c r="B3091">
        <v>2</v>
      </c>
      <c r="C3091">
        <v>126</v>
      </c>
      <c r="D3091">
        <v>3</v>
      </c>
      <c r="E3091" t="str">
        <f>"2-126-3"</f>
        <v>2-126-3</v>
      </c>
      <c r="F3091" t="s">
        <v>71</v>
      </c>
      <c r="G3091" t="s">
        <v>73</v>
      </c>
      <c r="H3091">
        <v>1</v>
      </c>
      <c r="I3091">
        <v>1</v>
      </c>
      <c r="J3091">
        <v>0</v>
      </c>
      <c r="K3091">
        <v>0</v>
      </c>
      <c r="L3091">
        <v>1</v>
      </c>
      <c r="M3091">
        <v>1</v>
      </c>
      <c r="N3091">
        <v>1</v>
      </c>
      <c r="O3091">
        <v>1</v>
      </c>
      <c r="P3091">
        <v>1</v>
      </c>
      <c r="Q3091">
        <v>1</v>
      </c>
      <c r="R3091">
        <v>1</v>
      </c>
      <c r="S3091">
        <v>1</v>
      </c>
    </row>
    <row r="3092" spans="1:44" x14ac:dyDescent="0.3">
      <c r="A3092">
        <v>3088</v>
      </c>
      <c r="B3092">
        <v>2</v>
      </c>
      <c r="C3092">
        <v>126</v>
      </c>
      <c r="D3092">
        <v>18</v>
      </c>
      <c r="E3092" t="str">
        <f>"2-126-18"</f>
        <v>2-126-18</v>
      </c>
      <c r="F3092" t="s">
        <v>71</v>
      </c>
      <c r="G3092" t="s">
        <v>72</v>
      </c>
      <c r="T3092">
        <v>0</v>
      </c>
      <c r="U3092">
        <v>1</v>
      </c>
      <c r="V3092">
        <v>0</v>
      </c>
      <c r="W3092">
        <v>0</v>
      </c>
      <c r="X3092">
        <v>0</v>
      </c>
      <c r="Y3092">
        <v>1</v>
      </c>
      <c r="Z3092">
        <v>0</v>
      </c>
      <c r="AA3092">
        <v>1</v>
      </c>
      <c r="AB3092">
        <v>1</v>
      </c>
      <c r="AC3092">
        <v>0</v>
      </c>
      <c r="AD3092">
        <v>0</v>
      </c>
      <c r="AE3092">
        <v>0</v>
      </c>
      <c r="AF3092">
        <v>0</v>
      </c>
      <c r="AG3092">
        <v>0</v>
      </c>
      <c r="AH3092">
        <v>0</v>
      </c>
      <c r="AI3092">
        <v>1</v>
      </c>
      <c r="AJ3092">
        <v>1</v>
      </c>
      <c r="AK3092">
        <v>0</v>
      </c>
      <c r="AL3092">
        <v>0</v>
      </c>
      <c r="AM3092">
        <v>0</v>
      </c>
      <c r="AN3092">
        <v>0</v>
      </c>
      <c r="AO3092">
        <v>0</v>
      </c>
      <c r="AP3092">
        <v>0</v>
      </c>
      <c r="AQ3092">
        <v>0</v>
      </c>
      <c r="AR3092">
        <v>0</v>
      </c>
    </row>
    <row r="3093" spans="1:44" x14ac:dyDescent="0.3">
      <c r="A3093">
        <v>3089</v>
      </c>
      <c r="B3093">
        <v>2</v>
      </c>
      <c r="C3093">
        <v>126</v>
      </c>
      <c r="D3093">
        <v>10</v>
      </c>
      <c r="E3093" t="str">
        <f>"2-126-10"</f>
        <v>2-126-10</v>
      </c>
      <c r="F3093" t="s">
        <v>71</v>
      </c>
      <c r="G3093" t="s">
        <v>73</v>
      </c>
      <c r="H3093">
        <v>1</v>
      </c>
      <c r="I3093">
        <v>1</v>
      </c>
      <c r="J3093">
        <v>0</v>
      </c>
      <c r="K3093">
        <v>0</v>
      </c>
      <c r="L3093">
        <v>1</v>
      </c>
      <c r="M3093">
        <v>1</v>
      </c>
      <c r="N3093">
        <v>1</v>
      </c>
      <c r="O3093">
        <v>1</v>
      </c>
      <c r="P3093">
        <v>1</v>
      </c>
      <c r="Q3093">
        <v>1</v>
      </c>
      <c r="R3093">
        <v>0</v>
      </c>
      <c r="S3093">
        <v>1</v>
      </c>
    </row>
    <row r="3094" spans="1:44" x14ac:dyDescent="0.3">
      <c r="A3094">
        <v>3090</v>
      </c>
      <c r="B3094">
        <v>2</v>
      </c>
      <c r="C3094">
        <v>126</v>
      </c>
      <c r="D3094">
        <v>6</v>
      </c>
      <c r="E3094" t="str">
        <f>"2-126-6"</f>
        <v>2-126-6</v>
      </c>
      <c r="F3094" t="s">
        <v>71</v>
      </c>
      <c r="G3094" t="s">
        <v>73</v>
      </c>
      <c r="H3094">
        <v>1</v>
      </c>
      <c r="I3094">
        <v>0</v>
      </c>
      <c r="J3094">
        <v>0</v>
      </c>
      <c r="K3094">
        <v>1</v>
      </c>
      <c r="L3094">
        <v>1</v>
      </c>
      <c r="M3094">
        <v>1</v>
      </c>
      <c r="N3094">
        <v>1</v>
      </c>
      <c r="O3094">
        <v>1</v>
      </c>
      <c r="P3094">
        <v>1</v>
      </c>
      <c r="Q3094">
        <v>1</v>
      </c>
      <c r="R3094">
        <v>1</v>
      </c>
      <c r="S3094">
        <v>1</v>
      </c>
    </row>
    <row r="3095" spans="1:44" x14ac:dyDescent="0.3">
      <c r="A3095">
        <v>3091</v>
      </c>
      <c r="B3095">
        <v>2</v>
      </c>
      <c r="C3095">
        <v>126</v>
      </c>
      <c r="D3095">
        <v>2</v>
      </c>
      <c r="E3095" t="str">
        <f>"2-126-2"</f>
        <v>2-126-2</v>
      </c>
      <c r="F3095" t="s">
        <v>71</v>
      </c>
      <c r="G3095" t="s">
        <v>73</v>
      </c>
      <c r="H3095">
        <v>1</v>
      </c>
      <c r="I3095">
        <v>0</v>
      </c>
      <c r="J3095">
        <v>0</v>
      </c>
      <c r="K3095">
        <v>1</v>
      </c>
      <c r="L3095">
        <v>1</v>
      </c>
      <c r="M3095">
        <v>1</v>
      </c>
      <c r="N3095">
        <v>1</v>
      </c>
      <c r="O3095">
        <v>1</v>
      </c>
      <c r="P3095">
        <v>1</v>
      </c>
      <c r="Q3095">
        <v>1</v>
      </c>
      <c r="R3095">
        <v>1</v>
      </c>
      <c r="S3095">
        <v>1</v>
      </c>
    </row>
    <row r="3096" spans="1:44" x14ac:dyDescent="0.3">
      <c r="A3096">
        <v>3092</v>
      </c>
      <c r="B3096">
        <v>2</v>
      </c>
      <c r="C3096">
        <v>126</v>
      </c>
      <c r="D3096">
        <v>16</v>
      </c>
      <c r="E3096" t="str">
        <f>"2-126-16"</f>
        <v>2-126-16</v>
      </c>
      <c r="F3096" t="s">
        <v>71</v>
      </c>
      <c r="G3096" t="s">
        <v>72</v>
      </c>
      <c r="T3096">
        <v>1</v>
      </c>
      <c r="U3096">
        <v>0</v>
      </c>
      <c r="V3096">
        <v>0</v>
      </c>
      <c r="W3096">
        <v>0</v>
      </c>
      <c r="X3096">
        <v>0</v>
      </c>
      <c r="Y3096">
        <v>1</v>
      </c>
      <c r="Z3096">
        <v>1</v>
      </c>
      <c r="AA3096">
        <v>0</v>
      </c>
      <c r="AB3096">
        <v>1</v>
      </c>
      <c r="AC3096">
        <v>0</v>
      </c>
      <c r="AD3096">
        <v>0</v>
      </c>
      <c r="AE3096">
        <v>1</v>
      </c>
      <c r="AF3096">
        <v>1</v>
      </c>
      <c r="AG3096">
        <v>1</v>
      </c>
      <c r="AH3096">
        <v>0</v>
      </c>
      <c r="AI3096">
        <v>1</v>
      </c>
      <c r="AJ3096">
        <v>1</v>
      </c>
      <c r="AK3096">
        <v>0</v>
      </c>
      <c r="AL3096">
        <v>1</v>
      </c>
      <c r="AM3096">
        <v>1</v>
      </c>
      <c r="AN3096">
        <v>1</v>
      </c>
      <c r="AO3096">
        <v>1</v>
      </c>
      <c r="AP3096">
        <v>0</v>
      </c>
      <c r="AQ3096">
        <v>0</v>
      </c>
      <c r="AR3096">
        <v>0</v>
      </c>
    </row>
    <row r="3097" spans="1:44" x14ac:dyDescent="0.3">
      <c r="A3097">
        <v>3093</v>
      </c>
      <c r="B3097">
        <v>2</v>
      </c>
      <c r="C3097">
        <v>126</v>
      </c>
      <c r="D3097">
        <v>15</v>
      </c>
      <c r="E3097" t="str">
        <f>"2-126-15"</f>
        <v>2-126-15</v>
      </c>
      <c r="F3097" t="s">
        <v>71</v>
      </c>
      <c r="G3097" t="s">
        <v>73</v>
      </c>
      <c r="H3097">
        <v>1</v>
      </c>
      <c r="I3097">
        <v>0</v>
      </c>
      <c r="J3097">
        <v>0</v>
      </c>
      <c r="K3097">
        <v>1</v>
      </c>
      <c r="L3097">
        <v>1</v>
      </c>
      <c r="M3097">
        <v>1</v>
      </c>
      <c r="N3097">
        <v>1</v>
      </c>
      <c r="O3097">
        <v>1</v>
      </c>
      <c r="P3097">
        <v>1</v>
      </c>
      <c r="Q3097">
        <v>1</v>
      </c>
      <c r="R3097">
        <v>1</v>
      </c>
      <c r="S3097">
        <v>1</v>
      </c>
    </row>
    <row r="3098" spans="1:44" x14ac:dyDescent="0.3">
      <c r="A3098">
        <v>3094</v>
      </c>
      <c r="B3098">
        <v>2</v>
      </c>
      <c r="C3098">
        <v>126</v>
      </c>
      <c r="D3098">
        <v>11</v>
      </c>
      <c r="E3098" t="str">
        <f>"2-126-11"</f>
        <v>2-126-11</v>
      </c>
      <c r="F3098" t="s">
        <v>71</v>
      </c>
      <c r="G3098" t="s">
        <v>73</v>
      </c>
      <c r="H3098">
        <v>1</v>
      </c>
      <c r="I3098">
        <v>1</v>
      </c>
      <c r="J3098">
        <v>0</v>
      </c>
      <c r="K3098">
        <v>0</v>
      </c>
      <c r="L3098">
        <v>1</v>
      </c>
      <c r="M3098">
        <v>1</v>
      </c>
      <c r="N3098">
        <v>1</v>
      </c>
      <c r="O3098">
        <v>1</v>
      </c>
      <c r="P3098">
        <v>1</v>
      </c>
      <c r="Q3098">
        <v>1</v>
      </c>
      <c r="R3098">
        <v>1</v>
      </c>
      <c r="S3098">
        <v>1</v>
      </c>
    </row>
    <row r="3099" spans="1:44" x14ac:dyDescent="0.3">
      <c r="A3099">
        <v>3095</v>
      </c>
      <c r="B3099">
        <v>2</v>
      </c>
      <c r="C3099">
        <v>126</v>
      </c>
      <c r="D3099">
        <v>7</v>
      </c>
      <c r="E3099" t="str">
        <f>"2-126-7"</f>
        <v>2-126-7</v>
      </c>
      <c r="F3099" t="s">
        <v>71</v>
      </c>
      <c r="G3099" t="s">
        <v>73</v>
      </c>
      <c r="H3099">
        <v>1</v>
      </c>
      <c r="I3099">
        <v>1</v>
      </c>
      <c r="J3099">
        <v>0</v>
      </c>
      <c r="K3099">
        <v>0</v>
      </c>
      <c r="L3099">
        <v>1</v>
      </c>
      <c r="M3099">
        <v>1</v>
      </c>
      <c r="N3099">
        <v>1</v>
      </c>
      <c r="O3099">
        <v>1</v>
      </c>
      <c r="P3099">
        <v>1</v>
      </c>
      <c r="Q3099">
        <v>1</v>
      </c>
      <c r="R3099">
        <v>1</v>
      </c>
      <c r="S3099">
        <v>1</v>
      </c>
    </row>
    <row r="3100" spans="1:44" x14ac:dyDescent="0.3">
      <c r="A3100">
        <v>3096</v>
      </c>
      <c r="B3100">
        <v>2</v>
      </c>
      <c r="C3100">
        <v>126</v>
      </c>
      <c r="D3100">
        <v>4</v>
      </c>
      <c r="E3100" t="str">
        <f>"2-126-4"</f>
        <v>2-126-4</v>
      </c>
      <c r="F3100" t="s">
        <v>71</v>
      </c>
      <c r="G3100" t="s">
        <v>73</v>
      </c>
      <c r="H3100">
        <v>1</v>
      </c>
      <c r="I3100">
        <v>0</v>
      </c>
      <c r="J3100">
        <v>1</v>
      </c>
      <c r="K3100">
        <v>0</v>
      </c>
      <c r="L3100">
        <v>1</v>
      </c>
      <c r="M3100">
        <v>1</v>
      </c>
      <c r="N3100">
        <v>1</v>
      </c>
      <c r="O3100">
        <v>1</v>
      </c>
      <c r="P3100">
        <v>1</v>
      </c>
      <c r="Q3100">
        <v>1</v>
      </c>
      <c r="R3100">
        <v>1</v>
      </c>
      <c r="S3100">
        <v>1</v>
      </c>
    </row>
    <row r="3101" spans="1:44" x14ac:dyDescent="0.3">
      <c r="A3101">
        <v>3097</v>
      </c>
      <c r="B3101">
        <v>2</v>
      </c>
      <c r="C3101">
        <v>126</v>
      </c>
      <c r="D3101">
        <v>20</v>
      </c>
      <c r="E3101" t="str">
        <f>"2-126-20"</f>
        <v>2-126-20</v>
      </c>
      <c r="F3101" t="s">
        <v>71</v>
      </c>
      <c r="G3101" t="s">
        <v>72</v>
      </c>
      <c r="T3101">
        <v>0</v>
      </c>
      <c r="U3101">
        <v>1</v>
      </c>
      <c r="V3101">
        <v>0</v>
      </c>
      <c r="W3101">
        <v>0</v>
      </c>
      <c r="X3101">
        <v>1</v>
      </c>
      <c r="Y3101">
        <v>0</v>
      </c>
      <c r="Z3101">
        <v>1</v>
      </c>
      <c r="AA3101">
        <v>0</v>
      </c>
      <c r="AB3101">
        <v>0</v>
      </c>
      <c r="AC3101">
        <v>0</v>
      </c>
      <c r="AD3101">
        <v>1</v>
      </c>
      <c r="AE3101">
        <v>0</v>
      </c>
      <c r="AF3101">
        <v>0</v>
      </c>
      <c r="AG3101">
        <v>0</v>
      </c>
      <c r="AH3101">
        <v>0</v>
      </c>
      <c r="AI3101">
        <v>1</v>
      </c>
      <c r="AJ3101">
        <v>0</v>
      </c>
      <c r="AK3101">
        <v>1</v>
      </c>
      <c r="AL3101">
        <v>0</v>
      </c>
      <c r="AM3101">
        <v>0</v>
      </c>
      <c r="AN3101">
        <v>1</v>
      </c>
      <c r="AO3101">
        <v>1</v>
      </c>
      <c r="AP3101">
        <v>0</v>
      </c>
      <c r="AQ3101">
        <v>0</v>
      </c>
      <c r="AR3101">
        <v>0</v>
      </c>
    </row>
    <row r="3102" spans="1:44" x14ac:dyDescent="0.3">
      <c r="A3102">
        <v>3098</v>
      </c>
      <c r="B3102">
        <v>2</v>
      </c>
      <c r="C3102">
        <v>126</v>
      </c>
      <c r="D3102">
        <v>19</v>
      </c>
      <c r="E3102" t="str">
        <f>"2-126-19"</f>
        <v>2-126-19</v>
      </c>
      <c r="F3102" t="s">
        <v>71</v>
      </c>
      <c r="G3102" t="s">
        <v>72</v>
      </c>
      <c r="T3102">
        <v>1</v>
      </c>
      <c r="U3102">
        <v>0</v>
      </c>
      <c r="V3102">
        <v>0</v>
      </c>
      <c r="W3102">
        <v>0</v>
      </c>
      <c r="X3102">
        <v>1</v>
      </c>
      <c r="Y3102">
        <v>0</v>
      </c>
      <c r="Z3102">
        <v>1</v>
      </c>
      <c r="AA3102">
        <v>0</v>
      </c>
      <c r="AB3102">
        <v>0</v>
      </c>
      <c r="AC3102">
        <v>1</v>
      </c>
      <c r="AD3102">
        <v>0</v>
      </c>
      <c r="AE3102">
        <v>1</v>
      </c>
      <c r="AF3102">
        <v>1</v>
      </c>
      <c r="AG3102">
        <v>1</v>
      </c>
      <c r="AH3102">
        <v>1</v>
      </c>
      <c r="AI3102">
        <v>0</v>
      </c>
      <c r="AJ3102">
        <v>1</v>
      </c>
      <c r="AK3102">
        <v>0</v>
      </c>
      <c r="AL3102">
        <v>1</v>
      </c>
      <c r="AM3102">
        <v>1</v>
      </c>
      <c r="AN3102">
        <v>1</v>
      </c>
      <c r="AO3102">
        <v>1</v>
      </c>
      <c r="AP3102">
        <v>0</v>
      </c>
      <c r="AQ3102">
        <v>0</v>
      </c>
      <c r="AR3102">
        <v>0</v>
      </c>
    </row>
    <row r="3103" spans="1:44" x14ac:dyDescent="0.3">
      <c r="A3103">
        <v>3099</v>
      </c>
      <c r="B3103">
        <v>2</v>
      </c>
      <c r="C3103">
        <v>126</v>
      </c>
      <c r="D3103">
        <v>12</v>
      </c>
      <c r="E3103" t="str">
        <f>"2-126-12"</f>
        <v>2-126-12</v>
      </c>
      <c r="F3103" t="s">
        <v>71</v>
      </c>
      <c r="G3103" t="s">
        <v>73</v>
      </c>
      <c r="H3103">
        <v>1</v>
      </c>
      <c r="I3103">
        <v>1</v>
      </c>
      <c r="J3103">
        <v>0</v>
      </c>
      <c r="K3103">
        <v>0</v>
      </c>
      <c r="L3103">
        <v>1</v>
      </c>
      <c r="M3103">
        <v>1</v>
      </c>
      <c r="N3103">
        <v>1</v>
      </c>
      <c r="O3103">
        <v>1</v>
      </c>
      <c r="P3103">
        <v>1</v>
      </c>
      <c r="Q3103">
        <v>1</v>
      </c>
      <c r="R3103">
        <v>1</v>
      </c>
      <c r="S3103">
        <v>1</v>
      </c>
    </row>
    <row r="3104" spans="1:44" x14ac:dyDescent="0.3">
      <c r="A3104">
        <v>3100</v>
      </c>
      <c r="B3104">
        <v>2</v>
      </c>
      <c r="C3104">
        <v>126</v>
      </c>
      <c r="D3104">
        <v>8</v>
      </c>
      <c r="E3104" t="str">
        <f>"2-126-8"</f>
        <v>2-126-8</v>
      </c>
      <c r="F3104" t="s">
        <v>71</v>
      </c>
      <c r="G3104" t="s">
        <v>73</v>
      </c>
      <c r="H3104">
        <v>1</v>
      </c>
      <c r="I3104">
        <v>0</v>
      </c>
      <c r="J3104">
        <v>0</v>
      </c>
      <c r="K3104">
        <v>1</v>
      </c>
      <c r="L3104">
        <v>1</v>
      </c>
      <c r="M3104">
        <v>1</v>
      </c>
      <c r="N3104">
        <v>1</v>
      </c>
      <c r="O3104">
        <v>1</v>
      </c>
      <c r="P3104">
        <v>1</v>
      </c>
      <c r="Q3104">
        <v>1</v>
      </c>
      <c r="R3104">
        <v>1</v>
      </c>
      <c r="S3104">
        <v>1</v>
      </c>
    </row>
    <row r="3105" spans="1:44" x14ac:dyDescent="0.3">
      <c r="A3105">
        <v>3101</v>
      </c>
      <c r="B3105">
        <v>2</v>
      </c>
      <c r="C3105">
        <v>126</v>
      </c>
      <c r="D3105">
        <v>1</v>
      </c>
      <c r="E3105" t="str">
        <f>"2-126-1"</f>
        <v>2-126-1</v>
      </c>
      <c r="F3105" t="s">
        <v>71</v>
      </c>
      <c r="G3105" t="s">
        <v>73</v>
      </c>
      <c r="H3105">
        <v>1</v>
      </c>
      <c r="I3105">
        <v>0</v>
      </c>
      <c r="J3105">
        <v>0</v>
      </c>
      <c r="K3105">
        <v>1</v>
      </c>
      <c r="L3105">
        <v>1</v>
      </c>
      <c r="M3105">
        <v>1</v>
      </c>
      <c r="N3105">
        <v>1</v>
      </c>
      <c r="O3105">
        <v>1</v>
      </c>
      <c r="P3105">
        <v>1</v>
      </c>
      <c r="Q3105">
        <v>1</v>
      </c>
      <c r="R3105">
        <v>1</v>
      </c>
      <c r="S3105">
        <v>1</v>
      </c>
    </row>
    <row r="3106" spans="1:44" x14ac:dyDescent="0.3">
      <c r="A3106">
        <v>3102</v>
      </c>
      <c r="B3106">
        <v>2</v>
      </c>
      <c r="C3106">
        <v>126</v>
      </c>
      <c r="D3106">
        <v>17</v>
      </c>
      <c r="E3106" t="str">
        <f>"2-126-17"</f>
        <v>2-126-17</v>
      </c>
      <c r="F3106" t="s">
        <v>71</v>
      </c>
      <c r="G3106" t="s">
        <v>72</v>
      </c>
      <c r="T3106">
        <v>1</v>
      </c>
      <c r="U3106">
        <v>0</v>
      </c>
      <c r="V3106">
        <v>0</v>
      </c>
      <c r="W3106">
        <v>0</v>
      </c>
      <c r="X3106">
        <v>0</v>
      </c>
      <c r="Y3106">
        <v>1</v>
      </c>
      <c r="Z3106">
        <v>1</v>
      </c>
      <c r="AA3106">
        <v>0</v>
      </c>
      <c r="AB3106">
        <v>1</v>
      </c>
      <c r="AC3106">
        <v>0</v>
      </c>
      <c r="AD3106">
        <v>0</v>
      </c>
      <c r="AE3106">
        <v>1</v>
      </c>
      <c r="AF3106">
        <v>1</v>
      </c>
      <c r="AG3106">
        <v>1</v>
      </c>
      <c r="AH3106">
        <v>0</v>
      </c>
      <c r="AI3106">
        <v>1</v>
      </c>
      <c r="AJ3106">
        <v>1</v>
      </c>
      <c r="AK3106">
        <v>0</v>
      </c>
      <c r="AL3106">
        <v>1</v>
      </c>
      <c r="AM3106">
        <v>1</v>
      </c>
      <c r="AN3106">
        <v>1</v>
      </c>
      <c r="AO3106">
        <v>1</v>
      </c>
      <c r="AP3106">
        <v>0</v>
      </c>
      <c r="AQ3106">
        <v>0</v>
      </c>
      <c r="AR3106">
        <v>0</v>
      </c>
    </row>
    <row r="3107" spans="1:44" x14ac:dyDescent="0.3">
      <c r="A3107">
        <v>3103</v>
      </c>
      <c r="B3107">
        <v>2</v>
      </c>
      <c r="C3107">
        <v>126</v>
      </c>
      <c r="D3107">
        <v>23</v>
      </c>
      <c r="E3107" t="str">
        <f>"2-126-23"</f>
        <v>2-126-23</v>
      </c>
      <c r="F3107" t="s">
        <v>71</v>
      </c>
      <c r="G3107" t="s">
        <v>72</v>
      </c>
      <c r="T3107">
        <v>0</v>
      </c>
      <c r="U3107">
        <v>1</v>
      </c>
      <c r="V3107">
        <v>0</v>
      </c>
      <c r="W3107">
        <v>0</v>
      </c>
      <c r="X3107">
        <v>0</v>
      </c>
      <c r="Y3107">
        <v>1</v>
      </c>
      <c r="Z3107">
        <v>0</v>
      </c>
      <c r="AA3107">
        <v>1</v>
      </c>
      <c r="AB3107">
        <v>0</v>
      </c>
      <c r="AC3107">
        <v>1</v>
      </c>
      <c r="AD3107">
        <v>0</v>
      </c>
      <c r="AE3107">
        <v>0</v>
      </c>
      <c r="AF3107">
        <v>0</v>
      </c>
      <c r="AG3107">
        <v>0</v>
      </c>
      <c r="AH3107">
        <v>0</v>
      </c>
      <c r="AI3107">
        <v>1</v>
      </c>
      <c r="AJ3107">
        <v>1</v>
      </c>
      <c r="AK3107">
        <v>0</v>
      </c>
      <c r="AL3107">
        <v>0</v>
      </c>
      <c r="AM3107">
        <v>1</v>
      </c>
      <c r="AN3107">
        <v>1</v>
      </c>
      <c r="AO3107">
        <v>1</v>
      </c>
      <c r="AP3107">
        <v>0</v>
      </c>
      <c r="AQ3107">
        <v>0</v>
      </c>
      <c r="AR3107">
        <v>0</v>
      </c>
    </row>
    <row r="3108" spans="1:44" x14ac:dyDescent="0.3">
      <c r="A3108">
        <v>3104</v>
      </c>
      <c r="B3108">
        <v>2</v>
      </c>
      <c r="C3108">
        <v>127</v>
      </c>
      <c r="D3108">
        <v>21</v>
      </c>
      <c r="E3108" t="str">
        <f>"2-127-21"</f>
        <v>2-127-21</v>
      </c>
      <c r="F3108" t="s">
        <v>71</v>
      </c>
      <c r="G3108" t="s">
        <v>72</v>
      </c>
      <c r="T3108">
        <v>1</v>
      </c>
      <c r="U3108">
        <v>0</v>
      </c>
      <c r="V3108">
        <v>0</v>
      </c>
      <c r="W3108">
        <v>0</v>
      </c>
      <c r="X3108">
        <v>1</v>
      </c>
      <c r="Y3108">
        <v>0</v>
      </c>
      <c r="Z3108">
        <v>1</v>
      </c>
      <c r="AA3108">
        <v>0</v>
      </c>
      <c r="AB3108">
        <v>1</v>
      </c>
      <c r="AC3108">
        <v>0</v>
      </c>
      <c r="AD3108">
        <v>0</v>
      </c>
      <c r="AE3108">
        <v>1</v>
      </c>
      <c r="AF3108">
        <v>1</v>
      </c>
      <c r="AG3108">
        <v>1</v>
      </c>
      <c r="AH3108">
        <v>0</v>
      </c>
      <c r="AI3108">
        <v>1</v>
      </c>
      <c r="AJ3108">
        <v>1</v>
      </c>
      <c r="AK3108">
        <v>0</v>
      </c>
      <c r="AL3108">
        <v>1</v>
      </c>
      <c r="AM3108">
        <v>1</v>
      </c>
      <c r="AN3108">
        <v>1</v>
      </c>
      <c r="AO3108">
        <v>1</v>
      </c>
      <c r="AP3108">
        <v>0</v>
      </c>
      <c r="AQ3108">
        <v>0</v>
      </c>
      <c r="AR3108">
        <v>0</v>
      </c>
    </row>
    <row r="3109" spans="1:44" x14ac:dyDescent="0.3">
      <c r="A3109">
        <v>3105</v>
      </c>
      <c r="B3109">
        <v>2</v>
      </c>
      <c r="C3109">
        <v>127</v>
      </c>
      <c r="D3109">
        <v>14</v>
      </c>
      <c r="E3109" t="str">
        <f>"2-127-14"</f>
        <v>2-127-14</v>
      </c>
      <c r="F3109" t="s">
        <v>71</v>
      </c>
      <c r="G3109" t="s">
        <v>72</v>
      </c>
      <c r="T3109">
        <v>0</v>
      </c>
      <c r="U3109">
        <v>1</v>
      </c>
      <c r="V3109">
        <v>0</v>
      </c>
      <c r="W3109">
        <v>0</v>
      </c>
      <c r="X3109">
        <v>1</v>
      </c>
      <c r="Y3109">
        <v>0</v>
      </c>
      <c r="Z3109">
        <v>0</v>
      </c>
      <c r="AA3109">
        <v>1</v>
      </c>
      <c r="AB3109">
        <v>0</v>
      </c>
      <c r="AC3109">
        <v>1</v>
      </c>
      <c r="AD3109">
        <v>0</v>
      </c>
      <c r="AE3109">
        <v>0</v>
      </c>
      <c r="AF3109">
        <v>0</v>
      </c>
      <c r="AG3109">
        <v>0</v>
      </c>
      <c r="AH3109">
        <v>1</v>
      </c>
      <c r="AI3109">
        <v>0</v>
      </c>
      <c r="AJ3109">
        <v>1</v>
      </c>
      <c r="AK3109">
        <v>0</v>
      </c>
      <c r="AL3109">
        <v>0</v>
      </c>
      <c r="AM3109">
        <v>1</v>
      </c>
      <c r="AN3109">
        <v>0</v>
      </c>
      <c r="AO3109">
        <v>1</v>
      </c>
      <c r="AP3109">
        <v>0</v>
      </c>
      <c r="AQ3109">
        <v>0</v>
      </c>
      <c r="AR3109">
        <v>0</v>
      </c>
    </row>
    <row r="3110" spans="1:44" x14ac:dyDescent="0.3">
      <c r="A3110">
        <v>3106</v>
      </c>
      <c r="B3110">
        <v>2</v>
      </c>
      <c r="C3110">
        <v>127</v>
      </c>
      <c r="D3110">
        <v>13</v>
      </c>
      <c r="E3110" t="str">
        <f>"2-127-13"</f>
        <v>2-127-13</v>
      </c>
      <c r="F3110" t="s">
        <v>71</v>
      </c>
      <c r="G3110" t="s">
        <v>73</v>
      </c>
      <c r="H3110">
        <v>1</v>
      </c>
      <c r="I3110">
        <v>1</v>
      </c>
      <c r="J3110">
        <v>0</v>
      </c>
      <c r="K3110">
        <v>0</v>
      </c>
      <c r="L3110">
        <v>1</v>
      </c>
      <c r="M3110">
        <v>1</v>
      </c>
      <c r="N3110">
        <v>1</v>
      </c>
      <c r="O3110">
        <v>1</v>
      </c>
      <c r="P3110">
        <v>1</v>
      </c>
      <c r="Q3110">
        <v>1</v>
      </c>
      <c r="R3110">
        <v>1</v>
      </c>
      <c r="S3110">
        <v>1</v>
      </c>
    </row>
    <row r="3111" spans="1:44" x14ac:dyDescent="0.3">
      <c r="A3111">
        <v>3107</v>
      </c>
      <c r="B3111">
        <v>2</v>
      </c>
      <c r="C3111">
        <v>127</v>
      </c>
      <c r="D3111">
        <v>9</v>
      </c>
      <c r="E3111" t="str">
        <f>"2-127-9"</f>
        <v>2-127-9</v>
      </c>
      <c r="F3111" t="s">
        <v>71</v>
      </c>
      <c r="G3111" t="s">
        <v>73</v>
      </c>
      <c r="H3111">
        <v>0</v>
      </c>
      <c r="I3111">
        <v>1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0</v>
      </c>
      <c r="P3111">
        <v>0</v>
      </c>
      <c r="Q3111">
        <v>0</v>
      </c>
      <c r="R3111">
        <v>0</v>
      </c>
      <c r="S3111">
        <v>0</v>
      </c>
    </row>
    <row r="3112" spans="1:44" x14ac:dyDescent="0.3">
      <c r="A3112">
        <v>3108</v>
      </c>
      <c r="B3112">
        <v>2</v>
      </c>
      <c r="C3112">
        <v>127</v>
      </c>
      <c r="D3112">
        <v>4</v>
      </c>
      <c r="E3112" t="str">
        <f>"2-127-4"</f>
        <v>2-127-4</v>
      </c>
      <c r="F3112" t="s">
        <v>71</v>
      </c>
      <c r="G3112" t="s">
        <v>73</v>
      </c>
      <c r="H3112">
        <v>1</v>
      </c>
      <c r="I3112">
        <v>0</v>
      </c>
      <c r="J3112">
        <v>0</v>
      </c>
      <c r="K3112">
        <v>1</v>
      </c>
      <c r="L3112">
        <v>1</v>
      </c>
      <c r="M3112">
        <v>0</v>
      </c>
      <c r="N3112">
        <v>0</v>
      </c>
      <c r="O3112">
        <v>1</v>
      </c>
      <c r="P3112">
        <v>0</v>
      </c>
      <c r="Q3112">
        <v>0</v>
      </c>
      <c r="R3112">
        <v>1</v>
      </c>
      <c r="S3112">
        <v>1</v>
      </c>
    </row>
    <row r="3113" spans="1:44" x14ac:dyDescent="0.3">
      <c r="A3113">
        <v>3109</v>
      </c>
      <c r="B3113">
        <v>2</v>
      </c>
      <c r="C3113">
        <v>127</v>
      </c>
      <c r="D3113">
        <v>20</v>
      </c>
      <c r="E3113" t="str">
        <f>"2-127-20"</f>
        <v>2-127-20</v>
      </c>
      <c r="F3113" t="s">
        <v>71</v>
      </c>
      <c r="G3113" t="s">
        <v>72</v>
      </c>
      <c r="T3113">
        <v>1</v>
      </c>
      <c r="U3113">
        <v>0</v>
      </c>
      <c r="V3113">
        <v>0</v>
      </c>
      <c r="W3113">
        <v>0</v>
      </c>
      <c r="X3113">
        <v>1</v>
      </c>
      <c r="Y3113">
        <v>0</v>
      </c>
      <c r="Z3113">
        <v>1</v>
      </c>
      <c r="AA3113">
        <v>0</v>
      </c>
      <c r="AB3113">
        <v>0</v>
      </c>
      <c r="AC3113">
        <v>1</v>
      </c>
      <c r="AD3113">
        <v>0</v>
      </c>
      <c r="AE3113">
        <v>1</v>
      </c>
      <c r="AF3113">
        <v>1</v>
      </c>
      <c r="AG3113">
        <v>1</v>
      </c>
      <c r="AH3113">
        <v>0</v>
      </c>
      <c r="AI3113">
        <v>1</v>
      </c>
      <c r="AJ3113">
        <v>1</v>
      </c>
      <c r="AK3113">
        <v>0</v>
      </c>
      <c r="AL3113">
        <v>1</v>
      </c>
      <c r="AM3113">
        <v>1</v>
      </c>
      <c r="AN3113">
        <v>1</v>
      </c>
      <c r="AO3113">
        <v>1</v>
      </c>
      <c r="AP3113">
        <v>0</v>
      </c>
      <c r="AQ3113">
        <v>0</v>
      </c>
      <c r="AR3113">
        <v>0</v>
      </c>
    </row>
    <row r="3114" spans="1:44" x14ac:dyDescent="0.3">
      <c r="A3114">
        <v>3110</v>
      </c>
      <c r="B3114">
        <v>2</v>
      </c>
      <c r="C3114">
        <v>127</v>
      </c>
      <c r="D3114">
        <v>12</v>
      </c>
      <c r="E3114" t="str">
        <f>"2-127-12"</f>
        <v>2-127-12</v>
      </c>
      <c r="F3114" t="s">
        <v>71</v>
      </c>
      <c r="G3114" t="s">
        <v>73</v>
      </c>
      <c r="H3114">
        <v>1</v>
      </c>
      <c r="I3114">
        <v>0</v>
      </c>
      <c r="J3114">
        <v>0</v>
      </c>
      <c r="K3114">
        <v>1</v>
      </c>
      <c r="L3114">
        <v>1</v>
      </c>
      <c r="M3114">
        <v>1</v>
      </c>
      <c r="N3114">
        <v>1</v>
      </c>
      <c r="O3114">
        <v>1</v>
      </c>
      <c r="P3114">
        <v>1</v>
      </c>
      <c r="Q3114">
        <v>1</v>
      </c>
      <c r="R3114">
        <v>1</v>
      </c>
      <c r="S3114">
        <v>1</v>
      </c>
    </row>
    <row r="3115" spans="1:44" x14ac:dyDescent="0.3">
      <c r="A3115">
        <v>3111</v>
      </c>
      <c r="B3115">
        <v>2</v>
      </c>
      <c r="C3115">
        <v>127</v>
      </c>
      <c r="D3115">
        <v>6</v>
      </c>
      <c r="E3115" t="str">
        <f>"2-127-6"</f>
        <v>2-127-6</v>
      </c>
      <c r="F3115" t="s">
        <v>71</v>
      </c>
      <c r="G3115" t="s">
        <v>72</v>
      </c>
      <c r="T3115">
        <v>0</v>
      </c>
      <c r="U3115">
        <v>1</v>
      </c>
      <c r="V3115">
        <v>0</v>
      </c>
      <c r="W3115">
        <v>0</v>
      </c>
      <c r="X3115">
        <v>0</v>
      </c>
      <c r="Y3115">
        <v>1</v>
      </c>
      <c r="Z3115">
        <v>0</v>
      </c>
      <c r="AA3115">
        <v>1</v>
      </c>
      <c r="AB3115">
        <v>0</v>
      </c>
      <c r="AC3115">
        <v>0</v>
      </c>
      <c r="AD3115">
        <v>1</v>
      </c>
      <c r="AE3115">
        <v>1</v>
      </c>
      <c r="AF3115">
        <v>0</v>
      </c>
      <c r="AG3115">
        <v>0</v>
      </c>
      <c r="AH3115">
        <v>1</v>
      </c>
      <c r="AI3115">
        <v>0</v>
      </c>
      <c r="AJ3115">
        <v>1</v>
      </c>
      <c r="AK3115">
        <v>0</v>
      </c>
      <c r="AL3115">
        <v>0</v>
      </c>
      <c r="AM3115">
        <v>0</v>
      </c>
      <c r="AN3115">
        <v>0</v>
      </c>
      <c r="AO3115">
        <v>0</v>
      </c>
      <c r="AP3115">
        <v>0</v>
      </c>
      <c r="AQ3115">
        <v>0</v>
      </c>
      <c r="AR3115">
        <v>0</v>
      </c>
    </row>
    <row r="3116" spans="1:44" x14ac:dyDescent="0.3">
      <c r="A3116">
        <v>3112</v>
      </c>
      <c r="B3116">
        <v>2</v>
      </c>
      <c r="C3116">
        <v>127</v>
      </c>
      <c r="D3116">
        <v>3</v>
      </c>
      <c r="E3116" t="str">
        <f>"2-127-3"</f>
        <v>2-127-3</v>
      </c>
      <c r="F3116" t="s">
        <v>71</v>
      </c>
      <c r="G3116" t="s">
        <v>73</v>
      </c>
      <c r="H3116">
        <v>1</v>
      </c>
      <c r="I3116">
        <v>0</v>
      </c>
      <c r="J3116">
        <v>0</v>
      </c>
      <c r="K3116">
        <v>1</v>
      </c>
      <c r="L3116">
        <v>1</v>
      </c>
      <c r="M3116">
        <v>1</v>
      </c>
      <c r="N3116">
        <v>1</v>
      </c>
      <c r="O3116">
        <v>1</v>
      </c>
      <c r="P3116">
        <v>1</v>
      </c>
      <c r="Q3116">
        <v>1</v>
      </c>
      <c r="R3116">
        <v>1</v>
      </c>
      <c r="S3116">
        <v>1</v>
      </c>
    </row>
    <row r="3117" spans="1:44" x14ac:dyDescent="0.3">
      <c r="A3117">
        <v>3113</v>
      </c>
      <c r="B3117">
        <v>2</v>
      </c>
      <c r="C3117">
        <v>127</v>
      </c>
      <c r="D3117">
        <v>25</v>
      </c>
      <c r="E3117" t="str">
        <f>"2-127-25"</f>
        <v>2-127-25</v>
      </c>
      <c r="F3117" t="s">
        <v>71</v>
      </c>
      <c r="G3117" t="s">
        <v>73</v>
      </c>
      <c r="H3117">
        <v>1</v>
      </c>
      <c r="I3117">
        <v>0</v>
      </c>
      <c r="J3117">
        <v>0</v>
      </c>
      <c r="K3117">
        <v>1</v>
      </c>
      <c r="L3117">
        <v>1</v>
      </c>
      <c r="M3117">
        <v>1</v>
      </c>
      <c r="N3117">
        <v>1</v>
      </c>
      <c r="O3117">
        <v>1</v>
      </c>
      <c r="P3117">
        <v>1</v>
      </c>
      <c r="Q3117">
        <v>1</v>
      </c>
      <c r="R3117">
        <v>1</v>
      </c>
      <c r="S3117">
        <v>1</v>
      </c>
    </row>
    <row r="3118" spans="1:44" x14ac:dyDescent="0.3">
      <c r="A3118">
        <v>3114</v>
      </c>
      <c r="B3118">
        <v>2</v>
      </c>
      <c r="C3118">
        <v>127</v>
      </c>
      <c r="D3118">
        <v>18</v>
      </c>
      <c r="E3118" t="str">
        <f>"2-127-18"</f>
        <v>2-127-18</v>
      </c>
      <c r="F3118" t="s">
        <v>71</v>
      </c>
      <c r="G3118" t="s">
        <v>72</v>
      </c>
      <c r="T3118">
        <v>0</v>
      </c>
      <c r="U3118">
        <v>1</v>
      </c>
      <c r="V3118">
        <v>0</v>
      </c>
      <c r="W3118">
        <v>0</v>
      </c>
      <c r="X3118">
        <v>0</v>
      </c>
      <c r="Y3118">
        <v>1</v>
      </c>
      <c r="Z3118">
        <v>1</v>
      </c>
      <c r="AA3118">
        <v>0</v>
      </c>
      <c r="AB3118">
        <v>1</v>
      </c>
      <c r="AC3118">
        <v>0</v>
      </c>
      <c r="AD3118">
        <v>0</v>
      </c>
      <c r="AE3118">
        <v>1</v>
      </c>
      <c r="AF3118">
        <v>1</v>
      </c>
      <c r="AG3118">
        <v>1</v>
      </c>
      <c r="AH3118">
        <v>0</v>
      </c>
      <c r="AI3118">
        <v>1</v>
      </c>
      <c r="AJ3118">
        <v>0</v>
      </c>
      <c r="AK3118">
        <v>1</v>
      </c>
      <c r="AL3118">
        <v>1</v>
      </c>
      <c r="AM3118">
        <v>1</v>
      </c>
      <c r="AN3118">
        <v>1</v>
      </c>
      <c r="AO3118">
        <v>1</v>
      </c>
      <c r="AP3118">
        <v>0</v>
      </c>
      <c r="AQ3118">
        <v>0</v>
      </c>
      <c r="AR3118">
        <v>0</v>
      </c>
    </row>
    <row r="3119" spans="1:44" x14ac:dyDescent="0.3">
      <c r="A3119">
        <v>3115</v>
      </c>
      <c r="B3119">
        <v>2</v>
      </c>
      <c r="C3119">
        <v>127</v>
      </c>
      <c r="D3119">
        <v>17</v>
      </c>
      <c r="E3119" t="str">
        <f>"2-127-17"</f>
        <v>2-127-17</v>
      </c>
      <c r="F3119" t="s">
        <v>71</v>
      </c>
      <c r="G3119" t="s">
        <v>72</v>
      </c>
      <c r="T3119">
        <v>0</v>
      </c>
      <c r="U3119">
        <v>1</v>
      </c>
      <c r="V3119">
        <v>0</v>
      </c>
      <c r="W3119">
        <v>0</v>
      </c>
      <c r="X3119">
        <v>1</v>
      </c>
      <c r="Y3119">
        <v>0</v>
      </c>
      <c r="Z3119">
        <v>1</v>
      </c>
      <c r="AA3119">
        <v>0</v>
      </c>
      <c r="AB3119">
        <v>0</v>
      </c>
      <c r="AC3119">
        <v>1</v>
      </c>
      <c r="AD3119">
        <v>0</v>
      </c>
      <c r="AE3119">
        <v>1</v>
      </c>
      <c r="AF3119">
        <v>1</v>
      </c>
      <c r="AG3119">
        <v>1</v>
      </c>
      <c r="AH3119">
        <v>0</v>
      </c>
      <c r="AI3119">
        <v>1</v>
      </c>
      <c r="AJ3119">
        <v>0</v>
      </c>
      <c r="AK3119">
        <v>1</v>
      </c>
      <c r="AL3119">
        <v>1</v>
      </c>
      <c r="AM3119">
        <v>1</v>
      </c>
      <c r="AN3119">
        <v>1</v>
      </c>
      <c r="AO3119">
        <v>1</v>
      </c>
      <c r="AP3119">
        <v>0</v>
      </c>
      <c r="AQ3119">
        <v>0</v>
      </c>
      <c r="AR3119">
        <v>0</v>
      </c>
    </row>
    <row r="3120" spans="1:44" x14ac:dyDescent="0.3">
      <c r="A3120">
        <v>3116</v>
      </c>
      <c r="B3120">
        <v>2</v>
      </c>
      <c r="C3120">
        <v>127</v>
      </c>
      <c r="D3120">
        <v>10</v>
      </c>
      <c r="E3120" t="str">
        <f>"2-127-10"</f>
        <v>2-127-10</v>
      </c>
      <c r="F3120" t="s">
        <v>71</v>
      </c>
      <c r="G3120" t="s">
        <v>72</v>
      </c>
      <c r="T3120">
        <v>1</v>
      </c>
      <c r="U3120">
        <v>0</v>
      </c>
      <c r="V3120">
        <v>0</v>
      </c>
      <c r="W3120">
        <v>0</v>
      </c>
      <c r="X3120">
        <v>1</v>
      </c>
      <c r="Y3120">
        <v>0</v>
      </c>
      <c r="Z3120">
        <v>1</v>
      </c>
      <c r="AA3120">
        <v>0</v>
      </c>
      <c r="AB3120">
        <v>0</v>
      </c>
      <c r="AC3120">
        <v>1</v>
      </c>
      <c r="AD3120">
        <v>0</v>
      </c>
      <c r="AE3120">
        <v>1</v>
      </c>
      <c r="AF3120">
        <v>1</v>
      </c>
      <c r="AG3120">
        <v>1</v>
      </c>
      <c r="AH3120">
        <v>0</v>
      </c>
      <c r="AI3120">
        <v>1</v>
      </c>
      <c r="AJ3120">
        <v>1</v>
      </c>
      <c r="AK3120">
        <v>0</v>
      </c>
      <c r="AL3120">
        <v>1</v>
      </c>
      <c r="AM3120">
        <v>1</v>
      </c>
      <c r="AN3120">
        <v>1</v>
      </c>
      <c r="AO3120">
        <v>1</v>
      </c>
      <c r="AP3120">
        <v>0</v>
      </c>
      <c r="AQ3120">
        <v>0</v>
      </c>
      <c r="AR3120">
        <v>0</v>
      </c>
    </row>
    <row r="3121" spans="1:44" x14ac:dyDescent="0.3">
      <c r="A3121">
        <v>3117</v>
      </c>
      <c r="B3121">
        <v>2</v>
      </c>
      <c r="C3121">
        <v>127</v>
      </c>
      <c r="D3121">
        <v>7</v>
      </c>
      <c r="E3121" t="str">
        <f>"2-127-7"</f>
        <v>2-127-7</v>
      </c>
      <c r="F3121" t="s">
        <v>71</v>
      </c>
      <c r="G3121" t="s">
        <v>72</v>
      </c>
      <c r="T3121">
        <v>0</v>
      </c>
      <c r="U3121">
        <v>0</v>
      </c>
      <c r="V3121">
        <v>0</v>
      </c>
      <c r="W3121">
        <v>0</v>
      </c>
      <c r="X3121">
        <v>0</v>
      </c>
      <c r="Y3121">
        <v>1</v>
      </c>
      <c r="Z3121">
        <v>0</v>
      </c>
      <c r="AA3121">
        <v>0</v>
      </c>
      <c r="AB3121">
        <v>0</v>
      </c>
      <c r="AC3121">
        <v>0</v>
      </c>
      <c r="AD3121">
        <v>1</v>
      </c>
      <c r="AE3121">
        <v>0</v>
      </c>
      <c r="AF3121">
        <v>0</v>
      </c>
      <c r="AG3121">
        <v>0</v>
      </c>
      <c r="AH3121">
        <v>1</v>
      </c>
      <c r="AI3121">
        <v>0</v>
      </c>
      <c r="AJ3121">
        <v>0</v>
      </c>
      <c r="AK3121">
        <v>1</v>
      </c>
      <c r="AL3121">
        <v>0</v>
      </c>
      <c r="AM3121">
        <v>1</v>
      </c>
      <c r="AN3121">
        <v>1</v>
      </c>
      <c r="AO3121">
        <v>0</v>
      </c>
      <c r="AP3121">
        <v>0</v>
      </c>
      <c r="AQ3121">
        <v>0</v>
      </c>
      <c r="AR3121">
        <v>0</v>
      </c>
    </row>
    <row r="3122" spans="1:44" x14ac:dyDescent="0.3">
      <c r="A3122">
        <v>3118</v>
      </c>
      <c r="B3122">
        <v>2</v>
      </c>
      <c r="C3122">
        <v>127</v>
      </c>
      <c r="D3122">
        <v>1</v>
      </c>
      <c r="E3122" t="str">
        <f>"2-127-1"</f>
        <v>2-127-1</v>
      </c>
      <c r="F3122" t="s">
        <v>71</v>
      </c>
      <c r="G3122" t="s">
        <v>72</v>
      </c>
      <c r="T3122">
        <v>0</v>
      </c>
      <c r="U3122">
        <v>1</v>
      </c>
      <c r="V3122">
        <v>0</v>
      </c>
      <c r="W3122">
        <v>0</v>
      </c>
      <c r="X3122">
        <v>1</v>
      </c>
      <c r="Y3122">
        <v>0</v>
      </c>
      <c r="Z3122">
        <v>1</v>
      </c>
      <c r="AA3122">
        <v>0</v>
      </c>
      <c r="AB3122">
        <v>0</v>
      </c>
      <c r="AC3122">
        <v>0</v>
      </c>
      <c r="AD3122">
        <v>1</v>
      </c>
      <c r="AE3122">
        <v>1</v>
      </c>
      <c r="AF3122">
        <v>1</v>
      </c>
      <c r="AG3122">
        <v>1</v>
      </c>
      <c r="AH3122">
        <v>0</v>
      </c>
      <c r="AI3122">
        <v>1</v>
      </c>
      <c r="AJ3122">
        <v>1</v>
      </c>
      <c r="AK3122">
        <v>0</v>
      </c>
      <c r="AL3122">
        <v>1</v>
      </c>
      <c r="AM3122">
        <v>1</v>
      </c>
      <c r="AN3122">
        <v>1</v>
      </c>
      <c r="AO3122">
        <v>1</v>
      </c>
      <c r="AP3122">
        <v>0</v>
      </c>
      <c r="AQ3122">
        <v>0</v>
      </c>
      <c r="AR3122">
        <v>0</v>
      </c>
    </row>
    <row r="3123" spans="1:44" x14ac:dyDescent="0.3">
      <c r="A3123">
        <v>3119</v>
      </c>
      <c r="B3123">
        <v>2</v>
      </c>
      <c r="C3123">
        <v>127</v>
      </c>
      <c r="D3123">
        <v>24</v>
      </c>
      <c r="E3123" t="str">
        <f>"2-127-24"</f>
        <v>2-127-24</v>
      </c>
      <c r="F3123" t="s">
        <v>71</v>
      </c>
      <c r="G3123" t="s">
        <v>73</v>
      </c>
      <c r="H3123">
        <v>1</v>
      </c>
      <c r="I3123">
        <v>0</v>
      </c>
      <c r="J3123">
        <v>1</v>
      </c>
      <c r="K3123">
        <v>0</v>
      </c>
      <c r="L3123">
        <v>1</v>
      </c>
      <c r="M3123">
        <v>1</v>
      </c>
      <c r="N3123">
        <v>1</v>
      </c>
      <c r="O3123">
        <v>1</v>
      </c>
      <c r="P3123">
        <v>1</v>
      </c>
      <c r="Q3123">
        <v>1</v>
      </c>
      <c r="R3123">
        <v>1</v>
      </c>
      <c r="S3123">
        <v>1</v>
      </c>
    </row>
    <row r="3124" spans="1:44" x14ac:dyDescent="0.3">
      <c r="A3124">
        <v>3120</v>
      </c>
      <c r="B3124">
        <v>2</v>
      </c>
      <c r="C3124">
        <v>127</v>
      </c>
      <c r="D3124">
        <v>23</v>
      </c>
      <c r="E3124" t="str">
        <f>"2-127-23"</f>
        <v>2-127-23</v>
      </c>
      <c r="F3124" t="s">
        <v>71</v>
      </c>
      <c r="G3124" t="s">
        <v>72</v>
      </c>
      <c r="T3124">
        <v>1</v>
      </c>
      <c r="U3124">
        <v>0</v>
      </c>
      <c r="V3124">
        <v>0</v>
      </c>
      <c r="W3124">
        <v>0</v>
      </c>
      <c r="X3124">
        <v>1</v>
      </c>
      <c r="Y3124">
        <v>0</v>
      </c>
      <c r="Z3124">
        <v>0</v>
      </c>
      <c r="AA3124">
        <v>1</v>
      </c>
      <c r="AB3124">
        <v>0</v>
      </c>
      <c r="AC3124">
        <v>1</v>
      </c>
      <c r="AD3124">
        <v>0</v>
      </c>
      <c r="AE3124">
        <v>1</v>
      </c>
      <c r="AF3124">
        <v>1</v>
      </c>
      <c r="AG3124">
        <v>1</v>
      </c>
      <c r="AH3124">
        <v>1</v>
      </c>
      <c r="AI3124">
        <v>0</v>
      </c>
      <c r="AJ3124">
        <v>0</v>
      </c>
      <c r="AK3124">
        <v>1</v>
      </c>
      <c r="AL3124">
        <v>1</v>
      </c>
      <c r="AM3124">
        <v>1</v>
      </c>
      <c r="AN3124">
        <v>1</v>
      </c>
      <c r="AO3124">
        <v>1</v>
      </c>
      <c r="AP3124">
        <v>0</v>
      </c>
      <c r="AQ3124">
        <v>0</v>
      </c>
      <c r="AR3124">
        <v>0</v>
      </c>
    </row>
    <row r="3125" spans="1:44" x14ac:dyDescent="0.3">
      <c r="A3125">
        <v>3121</v>
      </c>
      <c r="B3125">
        <v>2</v>
      </c>
      <c r="C3125">
        <v>127</v>
      </c>
      <c r="D3125">
        <v>16</v>
      </c>
      <c r="E3125" t="str">
        <f>"2-127-16"</f>
        <v>2-127-16</v>
      </c>
      <c r="F3125" t="s">
        <v>71</v>
      </c>
      <c r="G3125" t="s">
        <v>73</v>
      </c>
      <c r="H3125">
        <v>1</v>
      </c>
      <c r="I3125">
        <v>0</v>
      </c>
      <c r="J3125">
        <v>1</v>
      </c>
      <c r="K3125">
        <v>0</v>
      </c>
      <c r="L3125">
        <v>0</v>
      </c>
      <c r="M3125">
        <v>1</v>
      </c>
      <c r="N3125">
        <v>1</v>
      </c>
      <c r="O3125">
        <v>1</v>
      </c>
      <c r="P3125">
        <v>1</v>
      </c>
      <c r="Q3125">
        <v>0</v>
      </c>
      <c r="R3125">
        <v>1</v>
      </c>
      <c r="S3125">
        <v>1</v>
      </c>
    </row>
    <row r="3126" spans="1:44" x14ac:dyDescent="0.3">
      <c r="A3126">
        <v>3122</v>
      </c>
      <c r="B3126">
        <v>2</v>
      </c>
      <c r="C3126">
        <v>127</v>
      </c>
      <c r="D3126">
        <v>15</v>
      </c>
      <c r="E3126" t="str">
        <f>"2-127-15"</f>
        <v>2-127-15</v>
      </c>
      <c r="F3126" t="s">
        <v>71</v>
      </c>
      <c r="G3126" t="s">
        <v>73</v>
      </c>
      <c r="H3126">
        <v>1</v>
      </c>
      <c r="I3126">
        <v>1</v>
      </c>
      <c r="J3126">
        <v>0</v>
      </c>
      <c r="K3126">
        <v>0</v>
      </c>
      <c r="L3126">
        <v>1</v>
      </c>
      <c r="M3126">
        <v>1</v>
      </c>
      <c r="N3126">
        <v>1</v>
      </c>
      <c r="O3126">
        <v>1</v>
      </c>
      <c r="P3126">
        <v>1</v>
      </c>
      <c r="Q3126">
        <v>1</v>
      </c>
      <c r="R3126">
        <v>1</v>
      </c>
      <c r="S3126">
        <v>1</v>
      </c>
    </row>
    <row r="3127" spans="1:44" x14ac:dyDescent="0.3">
      <c r="A3127">
        <v>3123</v>
      </c>
      <c r="B3127">
        <v>2</v>
      </c>
      <c r="C3127">
        <v>127</v>
      </c>
      <c r="D3127">
        <v>11</v>
      </c>
      <c r="E3127" t="str">
        <f>"2-127-11"</f>
        <v>2-127-11</v>
      </c>
      <c r="F3127" t="s">
        <v>71</v>
      </c>
      <c r="G3127" t="s">
        <v>73</v>
      </c>
      <c r="H3127">
        <v>1</v>
      </c>
      <c r="I3127">
        <v>0</v>
      </c>
      <c r="J3127">
        <v>0</v>
      </c>
      <c r="K3127">
        <v>1</v>
      </c>
      <c r="L3127">
        <v>1</v>
      </c>
      <c r="M3127">
        <v>1</v>
      </c>
      <c r="N3127">
        <v>1</v>
      </c>
      <c r="O3127">
        <v>1</v>
      </c>
      <c r="P3127">
        <v>1</v>
      </c>
      <c r="Q3127">
        <v>1</v>
      </c>
      <c r="R3127">
        <v>1</v>
      </c>
      <c r="S3127">
        <v>1</v>
      </c>
    </row>
    <row r="3128" spans="1:44" x14ac:dyDescent="0.3">
      <c r="A3128">
        <v>3124</v>
      </c>
      <c r="B3128">
        <v>2</v>
      </c>
      <c r="C3128">
        <v>127</v>
      </c>
      <c r="D3128">
        <v>8</v>
      </c>
      <c r="E3128" t="str">
        <f>"2-127-8"</f>
        <v>2-127-8</v>
      </c>
      <c r="F3128" t="s">
        <v>71</v>
      </c>
      <c r="G3128" t="s">
        <v>73</v>
      </c>
      <c r="H3128">
        <v>1</v>
      </c>
      <c r="I3128">
        <v>1</v>
      </c>
      <c r="J3128">
        <v>0</v>
      </c>
      <c r="K3128">
        <v>0</v>
      </c>
      <c r="L3128">
        <v>1</v>
      </c>
      <c r="M3128">
        <v>1</v>
      </c>
      <c r="N3128">
        <v>1</v>
      </c>
      <c r="O3128">
        <v>1</v>
      </c>
      <c r="P3128">
        <v>1</v>
      </c>
      <c r="Q3128">
        <v>1</v>
      </c>
      <c r="R3128">
        <v>0</v>
      </c>
      <c r="S3128">
        <v>0</v>
      </c>
    </row>
    <row r="3129" spans="1:44" x14ac:dyDescent="0.3">
      <c r="A3129">
        <v>3125</v>
      </c>
      <c r="B3129">
        <v>2</v>
      </c>
      <c r="C3129">
        <v>127</v>
      </c>
      <c r="D3129">
        <v>2</v>
      </c>
      <c r="E3129" t="str">
        <f>"2-127-2"</f>
        <v>2-127-2</v>
      </c>
      <c r="F3129" t="s">
        <v>71</v>
      </c>
      <c r="G3129" t="s">
        <v>72</v>
      </c>
      <c r="T3129">
        <v>0</v>
      </c>
      <c r="U3129">
        <v>1</v>
      </c>
      <c r="V3129">
        <v>0</v>
      </c>
      <c r="W3129">
        <v>0</v>
      </c>
      <c r="X3129">
        <v>1</v>
      </c>
      <c r="Y3129">
        <v>0</v>
      </c>
      <c r="Z3129">
        <v>1</v>
      </c>
      <c r="AA3129">
        <v>0</v>
      </c>
      <c r="AB3129">
        <v>0</v>
      </c>
      <c r="AC3129">
        <v>0</v>
      </c>
      <c r="AD3129">
        <v>1</v>
      </c>
      <c r="AE3129">
        <v>1</v>
      </c>
      <c r="AF3129">
        <v>1</v>
      </c>
      <c r="AG3129">
        <v>1</v>
      </c>
      <c r="AH3129">
        <v>0</v>
      </c>
      <c r="AI3129">
        <v>1</v>
      </c>
      <c r="AJ3129">
        <v>1</v>
      </c>
      <c r="AK3129">
        <v>0</v>
      </c>
      <c r="AL3129">
        <v>1</v>
      </c>
      <c r="AM3129">
        <v>1</v>
      </c>
      <c r="AN3129">
        <v>1</v>
      </c>
      <c r="AO3129">
        <v>1</v>
      </c>
      <c r="AP3129">
        <v>0</v>
      </c>
      <c r="AQ3129">
        <v>0</v>
      </c>
      <c r="AR3129">
        <v>0</v>
      </c>
    </row>
    <row r="3130" spans="1:44" x14ac:dyDescent="0.3">
      <c r="A3130">
        <v>3126</v>
      </c>
      <c r="B3130">
        <v>2</v>
      </c>
      <c r="C3130">
        <v>127</v>
      </c>
      <c r="D3130">
        <v>22</v>
      </c>
      <c r="E3130" t="str">
        <f>"2-127-22"</f>
        <v>2-127-22</v>
      </c>
      <c r="F3130" t="s">
        <v>71</v>
      </c>
      <c r="G3130" t="s">
        <v>72</v>
      </c>
      <c r="T3130">
        <v>0</v>
      </c>
      <c r="U3130">
        <v>1</v>
      </c>
      <c r="V3130">
        <v>0</v>
      </c>
      <c r="W3130">
        <v>0</v>
      </c>
      <c r="X3130">
        <v>1</v>
      </c>
      <c r="Y3130">
        <v>0</v>
      </c>
      <c r="Z3130">
        <v>0</v>
      </c>
      <c r="AA3130">
        <v>1</v>
      </c>
      <c r="AB3130">
        <v>1</v>
      </c>
      <c r="AC3130">
        <v>0</v>
      </c>
      <c r="AD3130">
        <v>0</v>
      </c>
      <c r="AE3130">
        <v>1</v>
      </c>
      <c r="AF3130">
        <v>1</v>
      </c>
      <c r="AG3130">
        <v>1</v>
      </c>
      <c r="AH3130">
        <v>0</v>
      </c>
      <c r="AI3130">
        <v>1</v>
      </c>
      <c r="AJ3130">
        <v>0</v>
      </c>
      <c r="AK3130">
        <v>1</v>
      </c>
      <c r="AL3130">
        <v>1</v>
      </c>
      <c r="AM3130">
        <v>1</v>
      </c>
      <c r="AN3130">
        <v>1</v>
      </c>
      <c r="AO3130">
        <v>1</v>
      </c>
      <c r="AP3130">
        <v>0</v>
      </c>
      <c r="AQ3130">
        <v>0</v>
      </c>
      <c r="AR3130">
        <v>0</v>
      </c>
    </row>
    <row r="3131" spans="1:44" x14ac:dyDescent="0.3">
      <c r="A3131">
        <v>3127</v>
      </c>
      <c r="B3131">
        <v>2</v>
      </c>
      <c r="C3131">
        <v>127</v>
      </c>
      <c r="D3131">
        <v>19</v>
      </c>
      <c r="E3131" t="str">
        <f>"2-127-19"</f>
        <v>2-127-19</v>
      </c>
      <c r="F3131" t="s">
        <v>71</v>
      </c>
      <c r="G3131" t="s">
        <v>72</v>
      </c>
      <c r="T3131">
        <v>1</v>
      </c>
      <c r="U3131">
        <v>0</v>
      </c>
      <c r="V3131">
        <v>0</v>
      </c>
      <c r="W3131">
        <v>0</v>
      </c>
      <c r="X3131">
        <v>0</v>
      </c>
      <c r="Y3131">
        <v>1</v>
      </c>
      <c r="Z3131">
        <v>1</v>
      </c>
      <c r="AA3131">
        <v>0</v>
      </c>
      <c r="AB3131">
        <v>0</v>
      </c>
      <c r="AC3131">
        <v>0</v>
      </c>
      <c r="AD3131">
        <v>1</v>
      </c>
      <c r="AE3131">
        <v>1</v>
      </c>
      <c r="AF3131">
        <v>1</v>
      </c>
      <c r="AG3131">
        <v>1</v>
      </c>
      <c r="AH3131">
        <v>1</v>
      </c>
      <c r="AI3131">
        <v>0</v>
      </c>
      <c r="AJ3131">
        <v>0</v>
      </c>
      <c r="AK3131">
        <v>1</v>
      </c>
      <c r="AL3131">
        <v>1</v>
      </c>
      <c r="AM3131">
        <v>1</v>
      </c>
      <c r="AN3131">
        <v>1</v>
      </c>
      <c r="AO3131">
        <v>1</v>
      </c>
      <c r="AP3131">
        <v>0</v>
      </c>
      <c r="AQ3131">
        <v>0</v>
      </c>
      <c r="AR3131">
        <v>0</v>
      </c>
    </row>
    <row r="3132" spans="1:44" x14ac:dyDescent="0.3">
      <c r="A3132">
        <v>3128</v>
      </c>
      <c r="B3132">
        <v>2</v>
      </c>
      <c r="C3132">
        <v>127</v>
      </c>
      <c r="D3132">
        <v>5</v>
      </c>
      <c r="E3132" t="str">
        <f>"2-127-5"</f>
        <v>2-127-5</v>
      </c>
      <c r="F3132" t="s">
        <v>71</v>
      </c>
      <c r="G3132" t="s">
        <v>72</v>
      </c>
      <c r="T3132">
        <v>0</v>
      </c>
      <c r="U3132">
        <v>1</v>
      </c>
      <c r="V3132">
        <v>0</v>
      </c>
      <c r="W3132">
        <v>0</v>
      </c>
      <c r="X3132">
        <v>0</v>
      </c>
      <c r="Y3132">
        <v>1</v>
      </c>
      <c r="Z3132">
        <v>0</v>
      </c>
      <c r="AA3132">
        <v>1</v>
      </c>
      <c r="AB3132">
        <v>0</v>
      </c>
      <c r="AC3132">
        <v>0</v>
      </c>
      <c r="AD3132">
        <v>1</v>
      </c>
      <c r="AE3132">
        <v>1</v>
      </c>
      <c r="AF3132">
        <v>1</v>
      </c>
      <c r="AG3132">
        <v>1</v>
      </c>
      <c r="AH3132">
        <v>1</v>
      </c>
      <c r="AI3132">
        <v>0</v>
      </c>
      <c r="AJ3132">
        <v>1</v>
      </c>
      <c r="AK3132">
        <v>0</v>
      </c>
      <c r="AL3132">
        <v>1</v>
      </c>
      <c r="AM3132">
        <v>1</v>
      </c>
      <c r="AN3132">
        <v>1</v>
      </c>
      <c r="AO3132">
        <v>1</v>
      </c>
      <c r="AP3132">
        <v>0</v>
      </c>
      <c r="AQ3132">
        <v>0</v>
      </c>
      <c r="AR3132">
        <v>0</v>
      </c>
    </row>
    <row r="3133" spans="1:44" x14ac:dyDescent="0.3">
      <c r="A3133">
        <v>3129</v>
      </c>
      <c r="B3133">
        <v>2</v>
      </c>
      <c r="C3133">
        <v>128</v>
      </c>
      <c r="D3133">
        <v>22</v>
      </c>
      <c r="E3133" t="str">
        <f>"2-128-22"</f>
        <v>2-128-22</v>
      </c>
      <c r="F3133" t="s">
        <v>71</v>
      </c>
      <c r="G3133" t="s">
        <v>73</v>
      </c>
      <c r="H3133">
        <v>1</v>
      </c>
      <c r="I3133">
        <v>0</v>
      </c>
      <c r="J3133">
        <v>1</v>
      </c>
      <c r="K3133">
        <v>0</v>
      </c>
      <c r="L3133">
        <v>1</v>
      </c>
      <c r="M3133">
        <v>1</v>
      </c>
      <c r="N3133">
        <v>1</v>
      </c>
      <c r="O3133">
        <v>1</v>
      </c>
      <c r="P3133">
        <v>1</v>
      </c>
      <c r="Q3133">
        <v>1</v>
      </c>
      <c r="R3133">
        <v>1</v>
      </c>
      <c r="S3133">
        <v>1</v>
      </c>
    </row>
    <row r="3134" spans="1:44" x14ac:dyDescent="0.3">
      <c r="A3134">
        <v>3130</v>
      </c>
      <c r="B3134">
        <v>2</v>
      </c>
      <c r="C3134">
        <v>128</v>
      </c>
      <c r="D3134">
        <v>21</v>
      </c>
      <c r="E3134" t="str">
        <f>"2-128-21"</f>
        <v>2-128-21</v>
      </c>
      <c r="F3134" t="s">
        <v>71</v>
      </c>
      <c r="G3134" t="s">
        <v>72</v>
      </c>
      <c r="T3134">
        <v>0</v>
      </c>
      <c r="U3134">
        <v>1</v>
      </c>
      <c r="V3134">
        <v>0</v>
      </c>
      <c r="W3134">
        <v>0</v>
      </c>
      <c r="X3134">
        <v>0</v>
      </c>
      <c r="Y3134">
        <v>1</v>
      </c>
      <c r="Z3134">
        <v>1</v>
      </c>
      <c r="AA3134">
        <v>0</v>
      </c>
      <c r="AB3134">
        <v>0</v>
      </c>
      <c r="AC3134">
        <v>0</v>
      </c>
      <c r="AD3134">
        <v>1</v>
      </c>
      <c r="AE3134">
        <v>1</v>
      </c>
      <c r="AF3134">
        <v>1</v>
      </c>
      <c r="AG3134">
        <v>1</v>
      </c>
      <c r="AH3134">
        <v>1</v>
      </c>
      <c r="AI3134">
        <v>0</v>
      </c>
      <c r="AJ3134">
        <v>0</v>
      </c>
      <c r="AK3134">
        <v>1</v>
      </c>
      <c r="AL3134">
        <v>1</v>
      </c>
      <c r="AM3134">
        <v>1</v>
      </c>
      <c r="AN3134">
        <v>1</v>
      </c>
      <c r="AO3134">
        <v>1</v>
      </c>
      <c r="AP3134">
        <v>0</v>
      </c>
      <c r="AQ3134">
        <v>0</v>
      </c>
      <c r="AR3134">
        <v>0</v>
      </c>
    </row>
    <row r="3135" spans="1:44" x14ac:dyDescent="0.3">
      <c r="A3135">
        <v>3131</v>
      </c>
      <c r="B3135">
        <v>2</v>
      </c>
      <c r="C3135">
        <v>128</v>
      </c>
      <c r="D3135">
        <v>15</v>
      </c>
      <c r="E3135" t="str">
        <f>"2-128-15"</f>
        <v>2-128-15</v>
      </c>
      <c r="F3135" t="s">
        <v>71</v>
      </c>
      <c r="G3135" t="s">
        <v>73</v>
      </c>
      <c r="H3135">
        <v>1</v>
      </c>
      <c r="I3135">
        <v>0</v>
      </c>
      <c r="J3135">
        <v>1</v>
      </c>
      <c r="K3135">
        <v>0</v>
      </c>
      <c r="L3135">
        <v>1</v>
      </c>
      <c r="M3135">
        <v>1</v>
      </c>
      <c r="N3135">
        <v>1</v>
      </c>
      <c r="O3135">
        <v>1</v>
      </c>
      <c r="P3135">
        <v>1</v>
      </c>
      <c r="Q3135">
        <v>1</v>
      </c>
      <c r="R3135">
        <v>1</v>
      </c>
      <c r="S3135">
        <v>1</v>
      </c>
    </row>
    <row r="3136" spans="1:44" x14ac:dyDescent="0.3">
      <c r="A3136">
        <v>3132</v>
      </c>
      <c r="B3136">
        <v>2</v>
      </c>
      <c r="C3136">
        <v>128</v>
      </c>
      <c r="D3136">
        <v>10</v>
      </c>
      <c r="E3136" t="str">
        <f>"2-128-10"</f>
        <v>2-128-10</v>
      </c>
      <c r="F3136" t="s">
        <v>71</v>
      </c>
      <c r="G3136" t="s">
        <v>72</v>
      </c>
      <c r="T3136">
        <v>1</v>
      </c>
      <c r="U3136">
        <v>0</v>
      </c>
      <c r="V3136">
        <v>0</v>
      </c>
      <c r="W3136">
        <v>0</v>
      </c>
      <c r="X3136">
        <v>1</v>
      </c>
      <c r="Y3136">
        <v>0</v>
      </c>
      <c r="Z3136">
        <v>0</v>
      </c>
      <c r="AA3136">
        <v>1</v>
      </c>
      <c r="AB3136">
        <v>1</v>
      </c>
      <c r="AC3136">
        <v>0</v>
      </c>
      <c r="AD3136">
        <v>0</v>
      </c>
      <c r="AE3136">
        <v>1</v>
      </c>
      <c r="AF3136">
        <v>1</v>
      </c>
      <c r="AG3136">
        <v>0</v>
      </c>
      <c r="AH3136">
        <v>0</v>
      </c>
      <c r="AI3136">
        <v>1</v>
      </c>
      <c r="AJ3136">
        <v>1</v>
      </c>
      <c r="AK3136">
        <v>0</v>
      </c>
      <c r="AL3136">
        <v>0</v>
      </c>
      <c r="AM3136">
        <v>0</v>
      </c>
      <c r="AN3136">
        <v>1</v>
      </c>
      <c r="AO3136">
        <v>1</v>
      </c>
      <c r="AP3136">
        <v>0</v>
      </c>
      <c r="AQ3136">
        <v>0</v>
      </c>
      <c r="AR3136">
        <v>0</v>
      </c>
    </row>
    <row r="3137" spans="1:44" x14ac:dyDescent="0.3">
      <c r="A3137">
        <v>3133</v>
      </c>
      <c r="B3137">
        <v>2</v>
      </c>
      <c r="C3137">
        <v>128</v>
      </c>
      <c r="D3137">
        <v>5</v>
      </c>
      <c r="E3137" t="str">
        <f>"2-128-5"</f>
        <v>2-128-5</v>
      </c>
      <c r="F3137" t="s">
        <v>71</v>
      </c>
      <c r="G3137" t="s">
        <v>72</v>
      </c>
      <c r="T3137">
        <v>0</v>
      </c>
      <c r="U3137">
        <v>1</v>
      </c>
      <c r="V3137">
        <v>0</v>
      </c>
      <c r="W3137">
        <v>0</v>
      </c>
      <c r="X3137">
        <v>1</v>
      </c>
      <c r="Y3137">
        <v>0</v>
      </c>
      <c r="Z3137">
        <v>0</v>
      </c>
      <c r="AA3137">
        <v>1</v>
      </c>
      <c r="AB3137">
        <v>0</v>
      </c>
      <c r="AC3137">
        <v>1</v>
      </c>
      <c r="AD3137">
        <v>0</v>
      </c>
      <c r="AE3137">
        <v>1</v>
      </c>
      <c r="AF3137">
        <v>1</v>
      </c>
      <c r="AG3137">
        <v>1</v>
      </c>
      <c r="AH3137">
        <v>0</v>
      </c>
      <c r="AI3137">
        <v>1</v>
      </c>
      <c r="AJ3137">
        <v>1</v>
      </c>
      <c r="AK3137">
        <v>0</v>
      </c>
      <c r="AL3137">
        <v>1</v>
      </c>
      <c r="AM3137">
        <v>1</v>
      </c>
      <c r="AN3137">
        <v>1</v>
      </c>
      <c r="AO3137">
        <v>1</v>
      </c>
      <c r="AP3137">
        <v>0</v>
      </c>
      <c r="AQ3137">
        <v>0</v>
      </c>
      <c r="AR3137">
        <v>0</v>
      </c>
    </row>
    <row r="3138" spans="1:44" x14ac:dyDescent="0.3">
      <c r="A3138">
        <v>3134</v>
      </c>
      <c r="B3138">
        <v>2</v>
      </c>
      <c r="C3138">
        <v>128</v>
      </c>
      <c r="D3138">
        <v>3</v>
      </c>
      <c r="E3138" t="str">
        <f>"2-128-3"</f>
        <v>2-128-3</v>
      </c>
      <c r="F3138" t="s">
        <v>71</v>
      </c>
      <c r="G3138" t="s">
        <v>73</v>
      </c>
      <c r="H3138">
        <v>1</v>
      </c>
      <c r="I3138">
        <v>1</v>
      </c>
      <c r="J3138">
        <v>0</v>
      </c>
      <c r="K3138">
        <v>0</v>
      </c>
      <c r="L3138">
        <v>1</v>
      </c>
      <c r="M3138">
        <v>1</v>
      </c>
      <c r="N3138">
        <v>1</v>
      </c>
      <c r="O3138">
        <v>1</v>
      </c>
      <c r="P3138">
        <v>1</v>
      </c>
      <c r="Q3138">
        <v>1</v>
      </c>
      <c r="R3138">
        <v>1</v>
      </c>
      <c r="S3138">
        <v>1</v>
      </c>
    </row>
    <row r="3139" spans="1:44" x14ac:dyDescent="0.3">
      <c r="A3139">
        <v>3135</v>
      </c>
      <c r="B3139">
        <v>2</v>
      </c>
      <c r="C3139">
        <v>128</v>
      </c>
      <c r="D3139">
        <v>25</v>
      </c>
      <c r="E3139" t="str">
        <f>"2-128-25"</f>
        <v>2-128-25</v>
      </c>
      <c r="F3139" t="s">
        <v>71</v>
      </c>
      <c r="G3139" t="s">
        <v>73</v>
      </c>
      <c r="H3139">
        <v>1</v>
      </c>
      <c r="I3139">
        <v>1</v>
      </c>
      <c r="J3139">
        <v>0</v>
      </c>
      <c r="K3139">
        <v>0</v>
      </c>
      <c r="L3139">
        <v>1</v>
      </c>
      <c r="M3139">
        <v>1</v>
      </c>
      <c r="N3139">
        <v>1</v>
      </c>
      <c r="O3139">
        <v>1</v>
      </c>
      <c r="P3139">
        <v>1</v>
      </c>
      <c r="Q3139">
        <v>1</v>
      </c>
      <c r="R3139">
        <v>0</v>
      </c>
      <c r="S3139">
        <v>0</v>
      </c>
    </row>
    <row r="3140" spans="1:44" x14ac:dyDescent="0.3">
      <c r="A3140">
        <v>3136</v>
      </c>
      <c r="B3140">
        <v>2</v>
      </c>
      <c r="C3140">
        <v>128</v>
      </c>
      <c r="D3140">
        <v>14</v>
      </c>
      <c r="E3140" t="str">
        <f>"2-128-14"</f>
        <v>2-128-14</v>
      </c>
      <c r="F3140" t="s">
        <v>71</v>
      </c>
      <c r="G3140" t="s">
        <v>73</v>
      </c>
      <c r="H3140">
        <v>1</v>
      </c>
      <c r="I3140">
        <v>1</v>
      </c>
      <c r="J3140">
        <v>0</v>
      </c>
      <c r="K3140">
        <v>0</v>
      </c>
      <c r="L3140">
        <v>1</v>
      </c>
      <c r="M3140">
        <v>1</v>
      </c>
      <c r="N3140">
        <v>1</v>
      </c>
      <c r="O3140">
        <v>1</v>
      </c>
      <c r="P3140">
        <v>1</v>
      </c>
      <c r="Q3140">
        <v>1</v>
      </c>
      <c r="R3140">
        <v>0</v>
      </c>
      <c r="S3140">
        <v>0</v>
      </c>
    </row>
    <row r="3141" spans="1:44" x14ac:dyDescent="0.3">
      <c r="A3141">
        <v>3137</v>
      </c>
      <c r="B3141">
        <v>2</v>
      </c>
      <c r="C3141">
        <v>128</v>
      </c>
      <c r="D3141">
        <v>13</v>
      </c>
      <c r="E3141" t="str">
        <f>"2-128-13"</f>
        <v>2-128-13</v>
      </c>
      <c r="F3141" t="s">
        <v>71</v>
      </c>
      <c r="G3141" t="s">
        <v>72</v>
      </c>
      <c r="T3141">
        <v>0</v>
      </c>
      <c r="U3141">
        <v>0</v>
      </c>
      <c r="V3141">
        <v>0</v>
      </c>
      <c r="W3141">
        <v>0</v>
      </c>
      <c r="X3141">
        <v>0</v>
      </c>
      <c r="Y3141">
        <v>1</v>
      </c>
      <c r="Z3141">
        <v>1</v>
      </c>
      <c r="AA3141">
        <v>0</v>
      </c>
      <c r="AB3141">
        <v>0</v>
      </c>
      <c r="AC3141">
        <v>0</v>
      </c>
      <c r="AD3141">
        <v>0</v>
      </c>
      <c r="AE3141">
        <v>0</v>
      </c>
      <c r="AF3141">
        <v>0</v>
      </c>
      <c r="AG3141">
        <v>0</v>
      </c>
      <c r="AH3141">
        <v>0</v>
      </c>
      <c r="AI3141">
        <v>0</v>
      </c>
      <c r="AJ3141">
        <v>0</v>
      </c>
      <c r="AK3141">
        <v>0</v>
      </c>
      <c r="AL3141">
        <v>0</v>
      </c>
      <c r="AM3141">
        <v>0</v>
      </c>
      <c r="AN3141">
        <v>0</v>
      </c>
      <c r="AO3141">
        <v>0</v>
      </c>
      <c r="AP3141">
        <v>0</v>
      </c>
      <c r="AQ3141">
        <v>0</v>
      </c>
      <c r="AR3141">
        <v>0</v>
      </c>
    </row>
    <row r="3142" spans="1:44" x14ac:dyDescent="0.3">
      <c r="A3142">
        <v>3138</v>
      </c>
      <c r="B3142">
        <v>2</v>
      </c>
      <c r="C3142">
        <v>128</v>
      </c>
      <c r="D3142">
        <v>9</v>
      </c>
      <c r="E3142" t="str">
        <f>"2-128-9"</f>
        <v>2-128-9</v>
      </c>
      <c r="F3142" t="s">
        <v>71</v>
      </c>
      <c r="G3142" t="s">
        <v>73</v>
      </c>
      <c r="H3142">
        <v>1</v>
      </c>
      <c r="I3142">
        <v>1</v>
      </c>
      <c r="J3142">
        <v>0</v>
      </c>
      <c r="K3142">
        <v>0</v>
      </c>
      <c r="L3142">
        <v>1</v>
      </c>
      <c r="M3142">
        <v>1</v>
      </c>
      <c r="N3142">
        <v>1</v>
      </c>
      <c r="O3142">
        <v>1</v>
      </c>
      <c r="P3142">
        <v>1</v>
      </c>
      <c r="Q3142">
        <v>1</v>
      </c>
      <c r="R3142">
        <v>1</v>
      </c>
      <c r="S3142">
        <v>1</v>
      </c>
    </row>
    <row r="3143" spans="1:44" x14ac:dyDescent="0.3">
      <c r="A3143">
        <v>3139</v>
      </c>
      <c r="B3143">
        <v>2</v>
      </c>
      <c r="C3143">
        <v>128</v>
      </c>
      <c r="D3143">
        <v>2</v>
      </c>
      <c r="E3143" t="str">
        <f>"2-128-2"</f>
        <v>2-128-2</v>
      </c>
      <c r="F3143" t="s">
        <v>71</v>
      </c>
      <c r="G3143" t="s">
        <v>73</v>
      </c>
      <c r="H3143">
        <v>1</v>
      </c>
      <c r="I3143">
        <v>1</v>
      </c>
      <c r="J3143">
        <v>0</v>
      </c>
      <c r="K3143">
        <v>0</v>
      </c>
      <c r="L3143">
        <v>1</v>
      </c>
      <c r="M3143">
        <v>1</v>
      </c>
      <c r="N3143">
        <v>1</v>
      </c>
      <c r="O3143">
        <v>1</v>
      </c>
      <c r="P3143">
        <v>1</v>
      </c>
      <c r="Q3143">
        <v>1</v>
      </c>
      <c r="R3143">
        <v>1</v>
      </c>
      <c r="S3143">
        <v>1</v>
      </c>
    </row>
    <row r="3144" spans="1:44" x14ac:dyDescent="0.3">
      <c r="A3144">
        <v>3140</v>
      </c>
      <c r="B3144">
        <v>2</v>
      </c>
      <c r="C3144">
        <v>128</v>
      </c>
      <c r="D3144">
        <v>17</v>
      </c>
      <c r="E3144" t="str">
        <f>"2-128-17"</f>
        <v>2-128-17</v>
      </c>
      <c r="F3144" t="s">
        <v>71</v>
      </c>
      <c r="G3144" t="s">
        <v>73</v>
      </c>
      <c r="H3144">
        <v>1</v>
      </c>
      <c r="I3144">
        <v>1</v>
      </c>
      <c r="J3144">
        <v>0</v>
      </c>
      <c r="K3144">
        <v>0</v>
      </c>
      <c r="L3144">
        <v>1</v>
      </c>
      <c r="M3144">
        <v>1</v>
      </c>
      <c r="N3144">
        <v>1</v>
      </c>
      <c r="O3144">
        <v>1</v>
      </c>
      <c r="P3144">
        <v>1</v>
      </c>
      <c r="Q3144">
        <v>1</v>
      </c>
      <c r="R3144">
        <v>1</v>
      </c>
      <c r="S3144">
        <v>0</v>
      </c>
    </row>
    <row r="3145" spans="1:44" x14ac:dyDescent="0.3">
      <c r="A3145">
        <v>3141</v>
      </c>
      <c r="B3145">
        <v>2</v>
      </c>
      <c r="C3145">
        <v>128</v>
      </c>
      <c r="D3145">
        <v>11</v>
      </c>
      <c r="E3145" t="str">
        <f>"2-128-11"</f>
        <v>2-128-11</v>
      </c>
      <c r="F3145" t="s">
        <v>71</v>
      </c>
      <c r="G3145" t="s">
        <v>72</v>
      </c>
      <c r="T3145">
        <v>1</v>
      </c>
      <c r="U3145">
        <v>0</v>
      </c>
      <c r="V3145">
        <v>0</v>
      </c>
      <c r="W3145">
        <v>0</v>
      </c>
      <c r="X3145">
        <v>1</v>
      </c>
      <c r="Y3145">
        <v>0</v>
      </c>
      <c r="Z3145">
        <v>0</v>
      </c>
      <c r="AA3145">
        <v>1</v>
      </c>
      <c r="AB3145">
        <v>1</v>
      </c>
      <c r="AC3145">
        <v>0</v>
      </c>
      <c r="AD3145">
        <v>0</v>
      </c>
      <c r="AE3145">
        <v>1</v>
      </c>
      <c r="AF3145">
        <v>1</v>
      </c>
      <c r="AG3145">
        <v>1</v>
      </c>
      <c r="AH3145">
        <v>0</v>
      </c>
      <c r="AI3145">
        <v>1</v>
      </c>
      <c r="AJ3145">
        <v>1</v>
      </c>
      <c r="AK3145">
        <v>0</v>
      </c>
      <c r="AL3145">
        <v>0</v>
      </c>
      <c r="AM3145">
        <v>1</v>
      </c>
      <c r="AN3145">
        <v>1</v>
      </c>
      <c r="AO3145">
        <v>1</v>
      </c>
      <c r="AP3145">
        <v>0</v>
      </c>
      <c r="AQ3145">
        <v>0</v>
      </c>
      <c r="AR3145">
        <v>0</v>
      </c>
    </row>
    <row r="3146" spans="1:44" x14ac:dyDescent="0.3">
      <c r="A3146">
        <v>3142</v>
      </c>
      <c r="B3146">
        <v>2</v>
      </c>
      <c r="C3146">
        <v>128</v>
      </c>
      <c r="D3146">
        <v>7</v>
      </c>
      <c r="E3146" t="str">
        <f>"2-128-7"</f>
        <v>2-128-7</v>
      </c>
      <c r="F3146" t="s">
        <v>71</v>
      </c>
      <c r="G3146" t="s">
        <v>72</v>
      </c>
      <c r="T3146">
        <v>1</v>
      </c>
      <c r="U3146">
        <v>0</v>
      </c>
      <c r="V3146">
        <v>0</v>
      </c>
      <c r="W3146">
        <v>0</v>
      </c>
      <c r="X3146">
        <v>1</v>
      </c>
      <c r="Y3146">
        <v>0</v>
      </c>
      <c r="Z3146">
        <v>0</v>
      </c>
      <c r="AA3146">
        <v>1</v>
      </c>
      <c r="AB3146">
        <v>0</v>
      </c>
      <c r="AC3146">
        <v>1</v>
      </c>
      <c r="AD3146">
        <v>0</v>
      </c>
      <c r="AE3146">
        <v>1</v>
      </c>
      <c r="AF3146">
        <v>1</v>
      </c>
      <c r="AG3146">
        <v>0</v>
      </c>
      <c r="AH3146">
        <v>0</v>
      </c>
      <c r="AI3146">
        <v>1</v>
      </c>
      <c r="AJ3146">
        <v>1</v>
      </c>
      <c r="AK3146">
        <v>0</v>
      </c>
      <c r="AL3146">
        <v>1</v>
      </c>
      <c r="AM3146">
        <v>1</v>
      </c>
      <c r="AN3146">
        <v>1</v>
      </c>
      <c r="AO3146">
        <v>1</v>
      </c>
      <c r="AP3146">
        <v>0</v>
      </c>
      <c r="AQ3146">
        <v>0</v>
      </c>
      <c r="AR3146">
        <v>0</v>
      </c>
    </row>
    <row r="3147" spans="1:44" x14ac:dyDescent="0.3">
      <c r="A3147">
        <v>3143</v>
      </c>
      <c r="B3147">
        <v>2</v>
      </c>
      <c r="C3147">
        <v>128</v>
      </c>
      <c r="D3147">
        <v>23</v>
      </c>
      <c r="E3147" t="str">
        <f>"2-128-23"</f>
        <v>2-128-23</v>
      </c>
      <c r="F3147" t="s">
        <v>71</v>
      </c>
      <c r="G3147" t="s">
        <v>73</v>
      </c>
      <c r="H3147">
        <v>1</v>
      </c>
      <c r="I3147">
        <v>0</v>
      </c>
      <c r="J3147">
        <v>1</v>
      </c>
      <c r="K3147">
        <v>0</v>
      </c>
      <c r="L3147">
        <v>1</v>
      </c>
      <c r="M3147">
        <v>1</v>
      </c>
      <c r="N3147">
        <v>1</v>
      </c>
      <c r="O3147">
        <v>1</v>
      </c>
      <c r="P3147">
        <v>1</v>
      </c>
      <c r="Q3147">
        <v>1</v>
      </c>
      <c r="R3147">
        <v>1</v>
      </c>
      <c r="S3147">
        <v>1</v>
      </c>
    </row>
    <row r="3148" spans="1:44" x14ac:dyDescent="0.3">
      <c r="A3148">
        <v>3144</v>
      </c>
      <c r="B3148">
        <v>2</v>
      </c>
      <c r="C3148">
        <v>128</v>
      </c>
      <c r="D3148">
        <v>20</v>
      </c>
      <c r="E3148" t="str">
        <f>"2-128-20"</f>
        <v>2-128-20</v>
      </c>
      <c r="F3148" t="s">
        <v>71</v>
      </c>
      <c r="G3148" t="s">
        <v>72</v>
      </c>
      <c r="T3148">
        <v>0</v>
      </c>
      <c r="U3148">
        <v>1</v>
      </c>
      <c r="V3148">
        <v>0</v>
      </c>
      <c r="W3148">
        <v>0</v>
      </c>
      <c r="X3148">
        <v>1</v>
      </c>
      <c r="Y3148">
        <v>0</v>
      </c>
      <c r="Z3148">
        <v>1</v>
      </c>
      <c r="AA3148">
        <v>0</v>
      </c>
      <c r="AB3148">
        <v>0</v>
      </c>
      <c r="AC3148">
        <v>0</v>
      </c>
      <c r="AD3148">
        <v>1</v>
      </c>
      <c r="AE3148">
        <v>1</v>
      </c>
      <c r="AF3148">
        <v>1</v>
      </c>
      <c r="AG3148">
        <v>1</v>
      </c>
      <c r="AH3148">
        <v>0</v>
      </c>
      <c r="AI3148">
        <v>1</v>
      </c>
      <c r="AJ3148">
        <v>1</v>
      </c>
      <c r="AK3148">
        <v>0</v>
      </c>
      <c r="AL3148">
        <v>1</v>
      </c>
      <c r="AM3148">
        <v>1</v>
      </c>
      <c r="AN3148">
        <v>1</v>
      </c>
      <c r="AO3148">
        <v>1</v>
      </c>
      <c r="AP3148">
        <v>0</v>
      </c>
      <c r="AQ3148">
        <v>0</v>
      </c>
      <c r="AR3148">
        <v>0</v>
      </c>
    </row>
    <row r="3149" spans="1:44" x14ac:dyDescent="0.3">
      <c r="A3149">
        <v>3145</v>
      </c>
      <c r="B3149">
        <v>2</v>
      </c>
      <c r="C3149">
        <v>128</v>
      </c>
      <c r="D3149">
        <v>19</v>
      </c>
      <c r="E3149" t="str">
        <f>"2-128-19"</f>
        <v>2-128-19</v>
      </c>
      <c r="F3149" t="s">
        <v>71</v>
      </c>
      <c r="G3149" t="s">
        <v>73</v>
      </c>
      <c r="H3149">
        <v>1</v>
      </c>
      <c r="I3149">
        <v>1</v>
      </c>
      <c r="J3149">
        <v>0</v>
      </c>
      <c r="K3149">
        <v>0</v>
      </c>
      <c r="L3149">
        <v>1</v>
      </c>
      <c r="M3149">
        <v>1</v>
      </c>
      <c r="N3149">
        <v>1</v>
      </c>
      <c r="O3149">
        <v>1</v>
      </c>
      <c r="P3149">
        <v>1</v>
      </c>
      <c r="Q3149">
        <v>1</v>
      </c>
      <c r="R3149">
        <v>1</v>
      </c>
      <c r="S3149">
        <v>1</v>
      </c>
    </row>
    <row r="3150" spans="1:44" x14ac:dyDescent="0.3">
      <c r="A3150">
        <v>3146</v>
      </c>
      <c r="B3150">
        <v>2</v>
      </c>
      <c r="C3150">
        <v>128</v>
      </c>
      <c r="D3150">
        <v>12</v>
      </c>
      <c r="E3150" t="str">
        <f>"2-128-12"</f>
        <v>2-128-12</v>
      </c>
      <c r="F3150" t="s">
        <v>71</v>
      </c>
      <c r="G3150" t="s">
        <v>72</v>
      </c>
      <c r="T3150">
        <v>0</v>
      </c>
      <c r="U3150">
        <v>1</v>
      </c>
      <c r="V3150">
        <v>0</v>
      </c>
      <c r="W3150">
        <v>0</v>
      </c>
      <c r="X3150">
        <v>1</v>
      </c>
      <c r="Y3150">
        <v>0</v>
      </c>
      <c r="Z3150">
        <v>0</v>
      </c>
      <c r="AA3150">
        <v>1</v>
      </c>
      <c r="AB3150">
        <v>0</v>
      </c>
      <c r="AC3150">
        <v>1</v>
      </c>
      <c r="AD3150">
        <v>0</v>
      </c>
      <c r="AE3150">
        <v>1</v>
      </c>
      <c r="AF3150">
        <v>1</v>
      </c>
      <c r="AG3150">
        <v>1</v>
      </c>
      <c r="AH3150">
        <v>1</v>
      </c>
      <c r="AI3150">
        <v>0</v>
      </c>
      <c r="AJ3150">
        <v>1</v>
      </c>
      <c r="AK3150">
        <v>0</v>
      </c>
      <c r="AL3150">
        <v>0</v>
      </c>
      <c r="AM3150">
        <v>0</v>
      </c>
      <c r="AN3150">
        <v>1</v>
      </c>
      <c r="AO3150">
        <v>1</v>
      </c>
      <c r="AP3150">
        <v>0</v>
      </c>
      <c r="AQ3150">
        <v>0</v>
      </c>
      <c r="AR3150">
        <v>0</v>
      </c>
    </row>
    <row r="3151" spans="1:44" x14ac:dyDescent="0.3">
      <c r="A3151">
        <v>3147</v>
      </c>
      <c r="B3151">
        <v>2</v>
      </c>
      <c r="C3151">
        <v>128</v>
      </c>
      <c r="D3151">
        <v>8</v>
      </c>
      <c r="E3151" t="str">
        <f>"2-128-8"</f>
        <v>2-128-8</v>
      </c>
      <c r="F3151" t="s">
        <v>71</v>
      </c>
      <c r="G3151" t="s">
        <v>72</v>
      </c>
      <c r="T3151">
        <v>1</v>
      </c>
      <c r="U3151">
        <v>0</v>
      </c>
      <c r="V3151">
        <v>0</v>
      </c>
      <c r="W3151">
        <v>0</v>
      </c>
      <c r="X3151">
        <v>1</v>
      </c>
      <c r="Y3151">
        <v>0</v>
      </c>
      <c r="Z3151">
        <v>1</v>
      </c>
      <c r="AA3151">
        <v>0</v>
      </c>
      <c r="AB3151">
        <v>0</v>
      </c>
      <c r="AC3151">
        <v>0</v>
      </c>
      <c r="AD3151">
        <v>1</v>
      </c>
      <c r="AE3151">
        <v>1</v>
      </c>
      <c r="AF3151">
        <v>1</v>
      </c>
      <c r="AG3151">
        <v>1</v>
      </c>
      <c r="AH3151">
        <v>1</v>
      </c>
      <c r="AI3151">
        <v>0</v>
      </c>
      <c r="AJ3151">
        <v>0</v>
      </c>
      <c r="AK3151">
        <v>1</v>
      </c>
      <c r="AL3151">
        <v>1</v>
      </c>
      <c r="AM3151">
        <v>1</v>
      </c>
      <c r="AN3151">
        <v>1</v>
      </c>
      <c r="AO3151">
        <v>1</v>
      </c>
      <c r="AP3151">
        <v>0</v>
      </c>
      <c r="AQ3151">
        <v>0</v>
      </c>
      <c r="AR3151">
        <v>0</v>
      </c>
    </row>
    <row r="3152" spans="1:44" x14ac:dyDescent="0.3">
      <c r="A3152">
        <v>3148</v>
      </c>
      <c r="B3152">
        <v>2</v>
      </c>
      <c r="C3152">
        <v>128</v>
      </c>
      <c r="D3152">
        <v>4</v>
      </c>
      <c r="E3152" t="str">
        <f>"2-128-4"</f>
        <v>2-128-4</v>
      </c>
      <c r="F3152" t="s">
        <v>71</v>
      </c>
      <c r="G3152" t="s">
        <v>72</v>
      </c>
      <c r="T3152">
        <v>0</v>
      </c>
      <c r="U3152">
        <v>0</v>
      </c>
      <c r="V3152">
        <v>0</v>
      </c>
      <c r="W3152">
        <v>0</v>
      </c>
      <c r="X3152">
        <v>0</v>
      </c>
      <c r="Y3152">
        <v>1</v>
      </c>
      <c r="Z3152">
        <v>0</v>
      </c>
      <c r="AA3152">
        <v>1</v>
      </c>
      <c r="AB3152">
        <v>1</v>
      </c>
      <c r="AC3152">
        <v>0</v>
      </c>
      <c r="AD3152">
        <v>0</v>
      </c>
      <c r="AE3152">
        <v>0</v>
      </c>
      <c r="AF3152">
        <v>0</v>
      </c>
      <c r="AG3152">
        <v>0</v>
      </c>
      <c r="AH3152">
        <v>0</v>
      </c>
      <c r="AI3152">
        <v>0</v>
      </c>
      <c r="AJ3152">
        <v>1</v>
      </c>
      <c r="AK3152">
        <v>0</v>
      </c>
      <c r="AL3152">
        <v>0</v>
      </c>
      <c r="AM3152">
        <v>0</v>
      </c>
      <c r="AN3152">
        <v>0</v>
      </c>
      <c r="AO3152">
        <v>0</v>
      </c>
      <c r="AP3152">
        <v>0</v>
      </c>
      <c r="AQ3152">
        <v>0</v>
      </c>
      <c r="AR3152">
        <v>0</v>
      </c>
    </row>
    <row r="3153" spans="1:44" x14ac:dyDescent="0.3">
      <c r="A3153">
        <v>3149</v>
      </c>
      <c r="B3153">
        <v>2</v>
      </c>
      <c r="C3153">
        <v>128</v>
      </c>
      <c r="D3153">
        <v>24</v>
      </c>
      <c r="E3153" t="str">
        <f>"2-128-24"</f>
        <v>2-128-24</v>
      </c>
      <c r="F3153" t="s">
        <v>71</v>
      </c>
      <c r="G3153" t="s">
        <v>72</v>
      </c>
      <c r="T3153">
        <v>0</v>
      </c>
      <c r="U3153">
        <v>1</v>
      </c>
      <c r="V3153">
        <v>0</v>
      </c>
      <c r="W3153">
        <v>0</v>
      </c>
      <c r="X3153">
        <v>0</v>
      </c>
      <c r="Y3153">
        <v>1</v>
      </c>
      <c r="Z3153">
        <v>0</v>
      </c>
      <c r="AA3153">
        <v>1</v>
      </c>
      <c r="AB3153">
        <v>0</v>
      </c>
      <c r="AC3153">
        <v>1</v>
      </c>
      <c r="AD3153">
        <v>0</v>
      </c>
      <c r="AE3153">
        <v>0</v>
      </c>
      <c r="AF3153">
        <v>0</v>
      </c>
      <c r="AG3153">
        <v>0</v>
      </c>
      <c r="AH3153">
        <v>0</v>
      </c>
      <c r="AI3153">
        <v>1</v>
      </c>
      <c r="AJ3153">
        <v>1</v>
      </c>
      <c r="AK3153">
        <v>0</v>
      </c>
      <c r="AL3153">
        <v>1</v>
      </c>
      <c r="AM3153">
        <v>1</v>
      </c>
      <c r="AN3153">
        <v>1</v>
      </c>
      <c r="AO3153">
        <v>1</v>
      </c>
      <c r="AP3153">
        <v>0</v>
      </c>
      <c r="AQ3153">
        <v>0</v>
      </c>
      <c r="AR3153">
        <v>0</v>
      </c>
    </row>
    <row r="3154" spans="1:44" x14ac:dyDescent="0.3">
      <c r="A3154">
        <v>3150</v>
      </c>
      <c r="B3154">
        <v>2</v>
      </c>
      <c r="C3154">
        <v>128</v>
      </c>
      <c r="D3154">
        <v>18</v>
      </c>
      <c r="E3154" t="str">
        <f>"2-128-18"</f>
        <v>2-128-18</v>
      </c>
      <c r="F3154" t="s">
        <v>71</v>
      </c>
      <c r="G3154" t="s">
        <v>72</v>
      </c>
      <c r="T3154">
        <v>1</v>
      </c>
      <c r="U3154">
        <v>0</v>
      </c>
      <c r="V3154">
        <v>0</v>
      </c>
      <c r="W3154">
        <v>0</v>
      </c>
      <c r="X3154">
        <v>1</v>
      </c>
      <c r="Y3154">
        <v>0</v>
      </c>
      <c r="Z3154">
        <v>1</v>
      </c>
      <c r="AA3154">
        <v>0</v>
      </c>
      <c r="AB3154">
        <v>1</v>
      </c>
      <c r="AC3154">
        <v>0</v>
      </c>
      <c r="AD3154">
        <v>0</v>
      </c>
      <c r="AE3154">
        <v>1</v>
      </c>
      <c r="AF3154">
        <v>1</v>
      </c>
      <c r="AG3154">
        <v>1</v>
      </c>
      <c r="AH3154">
        <v>0</v>
      </c>
      <c r="AI3154">
        <v>1</v>
      </c>
      <c r="AJ3154">
        <v>0</v>
      </c>
      <c r="AK3154">
        <v>1</v>
      </c>
      <c r="AL3154">
        <v>1</v>
      </c>
      <c r="AM3154">
        <v>1</v>
      </c>
      <c r="AN3154">
        <v>1</v>
      </c>
      <c r="AO3154">
        <v>1</v>
      </c>
      <c r="AP3154">
        <v>0</v>
      </c>
      <c r="AQ3154">
        <v>0</v>
      </c>
      <c r="AR3154">
        <v>0</v>
      </c>
    </row>
    <row r="3155" spans="1:44" x14ac:dyDescent="0.3">
      <c r="A3155">
        <v>3151</v>
      </c>
      <c r="B3155">
        <v>2</v>
      </c>
      <c r="C3155">
        <v>128</v>
      </c>
      <c r="D3155">
        <v>16</v>
      </c>
      <c r="E3155" t="str">
        <f>"2-128-16"</f>
        <v>2-128-16</v>
      </c>
      <c r="F3155" t="s">
        <v>71</v>
      </c>
      <c r="G3155" t="s">
        <v>72</v>
      </c>
      <c r="T3155">
        <v>1</v>
      </c>
      <c r="U3155">
        <v>0</v>
      </c>
      <c r="V3155">
        <v>0</v>
      </c>
      <c r="W3155">
        <v>0</v>
      </c>
      <c r="X3155">
        <v>1</v>
      </c>
      <c r="Y3155">
        <v>0</v>
      </c>
      <c r="Z3155">
        <v>1</v>
      </c>
      <c r="AA3155">
        <v>0</v>
      </c>
      <c r="AB3155">
        <v>1</v>
      </c>
      <c r="AC3155">
        <v>0</v>
      </c>
      <c r="AD3155">
        <v>0</v>
      </c>
      <c r="AE3155">
        <v>1</v>
      </c>
      <c r="AF3155">
        <v>1</v>
      </c>
      <c r="AG3155">
        <v>1</v>
      </c>
      <c r="AH3155">
        <v>0</v>
      </c>
      <c r="AI3155">
        <v>1</v>
      </c>
      <c r="AJ3155">
        <v>1</v>
      </c>
      <c r="AK3155">
        <v>0</v>
      </c>
      <c r="AL3155">
        <v>1</v>
      </c>
      <c r="AM3155">
        <v>1</v>
      </c>
      <c r="AN3155">
        <v>1</v>
      </c>
      <c r="AO3155">
        <v>1</v>
      </c>
      <c r="AP3155">
        <v>0</v>
      </c>
      <c r="AQ3155">
        <v>0</v>
      </c>
      <c r="AR3155">
        <v>1</v>
      </c>
    </row>
    <row r="3156" spans="1:44" x14ac:dyDescent="0.3">
      <c r="A3156">
        <v>3152</v>
      </c>
      <c r="B3156">
        <v>2</v>
      </c>
      <c r="C3156">
        <v>128</v>
      </c>
      <c r="D3156">
        <v>6</v>
      </c>
      <c r="E3156" t="str">
        <f>"2-128-6"</f>
        <v>2-128-6</v>
      </c>
      <c r="F3156" t="s">
        <v>71</v>
      </c>
      <c r="G3156" t="s">
        <v>72</v>
      </c>
      <c r="T3156">
        <v>1</v>
      </c>
      <c r="U3156">
        <v>0</v>
      </c>
      <c r="V3156">
        <v>0</v>
      </c>
      <c r="W3156">
        <v>0</v>
      </c>
      <c r="X3156">
        <v>1</v>
      </c>
      <c r="Y3156">
        <v>0</v>
      </c>
      <c r="Z3156">
        <v>0</v>
      </c>
      <c r="AA3156">
        <v>1</v>
      </c>
      <c r="AB3156">
        <v>0</v>
      </c>
      <c r="AC3156">
        <v>1</v>
      </c>
      <c r="AD3156">
        <v>0</v>
      </c>
      <c r="AE3156">
        <v>1</v>
      </c>
      <c r="AF3156">
        <v>1</v>
      </c>
      <c r="AG3156">
        <v>1</v>
      </c>
      <c r="AH3156">
        <v>0</v>
      </c>
      <c r="AI3156">
        <v>1</v>
      </c>
      <c r="AJ3156">
        <v>1</v>
      </c>
      <c r="AK3156">
        <v>0</v>
      </c>
      <c r="AL3156">
        <v>1</v>
      </c>
      <c r="AM3156">
        <v>1</v>
      </c>
      <c r="AN3156">
        <v>1</v>
      </c>
      <c r="AO3156">
        <v>1</v>
      </c>
      <c r="AP3156">
        <v>0</v>
      </c>
      <c r="AQ3156">
        <v>0</v>
      </c>
      <c r="AR3156">
        <v>0</v>
      </c>
    </row>
    <row r="3157" spans="1:44" x14ac:dyDescent="0.3">
      <c r="A3157">
        <v>3153</v>
      </c>
      <c r="B3157">
        <v>2</v>
      </c>
      <c r="C3157">
        <v>128</v>
      </c>
      <c r="D3157">
        <v>1</v>
      </c>
      <c r="E3157" t="str">
        <f>"2-128-1"</f>
        <v>2-128-1</v>
      </c>
      <c r="F3157" t="s">
        <v>71</v>
      </c>
      <c r="G3157" t="s">
        <v>72</v>
      </c>
      <c r="T3157">
        <v>1</v>
      </c>
      <c r="U3157">
        <v>0</v>
      </c>
      <c r="V3157">
        <v>0</v>
      </c>
      <c r="W3157">
        <v>0</v>
      </c>
      <c r="X3157">
        <v>1</v>
      </c>
      <c r="Y3157">
        <v>0</v>
      </c>
      <c r="Z3157">
        <v>1</v>
      </c>
      <c r="AA3157">
        <v>0</v>
      </c>
      <c r="AB3157">
        <v>1</v>
      </c>
      <c r="AC3157">
        <v>0</v>
      </c>
      <c r="AD3157">
        <v>0</v>
      </c>
      <c r="AE3157">
        <v>1</v>
      </c>
      <c r="AF3157">
        <v>1</v>
      </c>
      <c r="AG3157">
        <v>1</v>
      </c>
      <c r="AH3157">
        <v>0</v>
      </c>
      <c r="AI3157">
        <v>1</v>
      </c>
      <c r="AJ3157">
        <v>1</v>
      </c>
      <c r="AK3157">
        <v>0</v>
      </c>
      <c r="AL3157">
        <v>1</v>
      </c>
      <c r="AM3157">
        <v>1</v>
      </c>
      <c r="AN3157">
        <v>1</v>
      </c>
      <c r="AO3157">
        <v>1</v>
      </c>
      <c r="AP3157">
        <v>0</v>
      </c>
      <c r="AQ3157">
        <v>0</v>
      </c>
      <c r="AR3157">
        <v>1</v>
      </c>
    </row>
    <row r="3158" spans="1:44" x14ac:dyDescent="0.3">
      <c r="A3158">
        <v>3154</v>
      </c>
      <c r="B3158">
        <v>2</v>
      </c>
      <c r="C3158">
        <v>129</v>
      </c>
      <c r="D3158">
        <v>20</v>
      </c>
      <c r="E3158" t="str">
        <f>"2-129-20"</f>
        <v>2-129-20</v>
      </c>
      <c r="F3158" t="s">
        <v>71</v>
      </c>
      <c r="G3158" t="s">
        <v>73</v>
      </c>
      <c r="H3158">
        <v>1</v>
      </c>
      <c r="I3158">
        <v>1</v>
      </c>
      <c r="J3158">
        <v>0</v>
      </c>
      <c r="K3158">
        <v>0</v>
      </c>
      <c r="L3158">
        <v>1</v>
      </c>
      <c r="M3158">
        <v>1</v>
      </c>
      <c r="N3158">
        <v>1</v>
      </c>
      <c r="O3158">
        <v>1</v>
      </c>
      <c r="P3158">
        <v>1</v>
      </c>
      <c r="Q3158">
        <v>1</v>
      </c>
      <c r="R3158">
        <v>1</v>
      </c>
      <c r="S3158">
        <v>1</v>
      </c>
    </row>
    <row r="3159" spans="1:44" x14ac:dyDescent="0.3">
      <c r="A3159">
        <v>3155</v>
      </c>
      <c r="B3159">
        <v>2</v>
      </c>
      <c r="C3159">
        <v>129</v>
      </c>
      <c r="D3159">
        <v>19</v>
      </c>
      <c r="E3159" t="str">
        <f>"2-129-19"</f>
        <v>2-129-19</v>
      </c>
      <c r="F3159" t="s">
        <v>71</v>
      </c>
      <c r="G3159" t="s">
        <v>72</v>
      </c>
      <c r="T3159">
        <v>1</v>
      </c>
      <c r="U3159">
        <v>0</v>
      </c>
      <c r="V3159">
        <v>0</v>
      </c>
      <c r="W3159">
        <v>0</v>
      </c>
      <c r="X3159">
        <v>1</v>
      </c>
      <c r="Y3159">
        <v>0</v>
      </c>
      <c r="Z3159">
        <v>1</v>
      </c>
      <c r="AA3159">
        <v>0</v>
      </c>
      <c r="AB3159">
        <v>0</v>
      </c>
      <c r="AC3159">
        <v>0</v>
      </c>
      <c r="AD3159">
        <v>1</v>
      </c>
      <c r="AE3159">
        <v>0</v>
      </c>
      <c r="AF3159">
        <v>0</v>
      </c>
      <c r="AG3159">
        <v>0</v>
      </c>
      <c r="AH3159">
        <v>0</v>
      </c>
      <c r="AI3159">
        <v>1</v>
      </c>
      <c r="AJ3159">
        <v>1</v>
      </c>
      <c r="AK3159">
        <v>0</v>
      </c>
      <c r="AL3159">
        <v>0</v>
      </c>
      <c r="AM3159">
        <v>0</v>
      </c>
      <c r="AN3159">
        <v>0</v>
      </c>
      <c r="AO3159">
        <v>0</v>
      </c>
      <c r="AP3159">
        <v>0</v>
      </c>
      <c r="AQ3159">
        <v>0</v>
      </c>
      <c r="AR3159">
        <v>0</v>
      </c>
    </row>
    <row r="3160" spans="1:44" x14ac:dyDescent="0.3">
      <c r="A3160">
        <v>3156</v>
      </c>
      <c r="B3160">
        <v>2</v>
      </c>
      <c r="C3160">
        <v>129</v>
      </c>
      <c r="D3160">
        <v>12</v>
      </c>
      <c r="E3160" t="str">
        <f>"2-129-12"</f>
        <v>2-129-12</v>
      </c>
      <c r="F3160" t="s">
        <v>71</v>
      </c>
      <c r="G3160" t="s">
        <v>73</v>
      </c>
      <c r="H3160">
        <v>1</v>
      </c>
      <c r="I3160">
        <v>1</v>
      </c>
      <c r="J3160">
        <v>0</v>
      </c>
      <c r="K3160">
        <v>0</v>
      </c>
      <c r="L3160">
        <v>1</v>
      </c>
      <c r="M3160">
        <v>1</v>
      </c>
      <c r="N3160">
        <v>1</v>
      </c>
      <c r="O3160">
        <v>1</v>
      </c>
      <c r="P3160">
        <v>1</v>
      </c>
      <c r="Q3160">
        <v>1</v>
      </c>
      <c r="R3160">
        <v>0</v>
      </c>
      <c r="S3160">
        <v>0</v>
      </c>
    </row>
    <row r="3161" spans="1:44" x14ac:dyDescent="0.3">
      <c r="A3161">
        <v>3157</v>
      </c>
      <c r="B3161">
        <v>2</v>
      </c>
      <c r="C3161">
        <v>129</v>
      </c>
      <c r="D3161">
        <v>5</v>
      </c>
      <c r="E3161" t="str">
        <f>"2-129-5"</f>
        <v>2-129-5</v>
      </c>
      <c r="F3161" t="s">
        <v>71</v>
      </c>
      <c r="G3161" t="s">
        <v>72</v>
      </c>
      <c r="T3161">
        <v>0</v>
      </c>
      <c r="U3161">
        <v>0</v>
      </c>
      <c r="V3161">
        <v>0</v>
      </c>
      <c r="W3161">
        <v>0</v>
      </c>
      <c r="X3161">
        <v>0</v>
      </c>
      <c r="Y3161">
        <v>0</v>
      </c>
      <c r="Z3161">
        <v>0</v>
      </c>
      <c r="AA3161">
        <v>0</v>
      </c>
      <c r="AB3161">
        <v>0</v>
      </c>
      <c r="AC3161">
        <v>0</v>
      </c>
      <c r="AD3161">
        <v>0</v>
      </c>
      <c r="AE3161">
        <v>0</v>
      </c>
      <c r="AF3161">
        <v>0</v>
      </c>
      <c r="AG3161">
        <v>0</v>
      </c>
      <c r="AH3161">
        <v>0</v>
      </c>
      <c r="AI3161">
        <v>0</v>
      </c>
      <c r="AJ3161">
        <v>0</v>
      </c>
      <c r="AK3161">
        <v>1</v>
      </c>
      <c r="AL3161">
        <v>1</v>
      </c>
      <c r="AM3161">
        <v>1</v>
      </c>
      <c r="AN3161">
        <v>1</v>
      </c>
      <c r="AO3161">
        <v>0</v>
      </c>
      <c r="AP3161">
        <v>0</v>
      </c>
      <c r="AQ3161">
        <v>0</v>
      </c>
      <c r="AR3161">
        <v>0</v>
      </c>
    </row>
    <row r="3162" spans="1:44" x14ac:dyDescent="0.3">
      <c r="A3162">
        <v>3158</v>
      </c>
      <c r="B3162">
        <v>2</v>
      </c>
      <c r="C3162">
        <v>129</v>
      </c>
      <c r="D3162">
        <v>2</v>
      </c>
      <c r="E3162" t="str">
        <f>"2-129-2"</f>
        <v>2-129-2</v>
      </c>
      <c r="F3162" t="s">
        <v>71</v>
      </c>
      <c r="G3162" t="s">
        <v>73</v>
      </c>
      <c r="H3162">
        <v>1</v>
      </c>
      <c r="I3162">
        <v>1</v>
      </c>
      <c r="J3162">
        <v>0</v>
      </c>
      <c r="K3162">
        <v>0</v>
      </c>
      <c r="L3162">
        <v>1</v>
      </c>
      <c r="M3162">
        <v>1</v>
      </c>
      <c r="N3162">
        <v>1</v>
      </c>
      <c r="O3162">
        <v>1</v>
      </c>
      <c r="P3162">
        <v>1</v>
      </c>
      <c r="Q3162">
        <v>1</v>
      </c>
      <c r="R3162">
        <v>1</v>
      </c>
      <c r="S3162">
        <v>1</v>
      </c>
    </row>
    <row r="3163" spans="1:44" x14ac:dyDescent="0.3">
      <c r="A3163">
        <v>3159</v>
      </c>
      <c r="B3163">
        <v>2</v>
      </c>
      <c r="C3163">
        <v>129</v>
      </c>
      <c r="D3163">
        <v>16</v>
      </c>
      <c r="E3163" t="str">
        <f>"2-129-16"</f>
        <v>2-129-16</v>
      </c>
      <c r="F3163" t="s">
        <v>71</v>
      </c>
      <c r="G3163" t="s">
        <v>73</v>
      </c>
      <c r="H3163">
        <v>1</v>
      </c>
      <c r="I3163">
        <v>1</v>
      </c>
      <c r="J3163">
        <v>0</v>
      </c>
      <c r="K3163">
        <v>0</v>
      </c>
      <c r="L3163">
        <v>0</v>
      </c>
      <c r="M3163">
        <v>0</v>
      </c>
      <c r="N3163">
        <v>1</v>
      </c>
      <c r="O3163">
        <v>0</v>
      </c>
      <c r="P3163">
        <v>0</v>
      </c>
      <c r="Q3163">
        <v>0</v>
      </c>
      <c r="R3163">
        <v>1</v>
      </c>
      <c r="S3163">
        <v>0</v>
      </c>
    </row>
    <row r="3164" spans="1:44" x14ac:dyDescent="0.3">
      <c r="A3164">
        <v>3160</v>
      </c>
      <c r="B3164">
        <v>2</v>
      </c>
      <c r="C3164">
        <v>129</v>
      </c>
      <c r="D3164">
        <v>15</v>
      </c>
      <c r="E3164" t="str">
        <f>"2-129-15"</f>
        <v>2-129-15</v>
      </c>
      <c r="F3164" t="s">
        <v>71</v>
      </c>
      <c r="G3164" t="s">
        <v>72</v>
      </c>
      <c r="T3164">
        <v>0</v>
      </c>
      <c r="U3164">
        <v>1</v>
      </c>
      <c r="V3164">
        <v>0</v>
      </c>
      <c r="W3164">
        <v>0</v>
      </c>
      <c r="X3164">
        <v>0</v>
      </c>
      <c r="Y3164">
        <v>1</v>
      </c>
      <c r="Z3164">
        <v>0</v>
      </c>
      <c r="AA3164">
        <v>1</v>
      </c>
      <c r="AB3164">
        <v>0</v>
      </c>
      <c r="AC3164">
        <v>0</v>
      </c>
      <c r="AD3164">
        <v>0</v>
      </c>
      <c r="AE3164">
        <v>0</v>
      </c>
      <c r="AF3164">
        <v>0</v>
      </c>
      <c r="AG3164">
        <v>0</v>
      </c>
      <c r="AH3164">
        <v>0</v>
      </c>
      <c r="AI3164">
        <v>0</v>
      </c>
      <c r="AJ3164">
        <v>0</v>
      </c>
      <c r="AK3164">
        <v>0</v>
      </c>
      <c r="AL3164">
        <v>0</v>
      </c>
      <c r="AM3164">
        <v>0</v>
      </c>
      <c r="AN3164">
        <v>0</v>
      </c>
      <c r="AO3164">
        <v>0</v>
      </c>
      <c r="AP3164">
        <v>0</v>
      </c>
      <c r="AQ3164">
        <v>0</v>
      </c>
      <c r="AR3164">
        <v>0</v>
      </c>
    </row>
    <row r="3165" spans="1:44" x14ac:dyDescent="0.3">
      <c r="A3165">
        <v>3161</v>
      </c>
      <c r="B3165">
        <v>2</v>
      </c>
      <c r="C3165">
        <v>129</v>
      </c>
      <c r="D3165">
        <v>9</v>
      </c>
      <c r="E3165" t="str">
        <f>"2-129-9"</f>
        <v>2-129-9</v>
      </c>
      <c r="F3165" t="s">
        <v>71</v>
      </c>
      <c r="G3165" t="s">
        <v>72</v>
      </c>
      <c r="T3165">
        <v>1</v>
      </c>
      <c r="U3165">
        <v>0</v>
      </c>
      <c r="V3165">
        <v>0</v>
      </c>
      <c r="W3165">
        <v>0</v>
      </c>
      <c r="X3165">
        <v>0</v>
      </c>
      <c r="Y3165">
        <v>1</v>
      </c>
      <c r="Z3165">
        <v>1</v>
      </c>
      <c r="AA3165">
        <v>0</v>
      </c>
      <c r="AB3165">
        <v>0</v>
      </c>
      <c r="AC3165">
        <v>0</v>
      </c>
      <c r="AD3165">
        <v>1</v>
      </c>
      <c r="AE3165">
        <v>1</v>
      </c>
      <c r="AF3165">
        <v>1</v>
      </c>
      <c r="AG3165">
        <v>1</v>
      </c>
      <c r="AH3165">
        <v>0</v>
      </c>
      <c r="AI3165">
        <v>1</v>
      </c>
      <c r="AJ3165">
        <v>1</v>
      </c>
      <c r="AK3165">
        <v>0</v>
      </c>
      <c r="AL3165">
        <v>1</v>
      </c>
      <c r="AM3165">
        <v>1</v>
      </c>
      <c r="AN3165">
        <v>1</v>
      </c>
      <c r="AO3165">
        <v>1</v>
      </c>
      <c r="AP3165">
        <v>0</v>
      </c>
      <c r="AQ3165">
        <v>0</v>
      </c>
      <c r="AR3165">
        <v>0</v>
      </c>
    </row>
    <row r="3166" spans="1:44" x14ac:dyDescent="0.3">
      <c r="A3166">
        <v>3162</v>
      </c>
      <c r="B3166">
        <v>2</v>
      </c>
      <c r="C3166">
        <v>129</v>
      </c>
      <c r="D3166">
        <v>6</v>
      </c>
      <c r="E3166" t="str">
        <f>"2-129-6"</f>
        <v>2-129-6</v>
      </c>
      <c r="F3166" t="s">
        <v>71</v>
      </c>
      <c r="G3166" t="s">
        <v>72</v>
      </c>
      <c r="T3166">
        <v>1</v>
      </c>
      <c r="U3166">
        <v>0</v>
      </c>
      <c r="V3166">
        <v>0</v>
      </c>
      <c r="W3166">
        <v>0</v>
      </c>
      <c r="X3166">
        <v>1</v>
      </c>
      <c r="Y3166">
        <v>0</v>
      </c>
      <c r="Z3166">
        <v>0</v>
      </c>
      <c r="AA3166">
        <v>1</v>
      </c>
      <c r="AB3166">
        <v>1</v>
      </c>
      <c r="AC3166">
        <v>0</v>
      </c>
      <c r="AD3166">
        <v>0</v>
      </c>
      <c r="AE3166">
        <v>0</v>
      </c>
      <c r="AF3166">
        <v>0</v>
      </c>
      <c r="AG3166">
        <v>0</v>
      </c>
      <c r="AH3166">
        <v>0</v>
      </c>
      <c r="AI3166">
        <v>1</v>
      </c>
      <c r="AJ3166">
        <v>1</v>
      </c>
      <c r="AK3166">
        <v>0</v>
      </c>
      <c r="AL3166">
        <v>0</v>
      </c>
      <c r="AM3166">
        <v>0</v>
      </c>
      <c r="AN3166">
        <v>0</v>
      </c>
      <c r="AO3166">
        <v>0</v>
      </c>
      <c r="AP3166">
        <v>0</v>
      </c>
      <c r="AQ3166">
        <v>0</v>
      </c>
      <c r="AR3166">
        <v>0</v>
      </c>
    </row>
    <row r="3167" spans="1:44" x14ac:dyDescent="0.3">
      <c r="A3167">
        <v>3163</v>
      </c>
      <c r="B3167">
        <v>2</v>
      </c>
      <c r="C3167">
        <v>129</v>
      </c>
      <c r="D3167">
        <v>3</v>
      </c>
      <c r="E3167" t="str">
        <f>"2-129-3"</f>
        <v>2-129-3</v>
      </c>
      <c r="F3167" t="s">
        <v>71</v>
      </c>
      <c r="G3167" t="s">
        <v>73</v>
      </c>
      <c r="H3167">
        <v>1</v>
      </c>
      <c r="I3167">
        <v>1</v>
      </c>
      <c r="J3167">
        <v>0</v>
      </c>
      <c r="K3167">
        <v>0</v>
      </c>
      <c r="L3167">
        <v>1</v>
      </c>
      <c r="M3167">
        <v>1</v>
      </c>
      <c r="N3167">
        <v>1</v>
      </c>
      <c r="O3167">
        <v>1</v>
      </c>
      <c r="P3167">
        <v>1</v>
      </c>
      <c r="Q3167">
        <v>1</v>
      </c>
      <c r="R3167">
        <v>1</v>
      </c>
      <c r="S3167">
        <v>1</v>
      </c>
    </row>
    <row r="3168" spans="1:44" x14ac:dyDescent="0.3">
      <c r="A3168">
        <v>3164</v>
      </c>
      <c r="B3168">
        <v>2</v>
      </c>
      <c r="C3168">
        <v>129</v>
      </c>
      <c r="D3168">
        <v>25</v>
      </c>
      <c r="E3168" t="str">
        <f>"2-129-25"</f>
        <v>2-129-25</v>
      </c>
      <c r="F3168" t="s">
        <v>71</v>
      </c>
      <c r="G3168" t="s">
        <v>72</v>
      </c>
      <c r="T3168">
        <v>0</v>
      </c>
      <c r="U3168">
        <v>1</v>
      </c>
      <c r="V3168">
        <v>0</v>
      </c>
      <c r="W3168">
        <v>0</v>
      </c>
      <c r="X3168">
        <v>1</v>
      </c>
      <c r="Y3168">
        <v>0</v>
      </c>
      <c r="Z3168">
        <v>1</v>
      </c>
      <c r="AA3168">
        <v>0</v>
      </c>
      <c r="AB3168">
        <v>1</v>
      </c>
      <c r="AC3168">
        <v>0</v>
      </c>
      <c r="AD3168">
        <v>0</v>
      </c>
      <c r="AE3168">
        <v>1</v>
      </c>
      <c r="AF3168">
        <v>1</v>
      </c>
      <c r="AG3168">
        <v>1</v>
      </c>
      <c r="AH3168">
        <v>0</v>
      </c>
      <c r="AI3168">
        <v>1</v>
      </c>
      <c r="AJ3168">
        <v>0</v>
      </c>
      <c r="AK3168">
        <v>1</v>
      </c>
      <c r="AL3168">
        <v>1</v>
      </c>
      <c r="AM3168">
        <v>1</v>
      </c>
      <c r="AN3168">
        <v>1</v>
      </c>
      <c r="AO3168">
        <v>1</v>
      </c>
      <c r="AP3168">
        <v>0</v>
      </c>
      <c r="AQ3168">
        <v>0</v>
      </c>
      <c r="AR3168">
        <v>0</v>
      </c>
    </row>
    <row r="3169" spans="1:44" x14ac:dyDescent="0.3">
      <c r="A3169">
        <v>3165</v>
      </c>
      <c r="B3169">
        <v>2</v>
      </c>
      <c r="C3169">
        <v>129</v>
      </c>
      <c r="D3169">
        <v>18</v>
      </c>
      <c r="E3169" t="str">
        <f>"2-129-18"</f>
        <v>2-129-18</v>
      </c>
      <c r="F3169" t="s">
        <v>71</v>
      </c>
      <c r="G3169" t="s">
        <v>73</v>
      </c>
      <c r="H3169">
        <v>1</v>
      </c>
      <c r="I3169">
        <v>0</v>
      </c>
      <c r="J3169">
        <v>0</v>
      </c>
      <c r="K3169">
        <v>1</v>
      </c>
      <c r="L3169">
        <v>1</v>
      </c>
      <c r="M3169">
        <v>0</v>
      </c>
      <c r="N3169">
        <v>1</v>
      </c>
      <c r="O3169">
        <v>0</v>
      </c>
      <c r="P3169">
        <v>0</v>
      </c>
      <c r="Q3169">
        <v>1</v>
      </c>
      <c r="R3169">
        <v>1</v>
      </c>
      <c r="S3169">
        <v>1</v>
      </c>
    </row>
    <row r="3170" spans="1:44" x14ac:dyDescent="0.3">
      <c r="A3170">
        <v>3166</v>
      </c>
      <c r="B3170">
        <v>2</v>
      </c>
      <c r="C3170">
        <v>129</v>
      </c>
      <c r="D3170">
        <v>17</v>
      </c>
      <c r="E3170" t="str">
        <f>"2-129-17"</f>
        <v>2-129-17</v>
      </c>
      <c r="F3170" t="s">
        <v>71</v>
      </c>
      <c r="G3170" t="s">
        <v>72</v>
      </c>
      <c r="T3170">
        <v>1</v>
      </c>
      <c r="U3170">
        <v>0</v>
      </c>
      <c r="V3170">
        <v>0</v>
      </c>
      <c r="W3170">
        <v>0</v>
      </c>
      <c r="X3170">
        <v>1</v>
      </c>
      <c r="Y3170">
        <v>0</v>
      </c>
      <c r="Z3170">
        <v>0</v>
      </c>
      <c r="AA3170">
        <v>1</v>
      </c>
      <c r="AB3170">
        <v>1</v>
      </c>
      <c r="AC3170">
        <v>0</v>
      </c>
      <c r="AD3170">
        <v>0</v>
      </c>
      <c r="AE3170">
        <v>0</v>
      </c>
      <c r="AF3170">
        <v>0</v>
      </c>
      <c r="AG3170">
        <v>0</v>
      </c>
      <c r="AH3170">
        <v>0</v>
      </c>
      <c r="AI3170">
        <v>0</v>
      </c>
      <c r="AJ3170">
        <v>0</v>
      </c>
      <c r="AK3170">
        <v>0</v>
      </c>
      <c r="AL3170">
        <v>0</v>
      </c>
      <c r="AM3170">
        <v>0</v>
      </c>
      <c r="AN3170">
        <v>0</v>
      </c>
      <c r="AO3170">
        <v>0</v>
      </c>
      <c r="AP3170">
        <v>0</v>
      </c>
      <c r="AQ3170">
        <v>0</v>
      </c>
      <c r="AR3170">
        <v>0</v>
      </c>
    </row>
    <row r="3171" spans="1:44" x14ac:dyDescent="0.3">
      <c r="A3171">
        <v>3167</v>
      </c>
      <c r="B3171">
        <v>2</v>
      </c>
      <c r="C3171">
        <v>129</v>
      </c>
      <c r="D3171">
        <v>11</v>
      </c>
      <c r="E3171" t="str">
        <f>"2-129-11"</f>
        <v>2-129-11</v>
      </c>
      <c r="F3171" t="s">
        <v>71</v>
      </c>
      <c r="G3171" t="s">
        <v>72</v>
      </c>
      <c r="T3171">
        <v>1</v>
      </c>
      <c r="U3171">
        <v>0</v>
      </c>
      <c r="V3171">
        <v>0</v>
      </c>
      <c r="W3171">
        <v>0</v>
      </c>
      <c r="X3171">
        <v>1</v>
      </c>
      <c r="Y3171">
        <v>0</v>
      </c>
      <c r="Z3171">
        <v>0</v>
      </c>
      <c r="AA3171">
        <v>1</v>
      </c>
      <c r="AB3171">
        <v>0</v>
      </c>
      <c r="AC3171">
        <v>1</v>
      </c>
      <c r="AD3171">
        <v>0</v>
      </c>
      <c r="AE3171">
        <v>1</v>
      </c>
      <c r="AF3171">
        <v>1</v>
      </c>
      <c r="AG3171">
        <v>1</v>
      </c>
      <c r="AH3171">
        <v>0</v>
      </c>
      <c r="AI3171">
        <v>1</v>
      </c>
      <c r="AJ3171">
        <v>1</v>
      </c>
      <c r="AK3171">
        <v>0</v>
      </c>
      <c r="AL3171">
        <v>1</v>
      </c>
      <c r="AM3171">
        <v>1</v>
      </c>
      <c r="AN3171">
        <v>1</v>
      </c>
      <c r="AO3171">
        <v>1</v>
      </c>
      <c r="AP3171">
        <v>0</v>
      </c>
      <c r="AQ3171">
        <v>0</v>
      </c>
      <c r="AR3171">
        <v>0</v>
      </c>
    </row>
    <row r="3172" spans="1:44" x14ac:dyDescent="0.3">
      <c r="A3172">
        <v>3168</v>
      </c>
      <c r="B3172">
        <v>2</v>
      </c>
      <c r="C3172">
        <v>129</v>
      </c>
      <c r="D3172">
        <v>7</v>
      </c>
      <c r="E3172" t="str">
        <f>"2-129-7"</f>
        <v>2-129-7</v>
      </c>
      <c r="F3172" t="s">
        <v>71</v>
      </c>
      <c r="G3172" t="s">
        <v>72</v>
      </c>
      <c r="T3172">
        <v>0</v>
      </c>
      <c r="U3172">
        <v>0</v>
      </c>
      <c r="V3172">
        <v>0</v>
      </c>
      <c r="W3172">
        <v>0</v>
      </c>
      <c r="X3172">
        <v>0</v>
      </c>
      <c r="Y3172">
        <v>1</v>
      </c>
      <c r="Z3172">
        <v>0</v>
      </c>
      <c r="AA3172">
        <v>1</v>
      </c>
      <c r="AB3172">
        <v>0</v>
      </c>
      <c r="AC3172">
        <v>1</v>
      </c>
      <c r="AD3172">
        <v>0</v>
      </c>
      <c r="AE3172">
        <v>1</v>
      </c>
      <c r="AF3172">
        <v>1</v>
      </c>
      <c r="AG3172">
        <v>0</v>
      </c>
      <c r="AH3172">
        <v>0</v>
      </c>
      <c r="AI3172">
        <v>0</v>
      </c>
      <c r="AJ3172">
        <v>0</v>
      </c>
      <c r="AK3172">
        <v>1</v>
      </c>
      <c r="AL3172">
        <v>0</v>
      </c>
      <c r="AM3172">
        <v>0</v>
      </c>
      <c r="AN3172">
        <v>0</v>
      </c>
      <c r="AO3172">
        <v>0</v>
      </c>
      <c r="AP3172">
        <v>0</v>
      </c>
      <c r="AQ3172">
        <v>0</v>
      </c>
      <c r="AR3172">
        <v>0</v>
      </c>
    </row>
    <row r="3173" spans="1:44" x14ac:dyDescent="0.3">
      <c r="A3173">
        <v>3169</v>
      </c>
      <c r="B3173">
        <v>2</v>
      </c>
      <c r="C3173">
        <v>129</v>
      </c>
      <c r="D3173">
        <v>4</v>
      </c>
      <c r="E3173" t="str">
        <f>"2-129-4"</f>
        <v>2-129-4</v>
      </c>
      <c r="F3173" t="s">
        <v>71</v>
      </c>
      <c r="G3173" t="s">
        <v>72</v>
      </c>
      <c r="T3173">
        <v>0</v>
      </c>
      <c r="U3173">
        <v>1</v>
      </c>
      <c r="V3173">
        <v>0</v>
      </c>
      <c r="W3173">
        <v>0</v>
      </c>
      <c r="X3173">
        <v>0</v>
      </c>
      <c r="Y3173">
        <v>1</v>
      </c>
      <c r="Z3173">
        <v>0</v>
      </c>
      <c r="AA3173">
        <v>0</v>
      </c>
      <c r="AB3173">
        <v>0</v>
      </c>
      <c r="AC3173">
        <v>0</v>
      </c>
      <c r="AD3173">
        <v>1</v>
      </c>
      <c r="AE3173">
        <v>0</v>
      </c>
      <c r="AF3173">
        <v>0</v>
      </c>
      <c r="AG3173">
        <v>0</v>
      </c>
      <c r="AH3173">
        <v>1</v>
      </c>
      <c r="AI3173">
        <v>0</v>
      </c>
      <c r="AJ3173">
        <v>1</v>
      </c>
      <c r="AK3173">
        <v>0</v>
      </c>
      <c r="AL3173">
        <v>1</v>
      </c>
      <c r="AM3173">
        <v>1</v>
      </c>
      <c r="AN3173">
        <v>0</v>
      </c>
      <c r="AO3173">
        <v>0</v>
      </c>
      <c r="AP3173">
        <v>0</v>
      </c>
      <c r="AQ3173">
        <v>0</v>
      </c>
      <c r="AR3173">
        <v>0</v>
      </c>
    </row>
    <row r="3174" spans="1:44" x14ac:dyDescent="0.3">
      <c r="A3174">
        <v>3170</v>
      </c>
      <c r="B3174">
        <v>2</v>
      </c>
      <c r="C3174">
        <v>129</v>
      </c>
      <c r="D3174">
        <v>23</v>
      </c>
      <c r="E3174" t="str">
        <f>"2-129-23"</f>
        <v>2-129-23</v>
      </c>
      <c r="F3174" t="s">
        <v>71</v>
      </c>
      <c r="G3174" t="s">
        <v>73</v>
      </c>
      <c r="H3174">
        <v>1</v>
      </c>
      <c r="I3174">
        <v>1</v>
      </c>
      <c r="J3174">
        <v>0</v>
      </c>
      <c r="K3174">
        <v>0</v>
      </c>
      <c r="L3174">
        <v>1</v>
      </c>
      <c r="M3174">
        <v>1</v>
      </c>
      <c r="N3174">
        <v>1</v>
      </c>
      <c r="O3174">
        <v>1</v>
      </c>
      <c r="P3174">
        <v>1</v>
      </c>
      <c r="Q3174">
        <v>1</v>
      </c>
      <c r="R3174">
        <v>1</v>
      </c>
      <c r="S3174">
        <v>1</v>
      </c>
    </row>
    <row r="3175" spans="1:44" x14ac:dyDescent="0.3">
      <c r="A3175">
        <v>3171</v>
      </c>
      <c r="B3175">
        <v>2</v>
      </c>
      <c r="C3175">
        <v>129</v>
      </c>
      <c r="D3175">
        <v>14</v>
      </c>
      <c r="E3175" t="str">
        <f>"2-129-14"</f>
        <v>2-129-14</v>
      </c>
      <c r="F3175" t="s">
        <v>71</v>
      </c>
      <c r="G3175" t="s">
        <v>72</v>
      </c>
      <c r="T3175">
        <v>0</v>
      </c>
      <c r="U3175">
        <v>1</v>
      </c>
      <c r="V3175">
        <v>0</v>
      </c>
      <c r="W3175">
        <v>0</v>
      </c>
      <c r="X3175">
        <v>0</v>
      </c>
      <c r="Y3175">
        <v>1</v>
      </c>
      <c r="Z3175">
        <v>0</v>
      </c>
      <c r="AA3175">
        <v>1</v>
      </c>
      <c r="AB3175">
        <v>0</v>
      </c>
      <c r="AC3175">
        <v>0</v>
      </c>
      <c r="AD3175">
        <v>0</v>
      </c>
      <c r="AE3175">
        <v>0</v>
      </c>
      <c r="AF3175">
        <v>0</v>
      </c>
      <c r="AG3175">
        <v>0</v>
      </c>
      <c r="AH3175">
        <v>0</v>
      </c>
      <c r="AI3175">
        <v>0</v>
      </c>
      <c r="AJ3175">
        <v>0</v>
      </c>
      <c r="AK3175">
        <v>0</v>
      </c>
      <c r="AL3175">
        <v>0</v>
      </c>
      <c r="AM3175">
        <v>0</v>
      </c>
      <c r="AN3175">
        <v>0</v>
      </c>
      <c r="AO3175">
        <v>0</v>
      </c>
      <c r="AP3175">
        <v>0</v>
      </c>
      <c r="AQ3175">
        <v>0</v>
      </c>
      <c r="AR3175">
        <v>0</v>
      </c>
    </row>
    <row r="3176" spans="1:44" x14ac:dyDescent="0.3">
      <c r="A3176">
        <v>3172</v>
      </c>
      <c r="B3176">
        <v>2</v>
      </c>
      <c r="C3176">
        <v>129</v>
      </c>
      <c r="D3176">
        <v>13</v>
      </c>
      <c r="E3176" t="str">
        <f>"2-129-13"</f>
        <v>2-129-13</v>
      </c>
      <c r="F3176" t="s">
        <v>71</v>
      </c>
      <c r="G3176" t="s">
        <v>72</v>
      </c>
      <c r="T3176">
        <v>0</v>
      </c>
      <c r="U3176">
        <v>0</v>
      </c>
      <c r="V3176">
        <v>0</v>
      </c>
      <c r="W3176">
        <v>0</v>
      </c>
      <c r="X3176">
        <v>0</v>
      </c>
      <c r="Y3176">
        <v>1</v>
      </c>
      <c r="Z3176">
        <v>0</v>
      </c>
      <c r="AA3176">
        <v>0</v>
      </c>
      <c r="AB3176">
        <v>0</v>
      </c>
      <c r="AC3176">
        <v>0</v>
      </c>
      <c r="AD3176">
        <v>0</v>
      </c>
      <c r="AE3176">
        <v>0</v>
      </c>
      <c r="AF3176">
        <v>0</v>
      </c>
      <c r="AG3176">
        <v>0</v>
      </c>
      <c r="AH3176">
        <v>0</v>
      </c>
      <c r="AI3176">
        <v>1</v>
      </c>
      <c r="AJ3176">
        <v>0</v>
      </c>
      <c r="AK3176">
        <v>1</v>
      </c>
      <c r="AL3176">
        <v>0</v>
      </c>
      <c r="AM3176">
        <v>1</v>
      </c>
      <c r="AN3176">
        <v>1</v>
      </c>
      <c r="AO3176">
        <v>1</v>
      </c>
      <c r="AP3176">
        <v>0</v>
      </c>
      <c r="AQ3176">
        <v>0</v>
      </c>
      <c r="AR3176">
        <v>0</v>
      </c>
    </row>
    <row r="3177" spans="1:44" x14ac:dyDescent="0.3">
      <c r="A3177">
        <v>3173</v>
      </c>
      <c r="B3177">
        <v>2</v>
      </c>
      <c r="C3177">
        <v>129</v>
      </c>
      <c r="D3177">
        <v>10</v>
      </c>
      <c r="E3177" t="str">
        <f>"2-129-10"</f>
        <v>2-129-10</v>
      </c>
      <c r="F3177" t="s">
        <v>71</v>
      </c>
      <c r="G3177" t="s">
        <v>72</v>
      </c>
      <c r="T3177">
        <v>0</v>
      </c>
      <c r="U3177">
        <v>1</v>
      </c>
      <c r="V3177">
        <v>0</v>
      </c>
      <c r="W3177">
        <v>0</v>
      </c>
      <c r="X3177">
        <v>1</v>
      </c>
      <c r="Y3177">
        <v>0</v>
      </c>
      <c r="Z3177">
        <v>0</v>
      </c>
      <c r="AA3177">
        <v>1</v>
      </c>
      <c r="AB3177">
        <v>1</v>
      </c>
      <c r="AC3177">
        <v>0</v>
      </c>
      <c r="AD3177">
        <v>0</v>
      </c>
      <c r="AE3177">
        <v>0</v>
      </c>
      <c r="AF3177">
        <v>0</v>
      </c>
      <c r="AG3177">
        <v>0</v>
      </c>
      <c r="AH3177">
        <v>1</v>
      </c>
      <c r="AI3177">
        <v>0</v>
      </c>
      <c r="AJ3177">
        <v>0</v>
      </c>
      <c r="AK3177">
        <v>1</v>
      </c>
      <c r="AL3177">
        <v>1</v>
      </c>
      <c r="AM3177">
        <v>1</v>
      </c>
      <c r="AN3177">
        <v>1</v>
      </c>
      <c r="AO3177">
        <v>0</v>
      </c>
      <c r="AP3177">
        <v>0</v>
      </c>
      <c r="AQ3177">
        <v>0</v>
      </c>
      <c r="AR3177">
        <v>0</v>
      </c>
    </row>
    <row r="3178" spans="1:44" x14ac:dyDescent="0.3">
      <c r="A3178">
        <v>3174</v>
      </c>
      <c r="B3178">
        <v>2</v>
      </c>
      <c r="C3178">
        <v>129</v>
      </c>
      <c r="D3178">
        <v>8</v>
      </c>
      <c r="E3178" t="str">
        <f>"2-129-8"</f>
        <v>2-129-8</v>
      </c>
      <c r="F3178" t="s">
        <v>71</v>
      </c>
      <c r="G3178" t="s">
        <v>72</v>
      </c>
      <c r="T3178">
        <v>0</v>
      </c>
      <c r="U3178">
        <v>1</v>
      </c>
      <c r="V3178">
        <v>0</v>
      </c>
      <c r="W3178">
        <v>0</v>
      </c>
      <c r="X3178">
        <v>1</v>
      </c>
      <c r="Y3178">
        <v>0</v>
      </c>
      <c r="Z3178">
        <v>1</v>
      </c>
      <c r="AA3178">
        <v>0</v>
      </c>
      <c r="AB3178">
        <v>1</v>
      </c>
      <c r="AC3178">
        <v>0</v>
      </c>
      <c r="AD3178">
        <v>0</v>
      </c>
      <c r="AE3178">
        <v>0</v>
      </c>
      <c r="AF3178">
        <v>0</v>
      </c>
      <c r="AG3178">
        <v>0</v>
      </c>
      <c r="AH3178">
        <v>0</v>
      </c>
      <c r="AI3178">
        <v>1</v>
      </c>
      <c r="AJ3178">
        <v>1</v>
      </c>
      <c r="AK3178">
        <v>0</v>
      </c>
      <c r="AL3178">
        <v>0</v>
      </c>
      <c r="AM3178">
        <v>0</v>
      </c>
      <c r="AN3178">
        <v>0</v>
      </c>
      <c r="AO3178">
        <v>0</v>
      </c>
      <c r="AP3178">
        <v>0</v>
      </c>
      <c r="AQ3178">
        <v>0</v>
      </c>
      <c r="AR3178">
        <v>0</v>
      </c>
    </row>
    <row r="3179" spans="1:44" x14ac:dyDescent="0.3">
      <c r="A3179">
        <v>3175</v>
      </c>
      <c r="B3179">
        <v>2</v>
      </c>
      <c r="C3179">
        <v>129</v>
      </c>
      <c r="D3179">
        <v>1</v>
      </c>
      <c r="E3179" t="str">
        <f>"2-129-1"</f>
        <v>2-129-1</v>
      </c>
      <c r="F3179" t="s">
        <v>71</v>
      </c>
      <c r="G3179" t="s">
        <v>72</v>
      </c>
      <c r="T3179">
        <v>1</v>
      </c>
      <c r="U3179">
        <v>0</v>
      </c>
      <c r="V3179">
        <v>0</v>
      </c>
      <c r="W3179">
        <v>0</v>
      </c>
      <c r="X3179">
        <v>1</v>
      </c>
      <c r="Y3179">
        <v>0</v>
      </c>
      <c r="Z3179">
        <v>1</v>
      </c>
      <c r="AA3179">
        <v>0</v>
      </c>
      <c r="AB3179">
        <v>0</v>
      </c>
      <c r="AC3179">
        <v>0</v>
      </c>
      <c r="AD3179">
        <v>1</v>
      </c>
      <c r="AE3179">
        <v>1</v>
      </c>
      <c r="AF3179">
        <v>1</v>
      </c>
      <c r="AG3179">
        <v>1</v>
      </c>
      <c r="AH3179">
        <v>0</v>
      </c>
      <c r="AI3179">
        <v>1</v>
      </c>
      <c r="AJ3179">
        <v>1</v>
      </c>
      <c r="AK3179">
        <v>0</v>
      </c>
      <c r="AL3179">
        <v>0</v>
      </c>
      <c r="AM3179">
        <v>1</v>
      </c>
      <c r="AN3179">
        <v>1</v>
      </c>
      <c r="AO3179">
        <v>1</v>
      </c>
      <c r="AP3179">
        <v>0</v>
      </c>
      <c r="AQ3179">
        <v>0</v>
      </c>
      <c r="AR3179">
        <v>0</v>
      </c>
    </row>
    <row r="3180" spans="1:44" x14ac:dyDescent="0.3">
      <c r="A3180">
        <v>3176</v>
      </c>
      <c r="B3180">
        <v>2</v>
      </c>
      <c r="C3180">
        <v>129</v>
      </c>
      <c r="D3180">
        <v>21</v>
      </c>
      <c r="E3180" t="str">
        <f>"2-129-21"</f>
        <v>2-129-21</v>
      </c>
      <c r="F3180" t="s">
        <v>71</v>
      </c>
      <c r="G3180" t="s">
        <v>72</v>
      </c>
      <c r="T3180">
        <v>1</v>
      </c>
      <c r="U3180">
        <v>0</v>
      </c>
      <c r="V3180">
        <v>0</v>
      </c>
      <c r="W3180">
        <v>0</v>
      </c>
      <c r="X3180">
        <v>1</v>
      </c>
      <c r="Y3180">
        <v>0</v>
      </c>
      <c r="Z3180">
        <v>1</v>
      </c>
      <c r="AA3180">
        <v>0</v>
      </c>
      <c r="AB3180">
        <v>0</v>
      </c>
      <c r="AC3180">
        <v>0</v>
      </c>
      <c r="AD3180">
        <v>1</v>
      </c>
      <c r="AE3180">
        <v>1</v>
      </c>
      <c r="AF3180">
        <v>1</v>
      </c>
      <c r="AG3180">
        <v>1</v>
      </c>
      <c r="AH3180">
        <v>0</v>
      </c>
      <c r="AI3180">
        <v>1</v>
      </c>
      <c r="AJ3180">
        <v>1</v>
      </c>
      <c r="AK3180">
        <v>0</v>
      </c>
      <c r="AL3180">
        <v>1</v>
      </c>
      <c r="AM3180">
        <v>1</v>
      </c>
      <c r="AN3180">
        <v>1</v>
      </c>
      <c r="AO3180">
        <v>1</v>
      </c>
      <c r="AP3180">
        <v>0</v>
      </c>
      <c r="AQ3180">
        <v>0</v>
      </c>
      <c r="AR3180">
        <v>0</v>
      </c>
    </row>
    <row r="3181" spans="1:44" x14ac:dyDescent="0.3">
      <c r="A3181">
        <v>3177</v>
      </c>
      <c r="B3181">
        <v>2</v>
      </c>
      <c r="C3181">
        <v>129</v>
      </c>
      <c r="D3181">
        <v>24</v>
      </c>
      <c r="E3181" t="str">
        <f>"2-129-24"</f>
        <v>2-129-24</v>
      </c>
      <c r="F3181" t="s">
        <v>71</v>
      </c>
      <c r="G3181" t="s">
        <v>72</v>
      </c>
      <c r="T3181">
        <v>0</v>
      </c>
      <c r="U3181">
        <v>1</v>
      </c>
      <c r="V3181">
        <v>0</v>
      </c>
      <c r="W3181">
        <v>0</v>
      </c>
      <c r="X3181">
        <v>1</v>
      </c>
      <c r="Y3181">
        <v>0</v>
      </c>
      <c r="Z3181">
        <v>1</v>
      </c>
      <c r="AA3181">
        <v>0</v>
      </c>
      <c r="AB3181">
        <v>0</v>
      </c>
      <c r="AC3181">
        <v>0</v>
      </c>
      <c r="AD3181">
        <v>1</v>
      </c>
      <c r="AE3181">
        <v>1</v>
      </c>
      <c r="AF3181">
        <v>1</v>
      </c>
      <c r="AG3181">
        <v>1</v>
      </c>
      <c r="AH3181">
        <v>0</v>
      </c>
      <c r="AI3181">
        <v>1</v>
      </c>
      <c r="AJ3181">
        <v>1</v>
      </c>
      <c r="AK3181">
        <v>0</v>
      </c>
      <c r="AL3181">
        <v>1</v>
      </c>
      <c r="AM3181">
        <v>1</v>
      </c>
      <c r="AN3181">
        <v>1</v>
      </c>
      <c r="AO3181">
        <v>1</v>
      </c>
      <c r="AP3181">
        <v>0</v>
      </c>
      <c r="AQ3181">
        <v>0</v>
      </c>
      <c r="AR3181">
        <v>0</v>
      </c>
    </row>
    <row r="3182" spans="1:44" x14ac:dyDescent="0.3">
      <c r="A3182">
        <v>3178</v>
      </c>
      <c r="B3182">
        <v>2</v>
      </c>
      <c r="C3182">
        <v>129</v>
      </c>
      <c r="D3182">
        <v>22</v>
      </c>
      <c r="E3182" t="str">
        <f>"2-129-22"</f>
        <v>2-129-22</v>
      </c>
      <c r="F3182" t="s">
        <v>71</v>
      </c>
      <c r="G3182" t="s">
        <v>72</v>
      </c>
      <c r="T3182">
        <v>0</v>
      </c>
      <c r="U3182">
        <v>1</v>
      </c>
      <c r="V3182">
        <v>0</v>
      </c>
      <c r="W3182">
        <v>0</v>
      </c>
      <c r="X3182">
        <v>1</v>
      </c>
      <c r="Y3182">
        <v>0</v>
      </c>
      <c r="Z3182">
        <v>1</v>
      </c>
      <c r="AA3182">
        <v>0</v>
      </c>
      <c r="AB3182">
        <v>0</v>
      </c>
      <c r="AC3182">
        <v>0</v>
      </c>
      <c r="AD3182">
        <v>1</v>
      </c>
      <c r="AE3182">
        <v>1</v>
      </c>
      <c r="AF3182">
        <v>1</v>
      </c>
      <c r="AG3182">
        <v>1</v>
      </c>
      <c r="AH3182">
        <v>0</v>
      </c>
      <c r="AI3182">
        <v>1</v>
      </c>
      <c r="AJ3182">
        <v>1</v>
      </c>
      <c r="AK3182">
        <v>0</v>
      </c>
      <c r="AL3182">
        <v>1</v>
      </c>
      <c r="AM3182">
        <v>1</v>
      </c>
      <c r="AN3182">
        <v>1</v>
      </c>
      <c r="AO3182">
        <v>1</v>
      </c>
      <c r="AP3182">
        <v>0</v>
      </c>
      <c r="AQ3182">
        <v>0</v>
      </c>
      <c r="AR3182">
        <v>0</v>
      </c>
    </row>
    <row r="3183" spans="1:44" x14ac:dyDescent="0.3">
      <c r="A3183">
        <v>3179</v>
      </c>
      <c r="B3183">
        <v>2</v>
      </c>
      <c r="C3183">
        <v>130</v>
      </c>
      <c r="D3183">
        <v>24</v>
      </c>
      <c r="E3183" t="str">
        <f>"2-130-24"</f>
        <v>2-130-24</v>
      </c>
      <c r="F3183" t="s">
        <v>71</v>
      </c>
      <c r="G3183" t="s">
        <v>73</v>
      </c>
      <c r="H3183">
        <v>1</v>
      </c>
      <c r="I3183">
        <v>1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0</v>
      </c>
      <c r="P3183">
        <v>0</v>
      </c>
      <c r="Q3183">
        <v>0</v>
      </c>
      <c r="R3183">
        <v>1</v>
      </c>
      <c r="S3183">
        <v>1</v>
      </c>
    </row>
    <row r="3184" spans="1:44" x14ac:dyDescent="0.3">
      <c r="A3184">
        <v>3180</v>
      </c>
      <c r="B3184">
        <v>2</v>
      </c>
      <c r="C3184">
        <v>130</v>
      </c>
      <c r="D3184">
        <v>23</v>
      </c>
      <c r="E3184" t="str">
        <f>"2-130-23"</f>
        <v>2-130-23</v>
      </c>
      <c r="F3184" t="s">
        <v>71</v>
      </c>
      <c r="G3184" t="s">
        <v>72</v>
      </c>
      <c r="T3184">
        <v>1</v>
      </c>
      <c r="U3184">
        <v>0</v>
      </c>
      <c r="V3184">
        <v>0</v>
      </c>
      <c r="W3184">
        <v>0</v>
      </c>
      <c r="X3184">
        <v>1</v>
      </c>
      <c r="Y3184">
        <v>0</v>
      </c>
      <c r="Z3184">
        <v>1</v>
      </c>
      <c r="AA3184">
        <v>0</v>
      </c>
      <c r="AB3184">
        <v>0</v>
      </c>
      <c r="AC3184">
        <v>0</v>
      </c>
      <c r="AD3184">
        <v>1</v>
      </c>
      <c r="AE3184">
        <v>1</v>
      </c>
      <c r="AF3184">
        <v>1</v>
      </c>
      <c r="AG3184">
        <v>1</v>
      </c>
      <c r="AH3184">
        <v>0</v>
      </c>
      <c r="AI3184">
        <v>1</v>
      </c>
      <c r="AJ3184">
        <v>1</v>
      </c>
      <c r="AK3184">
        <v>0</v>
      </c>
      <c r="AL3184">
        <v>0</v>
      </c>
      <c r="AM3184">
        <v>1</v>
      </c>
      <c r="AN3184">
        <v>1</v>
      </c>
      <c r="AO3184">
        <v>1</v>
      </c>
      <c r="AP3184">
        <v>0</v>
      </c>
      <c r="AQ3184">
        <v>0</v>
      </c>
      <c r="AR3184">
        <v>0</v>
      </c>
    </row>
    <row r="3185" spans="1:44" x14ac:dyDescent="0.3">
      <c r="A3185">
        <v>3181</v>
      </c>
      <c r="B3185">
        <v>2</v>
      </c>
      <c r="C3185">
        <v>130</v>
      </c>
      <c r="D3185">
        <v>16</v>
      </c>
      <c r="E3185" t="str">
        <f>"2-130-16"</f>
        <v>2-130-16</v>
      </c>
      <c r="F3185" t="s">
        <v>71</v>
      </c>
      <c r="G3185" t="s">
        <v>72</v>
      </c>
      <c r="T3185">
        <v>0</v>
      </c>
      <c r="U3185">
        <v>0</v>
      </c>
      <c r="V3185">
        <v>0</v>
      </c>
      <c r="W3185">
        <v>0</v>
      </c>
      <c r="X3185">
        <v>1</v>
      </c>
      <c r="Y3185">
        <v>0</v>
      </c>
      <c r="Z3185">
        <v>0</v>
      </c>
      <c r="AA3185">
        <v>0</v>
      </c>
      <c r="AB3185">
        <v>0</v>
      </c>
      <c r="AC3185">
        <v>0</v>
      </c>
      <c r="AD3185">
        <v>0</v>
      </c>
      <c r="AE3185">
        <v>1</v>
      </c>
      <c r="AF3185">
        <v>1</v>
      </c>
      <c r="AG3185">
        <v>1</v>
      </c>
      <c r="AH3185">
        <v>0</v>
      </c>
      <c r="AI3185">
        <v>1</v>
      </c>
      <c r="AJ3185">
        <v>1</v>
      </c>
      <c r="AK3185">
        <v>0</v>
      </c>
      <c r="AL3185">
        <v>1</v>
      </c>
      <c r="AM3185">
        <v>1</v>
      </c>
      <c r="AN3185">
        <v>1</v>
      </c>
      <c r="AO3185">
        <v>1</v>
      </c>
      <c r="AP3185">
        <v>0</v>
      </c>
      <c r="AQ3185">
        <v>0</v>
      </c>
      <c r="AR3185">
        <v>0</v>
      </c>
    </row>
    <row r="3186" spans="1:44" x14ac:dyDescent="0.3">
      <c r="A3186">
        <v>3182</v>
      </c>
      <c r="B3186">
        <v>2</v>
      </c>
      <c r="C3186">
        <v>130</v>
      </c>
      <c r="D3186">
        <v>15</v>
      </c>
      <c r="E3186" t="str">
        <f>"2-130-15"</f>
        <v>2-130-15</v>
      </c>
      <c r="F3186" t="s">
        <v>71</v>
      </c>
      <c r="G3186" t="s">
        <v>73</v>
      </c>
      <c r="H3186">
        <v>1</v>
      </c>
      <c r="I3186">
        <v>0</v>
      </c>
      <c r="J3186">
        <v>1</v>
      </c>
      <c r="K3186">
        <v>0</v>
      </c>
      <c r="L3186">
        <v>1</v>
      </c>
      <c r="M3186">
        <v>1</v>
      </c>
      <c r="N3186">
        <v>1</v>
      </c>
      <c r="O3186">
        <v>1</v>
      </c>
      <c r="P3186">
        <v>1</v>
      </c>
      <c r="Q3186">
        <v>1</v>
      </c>
      <c r="R3186">
        <v>1</v>
      </c>
      <c r="S3186">
        <v>1</v>
      </c>
    </row>
    <row r="3187" spans="1:44" x14ac:dyDescent="0.3">
      <c r="A3187">
        <v>3183</v>
      </c>
      <c r="B3187">
        <v>2</v>
      </c>
      <c r="C3187">
        <v>130</v>
      </c>
      <c r="D3187">
        <v>9</v>
      </c>
      <c r="E3187" t="str">
        <f>"2-130-9"</f>
        <v>2-130-9</v>
      </c>
      <c r="F3187" t="s">
        <v>71</v>
      </c>
      <c r="G3187" t="s">
        <v>72</v>
      </c>
      <c r="T3187">
        <v>0</v>
      </c>
      <c r="U3187">
        <v>1</v>
      </c>
      <c r="V3187">
        <v>0</v>
      </c>
      <c r="W3187">
        <v>0</v>
      </c>
      <c r="X3187">
        <v>1</v>
      </c>
      <c r="Y3187">
        <v>0</v>
      </c>
      <c r="Z3187">
        <v>0</v>
      </c>
      <c r="AA3187">
        <v>1</v>
      </c>
      <c r="AB3187">
        <v>0</v>
      </c>
      <c r="AC3187">
        <v>1</v>
      </c>
      <c r="AD3187">
        <v>0</v>
      </c>
      <c r="AE3187">
        <v>1</v>
      </c>
      <c r="AF3187">
        <v>1</v>
      </c>
      <c r="AG3187">
        <v>1</v>
      </c>
      <c r="AH3187">
        <v>1</v>
      </c>
      <c r="AI3187">
        <v>0</v>
      </c>
      <c r="AJ3187">
        <v>1</v>
      </c>
      <c r="AK3187">
        <v>0</v>
      </c>
      <c r="AL3187">
        <v>0</v>
      </c>
      <c r="AM3187">
        <v>0</v>
      </c>
      <c r="AN3187">
        <v>0</v>
      </c>
      <c r="AO3187">
        <v>0</v>
      </c>
      <c r="AP3187">
        <v>0</v>
      </c>
      <c r="AQ3187">
        <v>0</v>
      </c>
      <c r="AR3187">
        <v>0</v>
      </c>
    </row>
    <row r="3188" spans="1:44" x14ac:dyDescent="0.3">
      <c r="A3188">
        <v>3184</v>
      </c>
      <c r="B3188">
        <v>2</v>
      </c>
      <c r="C3188">
        <v>130</v>
      </c>
      <c r="D3188">
        <v>5</v>
      </c>
      <c r="E3188" t="str">
        <f>"2-130-5"</f>
        <v>2-130-5</v>
      </c>
      <c r="F3188" t="s">
        <v>71</v>
      </c>
      <c r="G3188" t="s">
        <v>73</v>
      </c>
      <c r="H3188">
        <v>1</v>
      </c>
      <c r="I3188">
        <v>1</v>
      </c>
      <c r="J3188">
        <v>0</v>
      </c>
      <c r="K3188">
        <v>0</v>
      </c>
      <c r="L3188">
        <v>1</v>
      </c>
      <c r="M3188">
        <v>1</v>
      </c>
      <c r="N3188">
        <v>1</v>
      </c>
      <c r="O3188">
        <v>1</v>
      </c>
      <c r="P3188">
        <v>1</v>
      </c>
      <c r="Q3188">
        <v>1</v>
      </c>
      <c r="R3188">
        <v>1</v>
      </c>
      <c r="S3188">
        <v>1</v>
      </c>
    </row>
    <row r="3189" spans="1:44" x14ac:dyDescent="0.3">
      <c r="A3189">
        <v>3185</v>
      </c>
      <c r="B3189">
        <v>2</v>
      </c>
      <c r="C3189">
        <v>130</v>
      </c>
      <c r="D3189">
        <v>1</v>
      </c>
      <c r="E3189" t="str">
        <f>"2-130-1"</f>
        <v>2-130-1</v>
      </c>
      <c r="F3189" t="s">
        <v>71</v>
      </c>
      <c r="G3189" t="s">
        <v>73</v>
      </c>
      <c r="H3189">
        <v>1</v>
      </c>
      <c r="I3189">
        <v>1</v>
      </c>
      <c r="J3189">
        <v>0</v>
      </c>
      <c r="K3189">
        <v>0</v>
      </c>
      <c r="L3189">
        <v>1</v>
      </c>
      <c r="M3189">
        <v>1</v>
      </c>
      <c r="N3189">
        <v>1</v>
      </c>
      <c r="O3189">
        <v>0</v>
      </c>
      <c r="P3189">
        <v>1</v>
      </c>
      <c r="Q3189">
        <v>1</v>
      </c>
      <c r="R3189">
        <v>1</v>
      </c>
      <c r="S3189">
        <v>0</v>
      </c>
    </row>
    <row r="3190" spans="1:44" x14ac:dyDescent="0.3">
      <c r="A3190">
        <v>3186</v>
      </c>
      <c r="B3190">
        <v>2</v>
      </c>
      <c r="C3190">
        <v>130</v>
      </c>
      <c r="D3190">
        <v>22</v>
      </c>
      <c r="E3190" t="str">
        <f>"2-130-22"</f>
        <v>2-130-22</v>
      </c>
      <c r="F3190" t="s">
        <v>71</v>
      </c>
      <c r="G3190" t="s">
        <v>72</v>
      </c>
      <c r="T3190">
        <v>1</v>
      </c>
      <c r="U3190">
        <v>0</v>
      </c>
      <c r="V3190">
        <v>0</v>
      </c>
      <c r="W3190">
        <v>0</v>
      </c>
      <c r="X3190">
        <v>1</v>
      </c>
      <c r="Y3190">
        <v>0</v>
      </c>
      <c r="Z3190">
        <v>1</v>
      </c>
      <c r="AA3190">
        <v>0</v>
      </c>
      <c r="AB3190">
        <v>0</v>
      </c>
      <c r="AC3190">
        <v>1</v>
      </c>
      <c r="AD3190">
        <v>0</v>
      </c>
      <c r="AE3190">
        <v>1</v>
      </c>
      <c r="AF3190">
        <v>1</v>
      </c>
      <c r="AG3190">
        <v>1</v>
      </c>
      <c r="AH3190">
        <v>0</v>
      </c>
      <c r="AI3190">
        <v>1</v>
      </c>
      <c r="AJ3190">
        <v>1</v>
      </c>
      <c r="AK3190">
        <v>0</v>
      </c>
      <c r="AL3190">
        <v>1</v>
      </c>
      <c r="AM3190">
        <v>1</v>
      </c>
      <c r="AN3190">
        <v>1</v>
      </c>
      <c r="AO3190">
        <v>1</v>
      </c>
      <c r="AP3190">
        <v>0</v>
      </c>
      <c r="AQ3190">
        <v>0</v>
      </c>
      <c r="AR3190">
        <v>0</v>
      </c>
    </row>
    <row r="3191" spans="1:44" x14ac:dyDescent="0.3">
      <c r="A3191">
        <v>3187</v>
      </c>
      <c r="B3191">
        <v>2</v>
      </c>
      <c r="C3191">
        <v>130</v>
      </c>
      <c r="D3191">
        <v>21</v>
      </c>
      <c r="E3191" t="str">
        <f>"2-130-21"</f>
        <v>2-130-21</v>
      </c>
      <c r="F3191" t="s">
        <v>71</v>
      </c>
      <c r="G3191" t="s">
        <v>72</v>
      </c>
      <c r="T3191">
        <v>0</v>
      </c>
      <c r="U3191">
        <v>1</v>
      </c>
      <c r="V3191">
        <v>0</v>
      </c>
      <c r="W3191">
        <v>0</v>
      </c>
      <c r="X3191">
        <v>0</v>
      </c>
      <c r="Y3191">
        <v>1</v>
      </c>
      <c r="Z3191">
        <v>0</v>
      </c>
      <c r="AA3191">
        <v>1</v>
      </c>
      <c r="AB3191">
        <v>0</v>
      </c>
      <c r="AC3191">
        <v>0</v>
      </c>
      <c r="AD3191">
        <v>0</v>
      </c>
      <c r="AE3191">
        <v>1</v>
      </c>
      <c r="AF3191">
        <v>1</v>
      </c>
      <c r="AG3191">
        <v>1</v>
      </c>
      <c r="AH3191">
        <v>1</v>
      </c>
      <c r="AI3191">
        <v>0</v>
      </c>
      <c r="AJ3191">
        <v>0</v>
      </c>
      <c r="AK3191">
        <v>1</v>
      </c>
      <c r="AL3191">
        <v>1</v>
      </c>
      <c r="AM3191">
        <v>1</v>
      </c>
      <c r="AN3191">
        <v>1</v>
      </c>
      <c r="AO3191">
        <v>1</v>
      </c>
      <c r="AP3191">
        <v>0</v>
      </c>
      <c r="AQ3191">
        <v>0</v>
      </c>
      <c r="AR3191">
        <v>0</v>
      </c>
    </row>
    <row r="3192" spans="1:44" x14ac:dyDescent="0.3">
      <c r="A3192">
        <v>3188</v>
      </c>
      <c r="B3192">
        <v>2</v>
      </c>
      <c r="C3192">
        <v>130</v>
      </c>
      <c r="D3192">
        <v>14</v>
      </c>
      <c r="E3192" t="str">
        <f>"2-130-14"</f>
        <v>2-130-14</v>
      </c>
      <c r="F3192" t="s">
        <v>71</v>
      </c>
      <c r="G3192" t="s">
        <v>72</v>
      </c>
      <c r="T3192">
        <v>0</v>
      </c>
      <c r="U3192">
        <v>1</v>
      </c>
      <c r="V3192">
        <v>0</v>
      </c>
      <c r="W3192">
        <v>0</v>
      </c>
      <c r="X3192">
        <v>0</v>
      </c>
      <c r="Y3192">
        <v>1</v>
      </c>
      <c r="Z3192">
        <v>1</v>
      </c>
      <c r="AA3192">
        <v>0</v>
      </c>
      <c r="AB3192">
        <v>1</v>
      </c>
      <c r="AC3192">
        <v>0</v>
      </c>
      <c r="AD3192">
        <v>0</v>
      </c>
      <c r="AE3192">
        <v>1</v>
      </c>
      <c r="AF3192">
        <v>1</v>
      </c>
      <c r="AG3192">
        <v>1</v>
      </c>
      <c r="AH3192">
        <v>0</v>
      </c>
      <c r="AI3192">
        <v>1</v>
      </c>
      <c r="AJ3192">
        <v>1</v>
      </c>
      <c r="AK3192">
        <v>0</v>
      </c>
      <c r="AL3192">
        <v>1</v>
      </c>
      <c r="AM3192">
        <v>1</v>
      </c>
      <c r="AN3192">
        <v>1</v>
      </c>
      <c r="AO3192">
        <v>1</v>
      </c>
      <c r="AP3192">
        <v>0</v>
      </c>
      <c r="AQ3192">
        <v>0</v>
      </c>
      <c r="AR3192">
        <v>0</v>
      </c>
    </row>
    <row r="3193" spans="1:44" x14ac:dyDescent="0.3">
      <c r="A3193">
        <v>3189</v>
      </c>
      <c r="B3193">
        <v>2</v>
      </c>
      <c r="C3193">
        <v>130</v>
      </c>
      <c r="D3193">
        <v>13</v>
      </c>
      <c r="E3193" t="str">
        <f>"2-130-13"</f>
        <v>2-130-13</v>
      </c>
      <c r="F3193" t="s">
        <v>71</v>
      </c>
      <c r="G3193" t="s">
        <v>73</v>
      </c>
      <c r="H3193">
        <v>1</v>
      </c>
      <c r="I3193">
        <v>1</v>
      </c>
      <c r="J3193">
        <v>0</v>
      </c>
      <c r="K3193">
        <v>0</v>
      </c>
      <c r="L3193">
        <v>1</v>
      </c>
      <c r="M3193">
        <v>1</v>
      </c>
      <c r="N3193">
        <v>1</v>
      </c>
      <c r="O3193">
        <v>1</v>
      </c>
      <c r="P3193">
        <v>1</v>
      </c>
      <c r="Q3193">
        <v>0</v>
      </c>
      <c r="R3193">
        <v>1</v>
      </c>
      <c r="S3193">
        <v>1</v>
      </c>
    </row>
    <row r="3194" spans="1:44" x14ac:dyDescent="0.3">
      <c r="A3194">
        <v>3190</v>
      </c>
      <c r="B3194">
        <v>2</v>
      </c>
      <c r="C3194">
        <v>130</v>
      </c>
      <c r="D3194">
        <v>10</v>
      </c>
      <c r="E3194" t="str">
        <f>"2-130-10"</f>
        <v>2-130-10</v>
      </c>
      <c r="F3194" t="s">
        <v>71</v>
      </c>
      <c r="G3194" t="s">
        <v>73</v>
      </c>
      <c r="H3194">
        <v>1</v>
      </c>
      <c r="I3194">
        <v>1</v>
      </c>
      <c r="J3194">
        <v>0</v>
      </c>
      <c r="K3194">
        <v>0</v>
      </c>
      <c r="L3194">
        <v>1</v>
      </c>
      <c r="M3194">
        <v>1</v>
      </c>
      <c r="N3194">
        <v>1</v>
      </c>
      <c r="O3194">
        <v>1</v>
      </c>
      <c r="P3194">
        <v>1</v>
      </c>
      <c r="Q3194">
        <v>1</v>
      </c>
      <c r="R3194">
        <v>1</v>
      </c>
      <c r="S3194">
        <v>1</v>
      </c>
    </row>
    <row r="3195" spans="1:44" x14ac:dyDescent="0.3">
      <c r="A3195">
        <v>3191</v>
      </c>
      <c r="B3195">
        <v>2</v>
      </c>
      <c r="C3195">
        <v>130</v>
      </c>
      <c r="D3195">
        <v>6</v>
      </c>
      <c r="E3195" t="str">
        <f>"2-130-6"</f>
        <v>2-130-6</v>
      </c>
      <c r="F3195" t="s">
        <v>71</v>
      </c>
      <c r="G3195" t="s">
        <v>73</v>
      </c>
      <c r="H3195">
        <v>1</v>
      </c>
      <c r="I3195">
        <v>0</v>
      </c>
      <c r="J3195">
        <v>0</v>
      </c>
      <c r="K3195">
        <v>1</v>
      </c>
      <c r="L3195">
        <v>1</v>
      </c>
      <c r="M3195">
        <v>1</v>
      </c>
      <c r="N3195">
        <v>1</v>
      </c>
      <c r="O3195">
        <v>1</v>
      </c>
      <c r="P3195">
        <v>1</v>
      </c>
      <c r="Q3195">
        <v>1</v>
      </c>
      <c r="R3195">
        <v>1</v>
      </c>
      <c r="S3195">
        <v>1</v>
      </c>
    </row>
    <row r="3196" spans="1:44" x14ac:dyDescent="0.3">
      <c r="A3196">
        <v>3192</v>
      </c>
      <c r="B3196">
        <v>2</v>
      </c>
      <c r="C3196">
        <v>130</v>
      </c>
      <c r="D3196">
        <v>4</v>
      </c>
      <c r="E3196" t="str">
        <f>"2-130-4"</f>
        <v>2-130-4</v>
      </c>
      <c r="F3196" t="s">
        <v>71</v>
      </c>
      <c r="G3196" t="s">
        <v>73</v>
      </c>
      <c r="H3196">
        <v>1</v>
      </c>
      <c r="I3196">
        <v>1</v>
      </c>
      <c r="J3196">
        <v>0</v>
      </c>
      <c r="K3196">
        <v>0</v>
      </c>
      <c r="L3196">
        <v>1</v>
      </c>
      <c r="M3196">
        <v>1</v>
      </c>
      <c r="N3196">
        <v>0</v>
      </c>
      <c r="O3196">
        <v>1</v>
      </c>
      <c r="P3196">
        <v>0</v>
      </c>
      <c r="Q3196">
        <v>1</v>
      </c>
      <c r="R3196">
        <v>0</v>
      </c>
      <c r="S3196">
        <v>0</v>
      </c>
    </row>
    <row r="3197" spans="1:44" x14ac:dyDescent="0.3">
      <c r="A3197">
        <v>3193</v>
      </c>
      <c r="B3197">
        <v>2</v>
      </c>
      <c r="C3197">
        <v>130</v>
      </c>
      <c r="D3197">
        <v>20</v>
      </c>
      <c r="E3197" t="str">
        <f>"2-130-20"</f>
        <v>2-130-20</v>
      </c>
      <c r="F3197" t="s">
        <v>71</v>
      </c>
      <c r="G3197" t="s">
        <v>72</v>
      </c>
      <c r="T3197">
        <v>1</v>
      </c>
      <c r="U3197">
        <v>0</v>
      </c>
      <c r="V3197">
        <v>0</v>
      </c>
      <c r="W3197">
        <v>0</v>
      </c>
      <c r="X3197">
        <v>1</v>
      </c>
      <c r="Y3197">
        <v>0</v>
      </c>
      <c r="Z3197">
        <v>0</v>
      </c>
      <c r="AA3197">
        <v>1</v>
      </c>
      <c r="AB3197">
        <v>1</v>
      </c>
      <c r="AC3197">
        <v>0</v>
      </c>
      <c r="AD3197">
        <v>0</v>
      </c>
      <c r="AE3197">
        <v>1</v>
      </c>
      <c r="AF3197">
        <v>1</v>
      </c>
      <c r="AG3197">
        <v>1</v>
      </c>
      <c r="AH3197">
        <v>0</v>
      </c>
      <c r="AI3197">
        <v>1</v>
      </c>
      <c r="AJ3197">
        <v>1</v>
      </c>
      <c r="AK3197">
        <v>0</v>
      </c>
      <c r="AL3197">
        <v>1</v>
      </c>
      <c r="AM3197">
        <v>1</v>
      </c>
      <c r="AN3197">
        <v>1</v>
      </c>
      <c r="AO3197">
        <v>1</v>
      </c>
      <c r="AP3197">
        <v>0</v>
      </c>
      <c r="AQ3197">
        <v>0</v>
      </c>
      <c r="AR3197">
        <v>0</v>
      </c>
    </row>
    <row r="3198" spans="1:44" x14ac:dyDescent="0.3">
      <c r="A3198">
        <v>3194</v>
      </c>
      <c r="B3198">
        <v>2</v>
      </c>
      <c r="C3198">
        <v>130</v>
      </c>
      <c r="D3198">
        <v>19</v>
      </c>
      <c r="E3198" t="str">
        <f>"2-130-19"</f>
        <v>2-130-19</v>
      </c>
      <c r="F3198" t="s">
        <v>71</v>
      </c>
      <c r="G3198" t="s">
        <v>73</v>
      </c>
      <c r="H3198">
        <v>1</v>
      </c>
      <c r="I3198">
        <v>0</v>
      </c>
      <c r="J3198">
        <v>0</v>
      </c>
      <c r="K3198">
        <v>1</v>
      </c>
      <c r="L3198">
        <v>1</v>
      </c>
      <c r="M3198">
        <v>1</v>
      </c>
      <c r="N3198">
        <v>1</v>
      </c>
      <c r="O3198">
        <v>1</v>
      </c>
      <c r="P3198">
        <v>1</v>
      </c>
      <c r="Q3198">
        <v>1</v>
      </c>
      <c r="R3198">
        <v>1</v>
      </c>
      <c r="S3198">
        <v>1</v>
      </c>
    </row>
    <row r="3199" spans="1:44" x14ac:dyDescent="0.3">
      <c r="A3199">
        <v>3195</v>
      </c>
      <c r="B3199">
        <v>2</v>
      </c>
      <c r="C3199">
        <v>130</v>
      </c>
      <c r="D3199">
        <v>2</v>
      </c>
      <c r="E3199" t="str">
        <f>"2-130-2"</f>
        <v>2-130-2</v>
      </c>
      <c r="F3199" t="s">
        <v>71</v>
      </c>
      <c r="G3199" t="s">
        <v>72</v>
      </c>
      <c r="T3199">
        <v>1</v>
      </c>
      <c r="U3199">
        <v>0</v>
      </c>
      <c r="V3199">
        <v>0</v>
      </c>
      <c r="W3199">
        <v>0</v>
      </c>
      <c r="X3199">
        <v>1</v>
      </c>
      <c r="Y3199">
        <v>0</v>
      </c>
      <c r="Z3199">
        <v>1</v>
      </c>
      <c r="AA3199">
        <v>0</v>
      </c>
      <c r="AB3199">
        <v>0</v>
      </c>
      <c r="AC3199">
        <v>1</v>
      </c>
      <c r="AD3199">
        <v>0</v>
      </c>
      <c r="AE3199">
        <v>0</v>
      </c>
      <c r="AF3199">
        <v>0</v>
      </c>
      <c r="AG3199">
        <v>0</v>
      </c>
      <c r="AH3199">
        <v>0</v>
      </c>
      <c r="AI3199">
        <v>1</v>
      </c>
      <c r="AJ3199">
        <v>1</v>
      </c>
      <c r="AK3199">
        <v>0</v>
      </c>
      <c r="AL3199">
        <v>1</v>
      </c>
      <c r="AM3199">
        <v>1</v>
      </c>
      <c r="AN3199">
        <v>1</v>
      </c>
      <c r="AO3199">
        <v>1</v>
      </c>
      <c r="AP3199">
        <v>0</v>
      </c>
      <c r="AQ3199">
        <v>0</v>
      </c>
      <c r="AR3199">
        <v>0</v>
      </c>
    </row>
    <row r="3200" spans="1:44" x14ac:dyDescent="0.3">
      <c r="A3200">
        <v>3196</v>
      </c>
      <c r="B3200">
        <v>2</v>
      </c>
      <c r="C3200">
        <v>130</v>
      </c>
      <c r="D3200">
        <v>25</v>
      </c>
      <c r="E3200" t="str">
        <f>"2-130-25"</f>
        <v>2-130-25</v>
      </c>
      <c r="F3200" t="s">
        <v>71</v>
      </c>
      <c r="G3200" t="s">
        <v>73</v>
      </c>
      <c r="H3200">
        <v>1</v>
      </c>
      <c r="I3200">
        <v>0</v>
      </c>
      <c r="J3200">
        <v>0</v>
      </c>
      <c r="K3200">
        <v>1</v>
      </c>
      <c r="L3200">
        <v>1</v>
      </c>
      <c r="M3200">
        <v>1</v>
      </c>
      <c r="N3200">
        <v>1</v>
      </c>
      <c r="O3200">
        <v>1</v>
      </c>
      <c r="P3200">
        <v>1</v>
      </c>
      <c r="Q3200">
        <v>1</v>
      </c>
      <c r="R3200">
        <v>1</v>
      </c>
      <c r="S3200">
        <v>1</v>
      </c>
    </row>
    <row r="3201" spans="1:44" x14ac:dyDescent="0.3">
      <c r="A3201">
        <v>3197</v>
      </c>
      <c r="B3201">
        <v>2</v>
      </c>
      <c r="C3201">
        <v>130</v>
      </c>
      <c r="D3201">
        <v>18</v>
      </c>
      <c r="E3201" t="str">
        <f>"2-130-18"</f>
        <v>2-130-18</v>
      </c>
      <c r="F3201" t="s">
        <v>71</v>
      </c>
      <c r="G3201" t="s">
        <v>73</v>
      </c>
      <c r="H3201">
        <v>1</v>
      </c>
      <c r="I3201">
        <v>0</v>
      </c>
      <c r="J3201">
        <v>0</v>
      </c>
      <c r="K3201">
        <v>1</v>
      </c>
      <c r="L3201">
        <v>1</v>
      </c>
      <c r="M3201">
        <v>1</v>
      </c>
      <c r="N3201">
        <v>1</v>
      </c>
      <c r="O3201">
        <v>1</v>
      </c>
      <c r="P3201">
        <v>1</v>
      </c>
      <c r="Q3201">
        <v>1</v>
      </c>
      <c r="R3201">
        <v>1</v>
      </c>
      <c r="S3201">
        <v>1</v>
      </c>
    </row>
    <row r="3202" spans="1:44" x14ac:dyDescent="0.3">
      <c r="A3202">
        <v>3198</v>
      </c>
      <c r="B3202">
        <v>2</v>
      </c>
      <c r="C3202">
        <v>130</v>
      </c>
      <c r="D3202">
        <v>17</v>
      </c>
      <c r="E3202" t="str">
        <f>"2-130-17"</f>
        <v>2-130-17</v>
      </c>
      <c r="F3202" t="s">
        <v>71</v>
      </c>
      <c r="G3202" t="s">
        <v>73</v>
      </c>
      <c r="H3202">
        <v>1</v>
      </c>
      <c r="I3202">
        <v>0</v>
      </c>
      <c r="J3202">
        <v>1</v>
      </c>
      <c r="K3202">
        <v>0</v>
      </c>
      <c r="L3202">
        <v>1</v>
      </c>
      <c r="M3202">
        <v>1</v>
      </c>
      <c r="N3202">
        <v>1</v>
      </c>
      <c r="O3202">
        <v>1</v>
      </c>
      <c r="P3202">
        <v>1</v>
      </c>
      <c r="Q3202">
        <v>1</v>
      </c>
      <c r="R3202">
        <v>1</v>
      </c>
      <c r="S3202">
        <v>1</v>
      </c>
    </row>
    <row r="3203" spans="1:44" x14ac:dyDescent="0.3">
      <c r="A3203">
        <v>3199</v>
      </c>
      <c r="B3203">
        <v>2</v>
      </c>
      <c r="C3203">
        <v>130</v>
      </c>
      <c r="D3203">
        <v>11</v>
      </c>
      <c r="E3203" t="str">
        <f>"2-130-11"</f>
        <v>2-130-11</v>
      </c>
      <c r="F3203" t="s">
        <v>71</v>
      </c>
      <c r="G3203" t="s">
        <v>73</v>
      </c>
      <c r="H3203">
        <v>1</v>
      </c>
      <c r="I3203">
        <v>1</v>
      </c>
      <c r="J3203">
        <v>0</v>
      </c>
      <c r="K3203">
        <v>0</v>
      </c>
      <c r="L3203">
        <v>1</v>
      </c>
      <c r="M3203">
        <v>1</v>
      </c>
      <c r="N3203">
        <v>1</v>
      </c>
      <c r="O3203">
        <v>1</v>
      </c>
      <c r="P3203">
        <v>1</v>
      </c>
      <c r="Q3203">
        <v>1</v>
      </c>
      <c r="R3203">
        <v>1</v>
      </c>
      <c r="S3203">
        <v>1</v>
      </c>
    </row>
    <row r="3204" spans="1:44" x14ac:dyDescent="0.3">
      <c r="A3204">
        <v>3200</v>
      </c>
      <c r="B3204">
        <v>2</v>
      </c>
      <c r="C3204">
        <v>130</v>
      </c>
      <c r="D3204">
        <v>8</v>
      </c>
      <c r="E3204" t="str">
        <f>"2-130-8"</f>
        <v>2-130-8</v>
      </c>
      <c r="F3204" t="s">
        <v>71</v>
      </c>
      <c r="G3204" t="s">
        <v>72</v>
      </c>
      <c r="T3204">
        <v>0</v>
      </c>
      <c r="U3204">
        <v>1</v>
      </c>
      <c r="V3204">
        <v>0</v>
      </c>
      <c r="W3204">
        <v>0</v>
      </c>
      <c r="X3204">
        <v>1</v>
      </c>
      <c r="Y3204">
        <v>0</v>
      </c>
      <c r="Z3204">
        <v>1</v>
      </c>
      <c r="AA3204">
        <v>0</v>
      </c>
      <c r="AB3204">
        <v>0</v>
      </c>
      <c r="AC3204">
        <v>0</v>
      </c>
      <c r="AD3204">
        <v>1</v>
      </c>
      <c r="AE3204">
        <v>0</v>
      </c>
      <c r="AF3204">
        <v>0</v>
      </c>
      <c r="AG3204">
        <v>0</v>
      </c>
      <c r="AH3204">
        <v>0</v>
      </c>
      <c r="AI3204">
        <v>1</v>
      </c>
      <c r="AJ3204">
        <v>0</v>
      </c>
      <c r="AK3204">
        <v>1</v>
      </c>
      <c r="AL3204">
        <v>1</v>
      </c>
      <c r="AM3204">
        <v>1</v>
      </c>
      <c r="AN3204">
        <v>1</v>
      </c>
      <c r="AO3204">
        <v>1</v>
      </c>
      <c r="AP3204">
        <v>0</v>
      </c>
      <c r="AQ3204">
        <v>0</v>
      </c>
      <c r="AR3204">
        <v>0</v>
      </c>
    </row>
    <row r="3205" spans="1:44" x14ac:dyDescent="0.3">
      <c r="A3205">
        <v>3201</v>
      </c>
      <c r="B3205">
        <v>2</v>
      </c>
      <c r="C3205">
        <v>130</v>
      </c>
      <c r="D3205">
        <v>3</v>
      </c>
      <c r="E3205" t="str">
        <f>"2-130-3"</f>
        <v>2-130-3</v>
      </c>
      <c r="F3205" t="s">
        <v>71</v>
      </c>
      <c r="G3205" t="s">
        <v>72</v>
      </c>
      <c r="T3205">
        <v>1</v>
      </c>
      <c r="U3205">
        <v>0</v>
      </c>
      <c r="V3205">
        <v>0</v>
      </c>
      <c r="W3205">
        <v>0</v>
      </c>
      <c r="X3205">
        <v>1</v>
      </c>
      <c r="Y3205">
        <v>0</v>
      </c>
      <c r="Z3205">
        <v>0</v>
      </c>
      <c r="AA3205">
        <v>1</v>
      </c>
      <c r="AB3205">
        <v>1</v>
      </c>
      <c r="AC3205">
        <v>0</v>
      </c>
      <c r="AD3205">
        <v>0</v>
      </c>
      <c r="AE3205">
        <v>0</v>
      </c>
      <c r="AF3205">
        <v>1</v>
      </c>
      <c r="AG3205">
        <v>1</v>
      </c>
      <c r="AH3205">
        <v>0</v>
      </c>
      <c r="AI3205">
        <v>1</v>
      </c>
      <c r="AJ3205">
        <v>1</v>
      </c>
      <c r="AK3205">
        <v>0</v>
      </c>
      <c r="AL3205">
        <v>1</v>
      </c>
      <c r="AM3205">
        <v>1</v>
      </c>
      <c r="AN3205">
        <v>1</v>
      </c>
      <c r="AO3205">
        <v>1</v>
      </c>
      <c r="AP3205">
        <v>0</v>
      </c>
      <c r="AQ3205">
        <v>0</v>
      </c>
      <c r="AR3205">
        <v>0</v>
      </c>
    </row>
    <row r="3206" spans="1:44" x14ac:dyDescent="0.3">
      <c r="A3206">
        <v>3202</v>
      </c>
      <c r="B3206">
        <v>2</v>
      </c>
      <c r="C3206">
        <v>130</v>
      </c>
      <c r="D3206">
        <v>12</v>
      </c>
      <c r="E3206" t="str">
        <f>"2-130-12"</f>
        <v>2-130-12</v>
      </c>
      <c r="F3206" t="s">
        <v>71</v>
      </c>
      <c r="G3206" t="s">
        <v>72</v>
      </c>
      <c r="T3206">
        <v>0</v>
      </c>
      <c r="U3206">
        <v>1</v>
      </c>
      <c r="V3206">
        <v>0</v>
      </c>
      <c r="W3206">
        <v>0</v>
      </c>
      <c r="X3206">
        <v>1</v>
      </c>
      <c r="Y3206">
        <v>0</v>
      </c>
      <c r="Z3206">
        <v>1</v>
      </c>
      <c r="AA3206">
        <v>0</v>
      </c>
      <c r="AB3206">
        <v>0</v>
      </c>
      <c r="AC3206">
        <v>0</v>
      </c>
      <c r="AD3206">
        <v>1</v>
      </c>
      <c r="AE3206">
        <v>1</v>
      </c>
      <c r="AF3206">
        <v>1</v>
      </c>
      <c r="AG3206">
        <v>1</v>
      </c>
      <c r="AH3206">
        <v>1</v>
      </c>
      <c r="AI3206">
        <v>0</v>
      </c>
      <c r="AJ3206">
        <v>1</v>
      </c>
      <c r="AK3206">
        <v>0</v>
      </c>
      <c r="AL3206">
        <v>1</v>
      </c>
      <c r="AM3206">
        <v>1</v>
      </c>
      <c r="AN3206">
        <v>1</v>
      </c>
      <c r="AO3206">
        <v>1</v>
      </c>
      <c r="AP3206">
        <v>0</v>
      </c>
      <c r="AQ3206">
        <v>0</v>
      </c>
      <c r="AR3206">
        <v>0</v>
      </c>
    </row>
    <row r="3207" spans="1:44" x14ac:dyDescent="0.3">
      <c r="A3207">
        <v>3203</v>
      </c>
      <c r="B3207">
        <v>2</v>
      </c>
      <c r="C3207">
        <v>130</v>
      </c>
      <c r="D3207">
        <v>7</v>
      </c>
      <c r="E3207" t="str">
        <f>"2-130-7"</f>
        <v>2-130-7</v>
      </c>
      <c r="F3207" t="s">
        <v>71</v>
      </c>
      <c r="G3207" t="s">
        <v>72</v>
      </c>
      <c r="T3207">
        <v>0</v>
      </c>
      <c r="U3207">
        <v>1</v>
      </c>
      <c r="V3207">
        <v>0</v>
      </c>
      <c r="W3207">
        <v>0</v>
      </c>
      <c r="X3207">
        <v>1</v>
      </c>
      <c r="Y3207">
        <v>0</v>
      </c>
      <c r="Z3207">
        <v>0</v>
      </c>
      <c r="AA3207">
        <v>1</v>
      </c>
      <c r="AB3207">
        <v>1</v>
      </c>
      <c r="AC3207">
        <v>0</v>
      </c>
      <c r="AD3207">
        <v>0</v>
      </c>
      <c r="AE3207">
        <v>1</v>
      </c>
      <c r="AF3207">
        <v>1</v>
      </c>
      <c r="AG3207">
        <v>1</v>
      </c>
      <c r="AH3207">
        <v>0</v>
      </c>
      <c r="AI3207">
        <v>1</v>
      </c>
      <c r="AJ3207">
        <v>1</v>
      </c>
      <c r="AK3207">
        <v>0</v>
      </c>
      <c r="AL3207">
        <v>1</v>
      </c>
      <c r="AM3207">
        <v>1</v>
      </c>
      <c r="AN3207">
        <v>1</v>
      </c>
      <c r="AO3207">
        <v>1</v>
      </c>
      <c r="AP3207">
        <v>0</v>
      </c>
      <c r="AQ3207">
        <v>0</v>
      </c>
      <c r="AR3207">
        <v>0</v>
      </c>
    </row>
    <row r="3208" spans="1:44" x14ac:dyDescent="0.3">
      <c r="A3208">
        <v>3204</v>
      </c>
      <c r="B3208">
        <v>2</v>
      </c>
      <c r="C3208">
        <v>131</v>
      </c>
      <c r="D3208">
        <v>14</v>
      </c>
      <c r="E3208" t="str">
        <f>"2-131-14"</f>
        <v>2-131-14</v>
      </c>
      <c r="F3208" t="s">
        <v>71</v>
      </c>
      <c r="G3208" t="s">
        <v>73</v>
      </c>
      <c r="H3208">
        <v>1</v>
      </c>
      <c r="I3208">
        <v>1</v>
      </c>
      <c r="J3208">
        <v>0</v>
      </c>
      <c r="K3208">
        <v>0</v>
      </c>
      <c r="L3208">
        <v>1</v>
      </c>
      <c r="M3208">
        <v>1</v>
      </c>
      <c r="N3208">
        <v>1</v>
      </c>
      <c r="O3208">
        <v>1</v>
      </c>
      <c r="P3208">
        <v>1</v>
      </c>
      <c r="Q3208">
        <v>1</v>
      </c>
      <c r="R3208">
        <v>1</v>
      </c>
      <c r="S3208">
        <v>1</v>
      </c>
    </row>
    <row r="3209" spans="1:44" x14ac:dyDescent="0.3">
      <c r="A3209">
        <v>3205</v>
      </c>
      <c r="B3209">
        <v>2</v>
      </c>
      <c r="C3209">
        <v>131</v>
      </c>
      <c r="D3209">
        <v>13</v>
      </c>
      <c r="E3209" t="str">
        <f>"2-131-13"</f>
        <v>2-131-13</v>
      </c>
      <c r="F3209" t="s">
        <v>71</v>
      </c>
      <c r="G3209" t="s">
        <v>73</v>
      </c>
      <c r="H3209">
        <v>1</v>
      </c>
      <c r="I3209">
        <v>0</v>
      </c>
      <c r="J3209">
        <v>0</v>
      </c>
      <c r="K3209">
        <v>1</v>
      </c>
      <c r="L3209">
        <v>1</v>
      </c>
      <c r="M3209">
        <v>1</v>
      </c>
      <c r="N3209">
        <v>1</v>
      </c>
      <c r="O3209">
        <v>1</v>
      </c>
      <c r="P3209">
        <v>1</v>
      </c>
      <c r="Q3209">
        <v>1</v>
      </c>
      <c r="R3209">
        <v>1</v>
      </c>
      <c r="S3209">
        <v>1</v>
      </c>
    </row>
    <row r="3210" spans="1:44" x14ac:dyDescent="0.3">
      <c r="A3210">
        <v>3206</v>
      </c>
      <c r="B3210">
        <v>2</v>
      </c>
      <c r="C3210">
        <v>131</v>
      </c>
      <c r="D3210">
        <v>5</v>
      </c>
      <c r="E3210" t="str">
        <f>"2-131-5"</f>
        <v>2-131-5</v>
      </c>
      <c r="F3210" t="s">
        <v>71</v>
      </c>
      <c r="G3210" t="s">
        <v>73</v>
      </c>
      <c r="H3210">
        <v>1</v>
      </c>
      <c r="I3210">
        <v>1</v>
      </c>
      <c r="J3210">
        <v>0</v>
      </c>
      <c r="K3210">
        <v>0</v>
      </c>
      <c r="L3210">
        <v>1</v>
      </c>
      <c r="M3210">
        <v>1</v>
      </c>
      <c r="N3210">
        <v>1</v>
      </c>
      <c r="O3210">
        <v>1</v>
      </c>
      <c r="P3210">
        <v>1</v>
      </c>
      <c r="Q3210">
        <v>1</v>
      </c>
      <c r="R3210">
        <v>1</v>
      </c>
      <c r="S3210">
        <v>1</v>
      </c>
    </row>
    <row r="3211" spans="1:44" x14ac:dyDescent="0.3">
      <c r="A3211">
        <v>3207</v>
      </c>
      <c r="B3211">
        <v>2</v>
      </c>
      <c r="C3211">
        <v>131</v>
      </c>
      <c r="D3211">
        <v>24</v>
      </c>
      <c r="E3211" t="str">
        <f>"2-131-24"</f>
        <v>2-131-24</v>
      </c>
      <c r="F3211" t="s">
        <v>71</v>
      </c>
      <c r="G3211" t="s">
        <v>73</v>
      </c>
      <c r="H3211">
        <v>1</v>
      </c>
      <c r="I3211">
        <v>1</v>
      </c>
      <c r="J3211">
        <v>0</v>
      </c>
      <c r="K3211">
        <v>0</v>
      </c>
      <c r="L3211">
        <v>1</v>
      </c>
      <c r="M3211">
        <v>1</v>
      </c>
      <c r="N3211">
        <v>0</v>
      </c>
      <c r="O3211">
        <v>1</v>
      </c>
      <c r="P3211">
        <v>0</v>
      </c>
      <c r="Q3211">
        <v>1</v>
      </c>
      <c r="R3211">
        <v>1</v>
      </c>
      <c r="S3211">
        <v>1</v>
      </c>
    </row>
    <row r="3212" spans="1:44" x14ac:dyDescent="0.3">
      <c r="A3212">
        <v>3208</v>
      </c>
      <c r="B3212">
        <v>2</v>
      </c>
      <c r="C3212">
        <v>131</v>
      </c>
      <c r="D3212">
        <v>23</v>
      </c>
      <c r="E3212" t="str">
        <f>"2-131-23"</f>
        <v>2-131-23</v>
      </c>
      <c r="F3212" t="s">
        <v>71</v>
      </c>
      <c r="G3212" t="s">
        <v>72</v>
      </c>
      <c r="T3212">
        <v>1</v>
      </c>
      <c r="U3212">
        <v>0</v>
      </c>
      <c r="V3212">
        <v>0</v>
      </c>
      <c r="W3212">
        <v>0</v>
      </c>
      <c r="X3212">
        <v>1</v>
      </c>
      <c r="Y3212">
        <v>0</v>
      </c>
      <c r="Z3212">
        <v>0</v>
      </c>
      <c r="AA3212">
        <v>1</v>
      </c>
      <c r="AB3212">
        <v>0</v>
      </c>
      <c r="AC3212">
        <v>0</v>
      </c>
      <c r="AD3212">
        <v>1</v>
      </c>
      <c r="AE3212">
        <v>1</v>
      </c>
      <c r="AF3212">
        <v>1</v>
      </c>
      <c r="AG3212">
        <v>1</v>
      </c>
      <c r="AH3212">
        <v>0</v>
      </c>
      <c r="AI3212">
        <v>1</v>
      </c>
      <c r="AJ3212">
        <v>1</v>
      </c>
      <c r="AK3212">
        <v>0</v>
      </c>
      <c r="AL3212">
        <v>1</v>
      </c>
      <c r="AM3212">
        <v>1</v>
      </c>
      <c r="AN3212">
        <v>1</v>
      </c>
      <c r="AO3212">
        <v>1</v>
      </c>
      <c r="AP3212">
        <v>0</v>
      </c>
      <c r="AQ3212">
        <v>0</v>
      </c>
      <c r="AR3212">
        <v>0</v>
      </c>
    </row>
    <row r="3213" spans="1:44" x14ac:dyDescent="0.3">
      <c r="A3213">
        <v>3209</v>
      </c>
      <c r="B3213">
        <v>2</v>
      </c>
      <c r="C3213">
        <v>131</v>
      </c>
      <c r="D3213">
        <v>18</v>
      </c>
      <c r="E3213" t="str">
        <f>"2-131-18"</f>
        <v>2-131-18</v>
      </c>
      <c r="F3213" t="s">
        <v>71</v>
      </c>
      <c r="G3213" t="s">
        <v>73</v>
      </c>
      <c r="H3213">
        <v>1</v>
      </c>
      <c r="I3213">
        <v>1</v>
      </c>
      <c r="J3213">
        <v>0</v>
      </c>
      <c r="K3213">
        <v>0</v>
      </c>
      <c r="L3213">
        <v>1</v>
      </c>
      <c r="M3213">
        <v>1</v>
      </c>
      <c r="N3213">
        <v>1</v>
      </c>
      <c r="O3213">
        <v>1</v>
      </c>
      <c r="P3213">
        <v>1</v>
      </c>
      <c r="Q3213">
        <v>1</v>
      </c>
      <c r="R3213">
        <v>1</v>
      </c>
      <c r="S3213">
        <v>1</v>
      </c>
    </row>
    <row r="3214" spans="1:44" x14ac:dyDescent="0.3">
      <c r="A3214">
        <v>3210</v>
      </c>
      <c r="B3214">
        <v>2</v>
      </c>
      <c r="C3214">
        <v>131</v>
      </c>
      <c r="D3214">
        <v>10</v>
      </c>
      <c r="E3214" t="str">
        <f>"2-131-10"</f>
        <v>2-131-10</v>
      </c>
      <c r="F3214" t="s">
        <v>71</v>
      </c>
      <c r="G3214" t="s">
        <v>72</v>
      </c>
      <c r="T3214">
        <v>1</v>
      </c>
      <c r="U3214">
        <v>0</v>
      </c>
      <c r="V3214">
        <v>0</v>
      </c>
      <c r="W3214">
        <v>0</v>
      </c>
      <c r="X3214">
        <v>1</v>
      </c>
      <c r="Y3214">
        <v>0</v>
      </c>
      <c r="Z3214">
        <v>1</v>
      </c>
      <c r="AA3214">
        <v>0</v>
      </c>
      <c r="AB3214">
        <v>1</v>
      </c>
      <c r="AC3214">
        <v>0</v>
      </c>
      <c r="AD3214">
        <v>0</v>
      </c>
      <c r="AE3214">
        <v>1</v>
      </c>
      <c r="AF3214">
        <v>1</v>
      </c>
      <c r="AG3214">
        <v>1</v>
      </c>
      <c r="AH3214">
        <v>0</v>
      </c>
      <c r="AI3214">
        <v>1</v>
      </c>
      <c r="AJ3214">
        <v>1</v>
      </c>
      <c r="AK3214">
        <v>0</v>
      </c>
      <c r="AL3214">
        <v>1</v>
      </c>
      <c r="AM3214">
        <v>1</v>
      </c>
      <c r="AN3214">
        <v>0</v>
      </c>
      <c r="AO3214">
        <v>1</v>
      </c>
      <c r="AP3214">
        <v>0</v>
      </c>
      <c r="AQ3214">
        <v>0</v>
      </c>
      <c r="AR3214">
        <v>0</v>
      </c>
    </row>
    <row r="3215" spans="1:44" x14ac:dyDescent="0.3">
      <c r="A3215">
        <v>3211</v>
      </c>
      <c r="B3215">
        <v>2</v>
      </c>
      <c r="C3215">
        <v>131</v>
      </c>
      <c r="D3215">
        <v>6</v>
      </c>
      <c r="E3215" t="str">
        <f>"2-131-6"</f>
        <v>2-131-6</v>
      </c>
      <c r="F3215" t="s">
        <v>71</v>
      </c>
      <c r="G3215" t="s">
        <v>72</v>
      </c>
      <c r="T3215">
        <v>1</v>
      </c>
      <c r="U3215">
        <v>0</v>
      </c>
      <c r="V3215">
        <v>0</v>
      </c>
      <c r="W3215">
        <v>0</v>
      </c>
      <c r="X3215">
        <v>1</v>
      </c>
      <c r="Y3215">
        <v>0</v>
      </c>
      <c r="Z3215">
        <v>1</v>
      </c>
      <c r="AA3215">
        <v>0</v>
      </c>
      <c r="AB3215">
        <v>1</v>
      </c>
      <c r="AC3215">
        <v>0</v>
      </c>
      <c r="AD3215">
        <v>0</v>
      </c>
      <c r="AE3215">
        <v>1</v>
      </c>
      <c r="AF3215">
        <v>1</v>
      </c>
      <c r="AG3215">
        <v>1</v>
      </c>
      <c r="AH3215">
        <v>0</v>
      </c>
      <c r="AI3215">
        <v>1</v>
      </c>
      <c r="AJ3215">
        <v>1</v>
      </c>
      <c r="AK3215">
        <v>0</v>
      </c>
      <c r="AL3215">
        <v>1</v>
      </c>
      <c r="AM3215">
        <v>1</v>
      </c>
      <c r="AN3215">
        <v>1</v>
      </c>
      <c r="AO3215">
        <v>1</v>
      </c>
      <c r="AP3215">
        <v>0</v>
      </c>
      <c r="AQ3215">
        <v>0</v>
      </c>
      <c r="AR3215">
        <v>0</v>
      </c>
    </row>
    <row r="3216" spans="1:44" x14ac:dyDescent="0.3">
      <c r="A3216">
        <v>3212</v>
      </c>
      <c r="B3216">
        <v>2</v>
      </c>
      <c r="C3216">
        <v>131</v>
      </c>
      <c r="D3216">
        <v>4</v>
      </c>
      <c r="E3216" t="str">
        <f>"2-131-4"</f>
        <v>2-131-4</v>
      </c>
      <c r="F3216" t="s">
        <v>71</v>
      </c>
      <c r="G3216" t="s">
        <v>72</v>
      </c>
      <c r="T3216">
        <v>1</v>
      </c>
      <c r="U3216">
        <v>0</v>
      </c>
      <c r="V3216">
        <v>0</v>
      </c>
      <c r="W3216">
        <v>0</v>
      </c>
      <c r="X3216">
        <v>1</v>
      </c>
      <c r="Y3216">
        <v>0</v>
      </c>
      <c r="Z3216">
        <v>1</v>
      </c>
      <c r="AA3216">
        <v>0</v>
      </c>
      <c r="AB3216">
        <v>0</v>
      </c>
      <c r="AC3216">
        <v>0</v>
      </c>
      <c r="AD3216">
        <v>0</v>
      </c>
      <c r="AE3216">
        <v>0</v>
      </c>
      <c r="AF3216">
        <v>0</v>
      </c>
      <c r="AG3216">
        <v>0</v>
      </c>
      <c r="AH3216">
        <v>0</v>
      </c>
      <c r="AI3216">
        <v>1</v>
      </c>
      <c r="AJ3216">
        <v>0</v>
      </c>
      <c r="AK3216">
        <v>0</v>
      </c>
      <c r="AL3216">
        <v>0</v>
      </c>
      <c r="AM3216">
        <v>1</v>
      </c>
      <c r="AN3216">
        <v>1</v>
      </c>
      <c r="AO3216">
        <v>1</v>
      </c>
      <c r="AP3216">
        <v>0</v>
      </c>
      <c r="AQ3216">
        <v>0</v>
      </c>
      <c r="AR3216">
        <v>0</v>
      </c>
    </row>
    <row r="3217" spans="1:44" x14ac:dyDescent="0.3">
      <c r="A3217">
        <v>3213</v>
      </c>
      <c r="B3217">
        <v>2</v>
      </c>
      <c r="C3217">
        <v>131</v>
      </c>
      <c r="D3217">
        <v>25</v>
      </c>
      <c r="E3217" t="str">
        <f>"2-131-25"</f>
        <v>2-131-25</v>
      </c>
      <c r="F3217" t="s">
        <v>71</v>
      </c>
      <c r="G3217" t="s">
        <v>73</v>
      </c>
      <c r="H3217">
        <v>1</v>
      </c>
      <c r="I3217">
        <v>1</v>
      </c>
      <c r="J3217">
        <v>0</v>
      </c>
      <c r="K3217">
        <v>0</v>
      </c>
      <c r="L3217">
        <v>1</v>
      </c>
      <c r="M3217">
        <v>1</v>
      </c>
      <c r="N3217">
        <v>1</v>
      </c>
      <c r="O3217">
        <v>1</v>
      </c>
      <c r="P3217">
        <v>1</v>
      </c>
      <c r="Q3217">
        <v>1</v>
      </c>
      <c r="R3217">
        <v>1</v>
      </c>
      <c r="S3217">
        <v>1</v>
      </c>
    </row>
    <row r="3218" spans="1:44" x14ac:dyDescent="0.3">
      <c r="A3218">
        <v>3214</v>
      </c>
      <c r="B3218">
        <v>2</v>
      </c>
      <c r="C3218">
        <v>131</v>
      </c>
      <c r="D3218">
        <v>11</v>
      </c>
      <c r="E3218" t="str">
        <f>"2-131-11"</f>
        <v>2-131-11</v>
      </c>
      <c r="F3218" t="s">
        <v>71</v>
      </c>
      <c r="G3218" t="s">
        <v>73</v>
      </c>
      <c r="H3218">
        <v>1</v>
      </c>
      <c r="I3218">
        <v>1</v>
      </c>
      <c r="J3218">
        <v>0</v>
      </c>
      <c r="K3218">
        <v>0</v>
      </c>
      <c r="L3218">
        <v>1</v>
      </c>
      <c r="M3218">
        <v>1</v>
      </c>
      <c r="N3218">
        <v>1</v>
      </c>
      <c r="O3218">
        <v>1</v>
      </c>
      <c r="P3218">
        <v>1</v>
      </c>
      <c r="Q3218">
        <v>1</v>
      </c>
      <c r="R3218">
        <v>1</v>
      </c>
      <c r="S3218">
        <v>1</v>
      </c>
    </row>
    <row r="3219" spans="1:44" x14ac:dyDescent="0.3">
      <c r="A3219">
        <v>3215</v>
      </c>
      <c r="B3219">
        <v>2</v>
      </c>
      <c r="C3219">
        <v>131</v>
      </c>
      <c r="D3219">
        <v>7</v>
      </c>
      <c r="E3219" t="str">
        <f>"2-131-7"</f>
        <v>2-131-7</v>
      </c>
      <c r="F3219" t="s">
        <v>71</v>
      </c>
      <c r="G3219" t="s">
        <v>72</v>
      </c>
      <c r="T3219">
        <v>1</v>
      </c>
      <c r="U3219">
        <v>0</v>
      </c>
      <c r="V3219">
        <v>0</v>
      </c>
      <c r="W3219">
        <v>0</v>
      </c>
      <c r="X3219">
        <v>1</v>
      </c>
      <c r="Y3219">
        <v>0</v>
      </c>
      <c r="Z3219">
        <v>1</v>
      </c>
      <c r="AA3219">
        <v>0</v>
      </c>
      <c r="AB3219">
        <v>1</v>
      </c>
      <c r="AC3219">
        <v>0</v>
      </c>
      <c r="AD3219">
        <v>0</v>
      </c>
      <c r="AE3219">
        <v>1</v>
      </c>
      <c r="AF3219">
        <v>1</v>
      </c>
      <c r="AG3219">
        <v>1</v>
      </c>
      <c r="AH3219">
        <v>0</v>
      </c>
      <c r="AI3219">
        <v>1</v>
      </c>
      <c r="AJ3219">
        <v>1</v>
      </c>
      <c r="AK3219">
        <v>0</v>
      </c>
      <c r="AL3219">
        <v>1</v>
      </c>
      <c r="AM3219">
        <v>1</v>
      </c>
      <c r="AN3219">
        <v>1</v>
      </c>
      <c r="AO3219">
        <v>1</v>
      </c>
      <c r="AP3219">
        <v>0</v>
      </c>
      <c r="AQ3219">
        <v>0</v>
      </c>
      <c r="AR3219">
        <v>0</v>
      </c>
    </row>
    <row r="3220" spans="1:44" x14ac:dyDescent="0.3">
      <c r="A3220">
        <v>3216</v>
      </c>
      <c r="B3220">
        <v>2</v>
      </c>
      <c r="C3220">
        <v>131</v>
      </c>
      <c r="D3220">
        <v>2</v>
      </c>
      <c r="E3220" t="str">
        <f>"2-131-2"</f>
        <v>2-131-2</v>
      </c>
      <c r="F3220" t="s">
        <v>71</v>
      </c>
      <c r="G3220" t="s">
        <v>72</v>
      </c>
      <c r="T3220">
        <v>1</v>
      </c>
      <c r="U3220">
        <v>0</v>
      </c>
      <c r="V3220">
        <v>0</v>
      </c>
      <c r="W3220">
        <v>0</v>
      </c>
      <c r="X3220">
        <v>1</v>
      </c>
      <c r="Y3220">
        <v>0</v>
      </c>
      <c r="Z3220">
        <v>1</v>
      </c>
      <c r="AA3220">
        <v>0</v>
      </c>
      <c r="AB3220">
        <v>1</v>
      </c>
      <c r="AC3220">
        <v>0</v>
      </c>
      <c r="AD3220">
        <v>0</v>
      </c>
      <c r="AE3220">
        <v>0</v>
      </c>
      <c r="AF3220">
        <v>0</v>
      </c>
      <c r="AG3220">
        <v>0</v>
      </c>
      <c r="AH3220">
        <v>0</v>
      </c>
      <c r="AI3220">
        <v>1</v>
      </c>
      <c r="AJ3220">
        <v>0</v>
      </c>
      <c r="AK3220">
        <v>1</v>
      </c>
      <c r="AL3220">
        <v>0</v>
      </c>
      <c r="AM3220">
        <v>0</v>
      </c>
      <c r="AN3220">
        <v>0</v>
      </c>
      <c r="AO3220">
        <v>0</v>
      </c>
      <c r="AP3220">
        <v>0</v>
      </c>
      <c r="AQ3220">
        <v>0</v>
      </c>
      <c r="AR3220">
        <v>0</v>
      </c>
    </row>
    <row r="3221" spans="1:44" x14ac:dyDescent="0.3">
      <c r="A3221">
        <v>3217</v>
      </c>
      <c r="B3221">
        <v>2</v>
      </c>
      <c r="C3221">
        <v>131</v>
      </c>
      <c r="D3221">
        <v>19</v>
      </c>
      <c r="E3221" t="str">
        <f>"2-131-19"</f>
        <v>2-131-19</v>
      </c>
      <c r="F3221" t="s">
        <v>71</v>
      </c>
      <c r="G3221" t="s">
        <v>72</v>
      </c>
      <c r="T3221">
        <v>1</v>
      </c>
      <c r="U3221">
        <v>0</v>
      </c>
      <c r="V3221">
        <v>0</v>
      </c>
      <c r="W3221">
        <v>0</v>
      </c>
      <c r="X3221">
        <v>1</v>
      </c>
      <c r="Y3221">
        <v>0</v>
      </c>
      <c r="Z3221">
        <v>1</v>
      </c>
      <c r="AA3221">
        <v>0</v>
      </c>
      <c r="AB3221">
        <v>0</v>
      </c>
      <c r="AC3221">
        <v>1</v>
      </c>
      <c r="AD3221">
        <v>0</v>
      </c>
      <c r="AE3221">
        <v>1</v>
      </c>
      <c r="AF3221">
        <v>1</v>
      </c>
      <c r="AG3221">
        <v>1</v>
      </c>
      <c r="AH3221">
        <v>1</v>
      </c>
      <c r="AI3221">
        <v>0</v>
      </c>
      <c r="AJ3221">
        <v>1</v>
      </c>
      <c r="AK3221">
        <v>0</v>
      </c>
      <c r="AL3221">
        <v>1</v>
      </c>
      <c r="AM3221">
        <v>1</v>
      </c>
      <c r="AN3221">
        <v>1</v>
      </c>
      <c r="AO3221">
        <v>1</v>
      </c>
      <c r="AP3221">
        <v>0</v>
      </c>
      <c r="AQ3221">
        <v>0</v>
      </c>
      <c r="AR3221">
        <v>0</v>
      </c>
    </row>
    <row r="3222" spans="1:44" x14ac:dyDescent="0.3">
      <c r="A3222">
        <v>3218</v>
      </c>
      <c r="B3222">
        <v>2</v>
      </c>
      <c r="C3222">
        <v>131</v>
      </c>
      <c r="D3222">
        <v>12</v>
      </c>
      <c r="E3222" t="str">
        <f>"2-131-12"</f>
        <v>2-131-12</v>
      </c>
      <c r="F3222" t="s">
        <v>71</v>
      </c>
      <c r="G3222" t="s">
        <v>73</v>
      </c>
      <c r="H3222">
        <v>1</v>
      </c>
      <c r="I3222">
        <v>0</v>
      </c>
      <c r="J3222">
        <v>0</v>
      </c>
      <c r="K3222">
        <v>1</v>
      </c>
      <c r="L3222">
        <v>1</v>
      </c>
      <c r="M3222">
        <v>1</v>
      </c>
      <c r="N3222">
        <v>1</v>
      </c>
      <c r="O3222">
        <v>1</v>
      </c>
      <c r="P3222">
        <v>1</v>
      </c>
      <c r="Q3222">
        <v>1</v>
      </c>
      <c r="R3222">
        <v>1</v>
      </c>
      <c r="S3222">
        <v>1</v>
      </c>
    </row>
    <row r="3223" spans="1:44" x14ac:dyDescent="0.3">
      <c r="A3223">
        <v>3219</v>
      </c>
      <c r="B3223">
        <v>2</v>
      </c>
      <c r="C3223">
        <v>131</v>
      </c>
      <c r="D3223">
        <v>22</v>
      </c>
      <c r="E3223" t="str">
        <f>"2-131-22"</f>
        <v>2-131-22</v>
      </c>
      <c r="F3223" t="s">
        <v>71</v>
      </c>
      <c r="G3223" t="s">
        <v>72</v>
      </c>
      <c r="T3223">
        <v>0</v>
      </c>
      <c r="U3223">
        <v>1</v>
      </c>
      <c r="V3223">
        <v>0</v>
      </c>
      <c r="W3223">
        <v>0</v>
      </c>
      <c r="X3223">
        <v>1</v>
      </c>
      <c r="Y3223">
        <v>0</v>
      </c>
      <c r="Z3223">
        <v>0</v>
      </c>
      <c r="AA3223">
        <v>1</v>
      </c>
      <c r="AB3223">
        <v>1</v>
      </c>
      <c r="AC3223">
        <v>0</v>
      </c>
      <c r="AD3223">
        <v>0</v>
      </c>
      <c r="AE3223">
        <v>1</v>
      </c>
      <c r="AF3223">
        <v>1</v>
      </c>
      <c r="AG3223">
        <v>1</v>
      </c>
      <c r="AH3223">
        <v>0</v>
      </c>
      <c r="AI3223">
        <v>1</v>
      </c>
      <c r="AJ3223">
        <v>1</v>
      </c>
      <c r="AK3223">
        <v>0</v>
      </c>
      <c r="AL3223">
        <v>1</v>
      </c>
      <c r="AM3223">
        <v>1</v>
      </c>
      <c r="AN3223">
        <v>1</v>
      </c>
      <c r="AO3223">
        <v>1</v>
      </c>
      <c r="AP3223">
        <v>0</v>
      </c>
      <c r="AQ3223">
        <v>0</v>
      </c>
      <c r="AR3223">
        <v>0</v>
      </c>
    </row>
    <row r="3224" spans="1:44" x14ac:dyDescent="0.3">
      <c r="A3224">
        <v>3220</v>
      </c>
      <c r="B3224">
        <v>2</v>
      </c>
      <c r="C3224">
        <v>131</v>
      </c>
      <c r="D3224">
        <v>15</v>
      </c>
      <c r="E3224" t="str">
        <f>"2-131-15"</f>
        <v>2-131-15</v>
      </c>
      <c r="F3224" t="s">
        <v>71</v>
      </c>
      <c r="G3224" t="s">
        <v>72</v>
      </c>
      <c r="T3224">
        <v>0</v>
      </c>
      <c r="U3224">
        <v>0</v>
      </c>
      <c r="V3224">
        <v>0</v>
      </c>
      <c r="W3224">
        <v>0</v>
      </c>
      <c r="X3224">
        <v>0</v>
      </c>
      <c r="Y3224">
        <v>1</v>
      </c>
      <c r="Z3224">
        <v>1</v>
      </c>
      <c r="AA3224">
        <v>0</v>
      </c>
      <c r="AB3224">
        <v>0</v>
      </c>
      <c r="AC3224">
        <v>0</v>
      </c>
      <c r="AD3224">
        <v>1</v>
      </c>
      <c r="AE3224">
        <v>1</v>
      </c>
      <c r="AF3224">
        <v>0</v>
      </c>
      <c r="AG3224">
        <v>1</v>
      </c>
      <c r="AH3224">
        <v>0</v>
      </c>
      <c r="AI3224">
        <v>0</v>
      </c>
      <c r="AJ3224">
        <v>0</v>
      </c>
      <c r="AK3224">
        <v>1</v>
      </c>
      <c r="AL3224">
        <v>1</v>
      </c>
      <c r="AM3224">
        <v>1</v>
      </c>
      <c r="AN3224">
        <v>1</v>
      </c>
      <c r="AO3224">
        <v>1</v>
      </c>
      <c r="AP3224">
        <v>0</v>
      </c>
      <c r="AQ3224">
        <v>0</v>
      </c>
      <c r="AR3224">
        <v>0</v>
      </c>
    </row>
    <row r="3225" spans="1:44" x14ac:dyDescent="0.3">
      <c r="A3225">
        <v>3221</v>
      </c>
      <c r="B3225">
        <v>2</v>
      </c>
      <c r="C3225">
        <v>131</v>
      </c>
      <c r="D3225">
        <v>3</v>
      </c>
      <c r="E3225" t="str">
        <f>"2-131-3"</f>
        <v>2-131-3</v>
      </c>
      <c r="F3225" t="s">
        <v>71</v>
      </c>
      <c r="G3225" t="s">
        <v>72</v>
      </c>
      <c r="T3225">
        <v>0</v>
      </c>
      <c r="U3225">
        <v>1</v>
      </c>
      <c r="V3225">
        <v>0</v>
      </c>
      <c r="W3225">
        <v>0</v>
      </c>
      <c r="X3225">
        <v>1</v>
      </c>
      <c r="Y3225">
        <v>0</v>
      </c>
      <c r="Z3225">
        <v>1</v>
      </c>
      <c r="AA3225">
        <v>0</v>
      </c>
      <c r="AB3225">
        <v>0</v>
      </c>
      <c r="AC3225">
        <v>0</v>
      </c>
      <c r="AD3225">
        <v>1</v>
      </c>
      <c r="AE3225">
        <v>1</v>
      </c>
      <c r="AF3225">
        <v>1</v>
      </c>
      <c r="AG3225">
        <v>1</v>
      </c>
      <c r="AH3225">
        <v>1</v>
      </c>
      <c r="AI3225">
        <v>0</v>
      </c>
      <c r="AJ3225">
        <v>0</v>
      </c>
      <c r="AK3225">
        <v>1</v>
      </c>
      <c r="AL3225">
        <v>1</v>
      </c>
      <c r="AM3225">
        <v>1</v>
      </c>
      <c r="AN3225">
        <v>1</v>
      </c>
      <c r="AO3225">
        <v>1</v>
      </c>
      <c r="AP3225">
        <v>0</v>
      </c>
      <c r="AQ3225">
        <v>0</v>
      </c>
      <c r="AR3225">
        <v>1</v>
      </c>
    </row>
    <row r="3226" spans="1:44" x14ac:dyDescent="0.3">
      <c r="A3226">
        <v>3222</v>
      </c>
      <c r="B3226">
        <v>2</v>
      </c>
      <c r="C3226">
        <v>131</v>
      </c>
      <c r="D3226">
        <v>21</v>
      </c>
      <c r="E3226" t="str">
        <f>"2-131-21"</f>
        <v>2-131-21</v>
      </c>
      <c r="F3226" t="s">
        <v>71</v>
      </c>
      <c r="G3226" t="s">
        <v>72</v>
      </c>
      <c r="T3226">
        <v>1</v>
      </c>
      <c r="U3226">
        <v>0</v>
      </c>
      <c r="V3226">
        <v>0</v>
      </c>
      <c r="W3226">
        <v>0</v>
      </c>
      <c r="X3226">
        <v>1</v>
      </c>
      <c r="Y3226">
        <v>0</v>
      </c>
      <c r="Z3226">
        <v>1</v>
      </c>
      <c r="AA3226">
        <v>0</v>
      </c>
      <c r="AB3226">
        <v>1</v>
      </c>
      <c r="AC3226">
        <v>0</v>
      </c>
      <c r="AD3226">
        <v>0</v>
      </c>
      <c r="AE3226">
        <v>1</v>
      </c>
      <c r="AF3226">
        <v>1</v>
      </c>
      <c r="AG3226">
        <v>1</v>
      </c>
      <c r="AH3226">
        <v>0</v>
      </c>
      <c r="AI3226">
        <v>1</v>
      </c>
      <c r="AJ3226">
        <v>1</v>
      </c>
      <c r="AK3226">
        <v>0</v>
      </c>
      <c r="AL3226">
        <v>1</v>
      </c>
      <c r="AM3226">
        <v>1</v>
      </c>
      <c r="AN3226">
        <v>1</v>
      </c>
      <c r="AO3226">
        <v>1</v>
      </c>
      <c r="AP3226">
        <v>0</v>
      </c>
      <c r="AQ3226">
        <v>0</v>
      </c>
      <c r="AR3226">
        <v>1</v>
      </c>
    </row>
    <row r="3227" spans="1:44" x14ac:dyDescent="0.3">
      <c r="A3227">
        <v>3223</v>
      </c>
      <c r="B3227">
        <v>2</v>
      </c>
      <c r="C3227">
        <v>131</v>
      </c>
      <c r="D3227">
        <v>16</v>
      </c>
      <c r="E3227" t="str">
        <f>"2-131-16"</f>
        <v>2-131-16</v>
      </c>
      <c r="F3227" t="s">
        <v>71</v>
      </c>
      <c r="G3227" t="s">
        <v>72</v>
      </c>
      <c r="T3227">
        <v>1</v>
      </c>
      <c r="U3227">
        <v>0</v>
      </c>
      <c r="V3227">
        <v>0</v>
      </c>
      <c r="W3227">
        <v>0</v>
      </c>
      <c r="X3227">
        <v>1</v>
      </c>
      <c r="Y3227">
        <v>0</v>
      </c>
      <c r="Z3227">
        <v>1</v>
      </c>
      <c r="AA3227">
        <v>0</v>
      </c>
      <c r="AB3227">
        <v>1</v>
      </c>
      <c r="AC3227">
        <v>0</v>
      </c>
      <c r="AD3227">
        <v>0</v>
      </c>
      <c r="AE3227">
        <v>0</v>
      </c>
      <c r="AF3227">
        <v>0</v>
      </c>
      <c r="AG3227">
        <v>0</v>
      </c>
      <c r="AH3227">
        <v>0</v>
      </c>
      <c r="AI3227">
        <v>1</v>
      </c>
      <c r="AJ3227">
        <v>0</v>
      </c>
      <c r="AK3227">
        <v>1</v>
      </c>
      <c r="AL3227">
        <v>0</v>
      </c>
      <c r="AM3227">
        <v>1</v>
      </c>
      <c r="AN3227">
        <v>0</v>
      </c>
      <c r="AO3227">
        <v>0</v>
      </c>
      <c r="AP3227">
        <v>0</v>
      </c>
      <c r="AQ3227">
        <v>0</v>
      </c>
      <c r="AR3227">
        <v>1</v>
      </c>
    </row>
    <row r="3228" spans="1:44" x14ac:dyDescent="0.3">
      <c r="A3228">
        <v>3224</v>
      </c>
      <c r="B3228">
        <v>2</v>
      </c>
      <c r="C3228">
        <v>131</v>
      </c>
      <c r="D3228">
        <v>1</v>
      </c>
      <c r="E3228" t="str">
        <f>"2-131-1"</f>
        <v>2-131-1</v>
      </c>
      <c r="F3228" t="s">
        <v>71</v>
      </c>
      <c r="G3228" t="s">
        <v>72</v>
      </c>
      <c r="T3228">
        <v>0</v>
      </c>
      <c r="U3228">
        <v>1</v>
      </c>
      <c r="V3228">
        <v>0</v>
      </c>
      <c r="W3228">
        <v>0</v>
      </c>
      <c r="X3228">
        <v>1</v>
      </c>
      <c r="Y3228">
        <v>0</v>
      </c>
      <c r="Z3228">
        <v>1</v>
      </c>
      <c r="AA3228">
        <v>0</v>
      </c>
      <c r="AB3228">
        <v>0</v>
      </c>
      <c r="AC3228">
        <v>0</v>
      </c>
      <c r="AD3228">
        <v>1</v>
      </c>
      <c r="AE3228">
        <v>1</v>
      </c>
      <c r="AF3228">
        <v>1</v>
      </c>
      <c r="AG3228">
        <v>1</v>
      </c>
      <c r="AH3228">
        <v>1</v>
      </c>
      <c r="AI3228">
        <v>0</v>
      </c>
      <c r="AJ3228">
        <v>0</v>
      </c>
      <c r="AK3228">
        <v>1</v>
      </c>
      <c r="AL3228">
        <v>1</v>
      </c>
      <c r="AM3228">
        <v>1</v>
      </c>
      <c r="AN3228">
        <v>1</v>
      </c>
      <c r="AO3228">
        <v>1</v>
      </c>
      <c r="AP3228">
        <v>0</v>
      </c>
      <c r="AQ3228">
        <v>0</v>
      </c>
      <c r="AR3228">
        <v>1</v>
      </c>
    </row>
    <row r="3229" spans="1:44" x14ac:dyDescent="0.3">
      <c r="A3229">
        <v>3225</v>
      </c>
      <c r="B3229">
        <v>2</v>
      </c>
      <c r="C3229">
        <v>131</v>
      </c>
      <c r="D3229">
        <v>17</v>
      </c>
      <c r="E3229" t="str">
        <f>"2-131-17"</f>
        <v>2-131-17</v>
      </c>
      <c r="F3229" t="s">
        <v>71</v>
      </c>
      <c r="G3229" t="s">
        <v>72</v>
      </c>
      <c r="T3229">
        <v>1</v>
      </c>
      <c r="U3229">
        <v>0</v>
      </c>
      <c r="V3229">
        <v>0</v>
      </c>
      <c r="W3229">
        <v>0</v>
      </c>
      <c r="X3229">
        <v>1</v>
      </c>
      <c r="Y3229">
        <v>0</v>
      </c>
      <c r="Z3229">
        <v>1</v>
      </c>
      <c r="AA3229">
        <v>0</v>
      </c>
      <c r="AB3229">
        <v>1</v>
      </c>
      <c r="AC3229">
        <v>0</v>
      </c>
      <c r="AD3229">
        <v>0</v>
      </c>
      <c r="AE3229">
        <v>1</v>
      </c>
      <c r="AF3229">
        <v>1</v>
      </c>
      <c r="AG3229">
        <v>1</v>
      </c>
      <c r="AH3229">
        <v>0</v>
      </c>
      <c r="AI3229">
        <v>1</v>
      </c>
      <c r="AJ3229">
        <v>0</v>
      </c>
      <c r="AK3229">
        <v>0</v>
      </c>
      <c r="AL3229">
        <v>1</v>
      </c>
      <c r="AM3229">
        <v>1</v>
      </c>
      <c r="AN3229">
        <v>1</v>
      </c>
      <c r="AO3229">
        <v>1</v>
      </c>
      <c r="AP3229">
        <v>0</v>
      </c>
      <c r="AQ3229">
        <v>0</v>
      </c>
      <c r="AR3229">
        <v>1</v>
      </c>
    </row>
    <row r="3230" spans="1:44" x14ac:dyDescent="0.3">
      <c r="A3230">
        <v>3226</v>
      </c>
      <c r="B3230">
        <v>2</v>
      </c>
      <c r="C3230">
        <v>131</v>
      </c>
      <c r="D3230">
        <v>8</v>
      </c>
      <c r="E3230" t="str">
        <f>"2-131-8"</f>
        <v>2-131-8</v>
      </c>
      <c r="F3230" t="s">
        <v>71</v>
      </c>
      <c r="G3230" t="s">
        <v>72</v>
      </c>
      <c r="T3230">
        <v>1</v>
      </c>
      <c r="U3230">
        <v>0</v>
      </c>
      <c r="V3230">
        <v>0</v>
      </c>
      <c r="W3230">
        <v>0</v>
      </c>
      <c r="X3230">
        <v>1</v>
      </c>
      <c r="Y3230">
        <v>0</v>
      </c>
      <c r="Z3230">
        <v>0</v>
      </c>
      <c r="AA3230">
        <v>0</v>
      </c>
      <c r="AB3230">
        <v>1</v>
      </c>
      <c r="AC3230">
        <v>0</v>
      </c>
      <c r="AD3230">
        <v>0</v>
      </c>
      <c r="AE3230">
        <v>1</v>
      </c>
      <c r="AF3230">
        <v>1</v>
      </c>
      <c r="AG3230">
        <v>1</v>
      </c>
      <c r="AH3230">
        <v>1</v>
      </c>
      <c r="AI3230">
        <v>0</v>
      </c>
      <c r="AJ3230">
        <v>1</v>
      </c>
      <c r="AK3230">
        <v>0</v>
      </c>
      <c r="AL3230">
        <v>1</v>
      </c>
      <c r="AM3230">
        <v>1</v>
      </c>
      <c r="AN3230">
        <v>1</v>
      </c>
      <c r="AO3230">
        <v>1</v>
      </c>
      <c r="AP3230">
        <v>0</v>
      </c>
      <c r="AQ3230">
        <v>0</v>
      </c>
      <c r="AR3230">
        <v>1</v>
      </c>
    </row>
    <row r="3231" spans="1:44" x14ac:dyDescent="0.3">
      <c r="A3231">
        <v>3227</v>
      </c>
      <c r="B3231">
        <v>2</v>
      </c>
      <c r="C3231">
        <v>131</v>
      </c>
      <c r="D3231">
        <v>20</v>
      </c>
      <c r="E3231" t="str">
        <f>"2-131-20"</f>
        <v>2-131-20</v>
      </c>
      <c r="F3231" t="s">
        <v>71</v>
      </c>
      <c r="G3231" t="s">
        <v>72</v>
      </c>
      <c r="T3231">
        <v>1</v>
      </c>
      <c r="U3231">
        <v>0</v>
      </c>
      <c r="V3231">
        <v>0</v>
      </c>
      <c r="W3231">
        <v>0</v>
      </c>
      <c r="X3231">
        <v>1</v>
      </c>
      <c r="Y3231">
        <v>0</v>
      </c>
      <c r="Z3231">
        <v>1</v>
      </c>
      <c r="AA3231">
        <v>0</v>
      </c>
      <c r="AB3231">
        <v>1</v>
      </c>
      <c r="AC3231">
        <v>0</v>
      </c>
      <c r="AD3231">
        <v>0</v>
      </c>
      <c r="AE3231">
        <v>1</v>
      </c>
      <c r="AF3231">
        <v>1</v>
      </c>
      <c r="AG3231">
        <v>1</v>
      </c>
      <c r="AH3231">
        <v>0</v>
      </c>
      <c r="AI3231">
        <v>1</v>
      </c>
      <c r="AJ3231">
        <v>1</v>
      </c>
      <c r="AK3231">
        <v>0</v>
      </c>
      <c r="AL3231">
        <v>1</v>
      </c>
      <c r="AM3231">
        <v>1</v>
      </c>
      <c r="AN3231">
        <v>1</v>
      </c>
      <c r="AO3231">
        <v>1</v>
      </c>
      <c r="AP3231">
        <v>0</v>
      </c>
      <c r="AQ3231">
        <v>0</v>
      </c>
      <c r="AR3231">
        <v>1</v>
      </c>
    </row>
    <row r="3232" spans="1:44" x14ac:dyDescent="0.3">
      <c r="A3232">
        <v>3228</v>
      </c>
      <c r="B3232">
        <v>2</v>
      </c>
      <c r="C3232">
        <v>131</v>
      </c>
      <c r="D3232">
        <v>9</v>
      </c>
      <c r="E3232" t="str">
        <f>"2-131-9"</f>
        <v>2-131-9</v>
      </c>
      <c r="F3232" t="s">
        <v>71</v>
      </c>
      <c r="G3232" t="s">
        <v>72</v>
      </c>
      <c r="T3232">
        <v>1</v>
      </c>
      <c r="U3232">
        <v>0</v>
      </c>
      <c r="V3232">
        <v>0</v>
      </c>
      <c r="W3232">
        <v>0</v>
      </c>
      <c r="X3232">
        <v>1</v>
      </c>
      <c r="Y3232">
        <v>0</v>
      </c>
      <c r="Z3232">
        <v>1</v>
      </c>
      <c r="AA3232">
        <v>0</v>
      </c>
      <c r="AB3232">
        <v>1</v>
      </c>
      <c r="AC3232">
        <v>0</v>
      </c>
      <c r="AD3232">
        <v>0</v>
      </c>
      <c r="AE3232">
        <v>1</v>
      </c>
      <c r="AF3232">
        <v>1</v>
      </c>
      <c r="AG3232">
        <v>1</v>
      </c>
      <c r="AH3232">
        <v>1</v>
      </c>
      <c r="AI3232">
        <v>0</v>
      </c>
      <c r="AJ3232">
        <v>1</v>
      </c>
      <c r="AK3232">
        <v>0</v>
      </c>
      <c r="AL3232">
        <v>1</v>
      </c>
      <c r="AM3232">
        <v>1</v>
      </c>
      <c r="AN3232">
        <v>1</v>
      </c>
      <c r="AO3232">
        <v>1</v>
      </c>
      <c r="AP3232">
        <v>0</v>
      </c>
      <c r="AQ3232">
        <v>0</v>
      </c>
      <c r="AR3232">
        <v>1</v>
      </c>
    </row>
    <row r="3233" spans="1:44" x14ac:dyDescent="0.3">
      <c r="A3233">
        <v>3229</v>
      </c>
      <c r="B3233">
        <v>2</v>
      </c>
      <c r="C3233">
        <v>132</v>
      </c>
      <c r="D3233">
        <v>25</v>
      </c>
      <c r="E3233" t="str">
        <f>"2-132-25"</f>
        <v>2-132-25</v>
      </c>
      <c r="F3233" t="s">
        <v>71</v>
      </c>
      <c r="G3233" t="s">
        <v>73</v>
      </c>
      <c r="H3233">
        <v>1</v>
      </c>
      <c r="I3233">
        <v>1</v>
      </c>
      <c r="J3233">
        <v>0</v>
      </c>
      <c r="K3233">
        <v>0</v>
      </c>
      <c r="L3233">
        <v>1</v>
      </c>
      <c r="M3233">
        <v>0</v>
      </c>
      <c r="N3233">
        <v>1</v>
      </c>
      <c r="O3233">
        <v>1</v>
      </c>
      <c r="P3233">
        <v>1</v>
      </c>
      <c r="Q3233">
        <v>1</v>
      </c>
      <c r="R3233">
        <v>1</v>
      </c>
      <c r="S3233">
        <v>1</v>
      </c>
    </row>
    <row r="3234" spans="1:44" x14ac:dyDescent="0.3">
      <c r="A3234">
        <v>3230</v>
      </c>
      <c r="B3234">
        <v>2</v>
      </c>
      <c r="C3234">
        <v>132</v>
      </c>
      <c r="D3234">
        <v>18</v>
      </c>
      <c r="E3234" t="str">
        <f>"2-132-18"</f>
        <v>2-132-18</v>
      </c>
      <c r="F3234" t="s">
        <v>71</v>
      </c>
      <c r="G3234" t="s">
        <v>73</v>
      </c>
      <c r="H3234">
        <v>0</v>
      </c>
      <c r="I3234">
        <v>0</v>
      </c>
      <c r="J3234">
        <v>0</v>
      </c>
      <c r="K3234">
        <v>1</v>
      </c>
      <c r="L3234">
        <v>1</v>
      </c>
      <c r="M3234">
        <v>0</v>
      </c>
      <c r="N3234">
        <v>0</v>
      </c>
      <c r="O3234">
        <v>1</v>
      </c>
      <c r="P3234">
        <v>0</v>
      </c>
      <c r="Q3234">
        <v>0</v>
      </c>
      <c r="R3234">
        <v>1</v>
      </c>
      <c r="S3234">
        <v>1</v>
      </c>
    </row>
    <row r="3235" spans="1:44" x14ac:dyDescent="0.3">
      <c r="A3235">
        <v>3231</v>
      </c>
      <c r="B3235">
        <v>2</v>
      </c>
      <c r="C3235">
        <v>132</v>
      </c>
      <c r="D3235">
        <v>17</v>
      </c>
      <c r="E3235" t="str">
        <f>"2-132-17"</f>
        <v>2-132-17</v>
      </c>
      <c r="F3235" t="s">
        <v>71</v>
      </c>
      <c r="G3235" t="s">
        <v>72</v>
      </c>
      <c r="T3235">
        <v>0</v>
      </c>
      <c r="U3235">
        <v>1</v>
      </c>
      <c r="V3235">
        <v>0</v>
      </c>
      <c r="W3235">
        <v>0</v>
      </c>
      <c r="X3235">
        <v>1</v>
      </c>
      <c r="Y3235">
        <v>0</v>
      </c>
      <c r="Z3235">
        <v>0</v>
      </c>
      <c r="AA3235">
        <v>0</v>
      </c>
      <c r="AB3235">
        <v>0</v>
      </c>
      <c r="AC3235">
        <v>0</v>
      </c>
      <c r="AD3235">
        <v>0</v>
      </c>
      <c r="AE3235">
        <v>0</v>
      </c>
      <c r="AF3235">
        <v>0</v>
      </c>
      <c r="AG3235">
        <v>0</v>
      </c>
      <c r="AH3235">
        <v>0</v>
      </c>
      <c r="AI3235">
        <v>1</v>
      </c>
      <c r="AJ3235">
        <v>1</v>
      </c>
      <c r="AK3235">
        <v>0</v>
      </c>
      <c r="AL3235">
        <v>0</v>
      </c>
      <c r="AM3235">
        <v>0</v>
      </c>
      <c r="AN3235">
        <v>0</v>
      </c>
      <c r="AO3235">
        <v>0</v>
      </c>
      <c r="AP3235">
        <v>0</v>
      </c>
      <c r="AQ3235">
        <v>0</v>
      </c>
      <c r="AR3235">
        <v>0</v>
      </c>
    </row>
    <row r="3236" spans="1:44" x14ac:dyDescent="0.3">
      <c r="A3236">
        <v>3232</v>
      </c>
      <c r="B3236">
        <v>2</v>
      </c>
      <c r="C3236">
        <v>132</v>
      </c>
      <c r="D3236">
        <v>5</v>
      </c>
      <c r="E3236" t="str">
        <f>"2-132-5"</f>
        <v>2-132-5</v>
      </c>
      <c r="F3236" t="s">
        <v>71</v>
      </c>
      <c r="G3236" t="s">
        <v>73</v>
      </c>
      <c r="H3236">
        <v>1</v>
      </c>
      <c r="I3236">
        <v>0</v>
      </c>
      <c r="J3236">
        <v>0</v>
      </c>
      <c r="K3236">
        <v>1</v>
      </c>
      <c r="L3236">
        <v>1</v>
      </c>
      <c r="M3236">
        <v>1</v>
      </c>
      <c r="N3236">
        <v>1</v>
      </c>
      <c r="O3236">
        <v>1</v>
      </c>
      <c r="P3236">
        <v>1</v>
      </c>
      <c r="Q3236">
        <v>1</v>
      </c>
      <c r="R3236">
        <v>1</v>
      </c>
      <c r="S3236">
        <v>1</v>
      </c>
    </row>
    <row r="3237" spans="1:44" x14ac:dyDescent="0.3">
      <c r="A3237">
        <v>3233</v>
      </c>
      <c r="B3237">
        <v>2</v>
      </c>
      <c r="C3237">
        <v>132</v>
      </c>
      <c r="D3237">
        <v>3</v>
      </c>
      <c r="E3237" t="str">
        <f>"2-132-3"</f>
        <v>2-132-3</v>
      </c>
      <c r="F3237" t="s">
        <v>71</v>
      </c>
      <c r="G3237" t="s">
        <v>73</v>
      </c>
      <c r="H3237">
        <v>0</v>
      </c>
      <c r="I3237">
        <v>1</v>
      </c>
      <c r="J3237">
        <v>0</v>
      </c>
      <c r="K3237">
        <v>0</v>
      </c>
      <c r="L3237">
        <v>0</v>
      </c>
      <c r="M3237">
        <v>0</v>
      </c>
      <c r="N3237">
        <v>0</v>
      </c>
      <c r="O3237">
        <v>0</v>
      </c>
      <c r="P3237">
        <v>0</v>
      </c>
      <c r="Q3237">
        <v>0</v>
      </c>
      <c r="R3237">
        <v>0</v>
      </c>
      <c r="S3237">
        <v>0</v>
      </c>
    </row>
    <row r="3238" spans="1:44" x14ac:dyDescent="0.3">
      <c r="A3238">
        <v>3234</v>
      </c>
      <c r="B3238">
        <v>2</v>
      </c>
      <c r="C3238">
        <v>132</v>
      </c>
      <c r="D3238">
        <v>22</v>
      </c>
      <c r="E3238" t="str">
        <f>"2-132-22"</f>
        <v>2-132-22</v>
      </c>
      <c r="F3238" t="s">
        <v>71</v>
      </c>
      <c r="G3238" t="s">
        <v>72</v>
      </c>
      <c r="T3238">
        <v>0</v>
      </c>
      <c r="U3238">
        <v>1</v>
      </c>
      <c r="V3238">
        <v>0</v>
      </c>
      <c r="W3238">
        <v>0</v>
      </c>
      <c r="X3238">
        <v>1</v>
      </c>
      <c r="Y3238">
        <v>0</v>
      </c>
      <c r="Z3238">
        <v>1</v>
      </c>
      <c r="AA3238">
        <v>0</v>
      </c>
      <c r="AB3238">
        <v>0</v>
      </c>
      <c r="AC3238">
        <v>1</v>
      </c>
      <c r="AD3238">
        <v>0</v>
      </c>
      <c r="AE3238">
        <v>1</v>
      </c>
      <c r="AF3238">
        <v>1</v>
      </c>
      <c r="AG3238">
        <v>1</v>
      </c>
      <c r="AH3238">
        <v>1</v>
      </c>
      <c r="AI3238">
        <v>0</v>
      </c>
      <c r="AJ3238">
        <v>0</v>
      </c>
      <c r="AK3238">
        <v>1</v>
      </c>
      <c r="AL3238">
        <v>1</v>
      </c>
      <c r="AM3238">
        <v>1</v>
      </c>
      <c r="AN3238">
        <v>1</v>
      </c>
      <c r="AO3238">
        <v>1</v>
      </c>
      <c r="AP3238">
        <v>0</v>
      </c>
      <c r="AQ3238">
        <v>0</v>
      </c>
      <c r="AR3238">
        <v>0</v>
      </c>
    </row>
    <row r="3239" spans="1:44" x14ac:dyDescent="0.3">
      <c r="A3239">
        <v>3235</v>
      </c>
      <c r="B3239">
        <v>2</v>
      </c>
      <c r="C3239">
        <v>132</v>
      </c>
      <c r="D3239">
        <v>21</v>
      </c>
      <c r="E3239" t="str">
        <f>"2-132-21"</f>
        <v>2-132-21</v>
      </c>
      <c r="F3239" t="s">
        <v>71</v>
      </c>
      <c r="G3239" t="s">
        <v>72</v>
      </c>
      <c r="T3239">
        <v>0</v>
      </c>
      <c r="U3239">
        <v>0</v>
      </c>
      <c r="V3239">
        <v>0</v>
      </c>
      <c r="W3239">
        <v>0</v>
      </c>
      <c r="X3239">
        <v>0</v>
      </c>
      <c r="Y3239">
        <v>1</v>
      </c>
      <c r="Z3239">
        <v>0</v>
      </c>
      <c r="AA3239">
        <v>1</v>
      </c>
      <c r="AB3239">
        <v>0</v>
      </c>
      <c r="AC3239">
        <v>0</v>
      </c>
      <c r="AD3239">
        <v>0</v>
      </c>
      <c r="AE3239">
        <v>0</v>
      </c>
      <c r="AF3239">
        <v>0</v>
      </c>
      <c r="AG3239">
        <v>0</v>
      </c>
      <c r="AH3239">
        <v>0</v>
      </c>
      <c r="AI3239">
        <v>1</v>
      </c>
      <c r="AJ3239">
        <v>1</v>
      </c>
      <c r="AK3239">
        <v>0</v>
      </c>
      <c r="AL3239">
        <v>0</v>
      </c>
      <c r="AM3239">
        <v>1</v>
      </c>
      <c r="AN3239">
        <v>1</v>
      </c>
      <c r="AO3239">
        <v>1</v>
      </c>
      <c r="AP3239">
        <v>0</v>
      </c>
      <c r="AQ3239">
        <v>0</v>
      </c>
      <c r="AR3239">
        <v>0</v>
      </c>
    </row>
    <row r="3240" spans="1:44" x14ac:dyDescent="0.3">
      <c r="A3240">
        <v>3236</v>
      </c>
      <c r="B3240">
        <v>2</v>
      </c>
      <c r="C3240">
        <v>132</v>
      </c>
      <c r="D3240">
        <v>14</v>
      </c>
      <c r="E3240" t="str">
        <f>"2-132-14"</f>
        <v>2-132-14</v>
      </c>
      <c r="F3240" t="s">
        <v>71</v>
      </c>
      <c r="G3240" t="s">
        <v>72</v>
      </c>
      <c r="T3240">
        <v>1</v>
      </c>
      <c r="U3240">
        <v>0</v>
      </c>
      <c r="V3240">
        <v>0</v>
      </c>
      <c r="W3240">
        <v>0</v>
      </c>
      <c r="X3240">
        <v>1</v>
      </c>
      <c r="Y3240">
        <v>0</v>
      </c>
      <c r="Z3240">
        <v>1</v>
      </c>
      <c r="AA3240">
        <v>0</v>
      </c>
      <c r="AB3240">
        <v>1</v>
      </c>
      <c r="AC3240">
        <v>0</v>
      </c>
      <c r="AD3240">
        <v>0</v>
      </c>
      <c r="AE3240">
        <v>1</v>
      </c>
      <c r="AF3240">
        <v>1</v>
      </c>
      <c r="AG3240">
        <v>1</v>
      </c>
      <c r="AH3240">
        <v>0</v>
      </c>
      <c r="AI3240">
        <v>1</v>
      </c>
      <c r="AJ3240">
        <v>1</v>
      </c>
      <c r="AK3240">
        <v>0</v>
      </c>
      <c r="AL3240">
        <v>1</v>
      </c>
      <c r="AM3240">
        <v>1</v>
      </c>
      <c r="AN3240">
        <v>0</v>
      </c>
      <c r="AO3240">
        <v>1</v>
      </c>
      <c r="AP3240">
        <v>0</v>
      </c>
      <c r="AQ3240">
        <v>0</v>
      </c>
      <c r="AR3240">
        <v>0</v>
      </c>
    </row>
    <row r="3241" spans="1:44" x14ac:dyDescent="0.3">
      <c r="A3241">
        <v>3237</v>
      </c>
      <c r="B3241">
        <v>2</v>
      </c>
      <c r="C3241">
        <v>132</v>
      </c>
      <c r="D3241">
        <v>13</v>
      </c>
      <c r="E3241" t="str">
        <f>"2-132-13"</f>
        <v>2-132-13</v>
      </c>
      <c r="F3241" t="s">
        <v>71</v>
      </c>
      <c r="G3241" t="s">
        <v>73</v>
      </c>
      <c r="H3241">
        <v>1</v>
      </c>
      <c r="I3241">
        <v>0</v>
      </c>
      <c r="J3241">
        <v>0</v>
      </c>
      <c r="K3241">
        <v>1</v>
      </c>
      <c r="L3241">
        <v>0</v>
      </c>
      <c r="M3241">
        <v>0</v>
      </c>
      <c r="N3241">
        <v>0</v>
      </c>
      <c r="O3241">
        <v>0</v>
      </c>
      <c r="P3241">
        <v>0</v>
      </c>
      <c r="Q3241">
        <v>0</v>
      </c>
      <c r="R3241">
        <v>1</v>
      </c>
      <c r="S3241">
        <v>1</v>
      </c>
    </row>
    <row r="3242" spans="1:44" x14ac:dyDescent="0.3">
      <c r="A3242">
        <v>3238</v>
      </c>
      <c r="B3242">
        <v>2</v>
      </c>
      <c r="C3242">
        <v>132</v>
      </c>
      <c r="D3242">
        <v>9</v>
      </c>
      <c r="E3242" t="str">
        <f>"2-132-9"</f>
        <v>2-132-9</v>
      </c>
      <c r="F3242" t="s">
        <v>71</v>
      </c>
      <c r="G3242" t="s">
        <v>73</v>
      </c>
      <c r="H3242">
        <v>1</v>
      </c>
      <c r="I3242">
        <v>0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1</v>
      </c>
      <c r="P3242">
        <v>0</v>
      </c>
      <c r="Q3242">
        <v>1</v>
      </c>
      <c r="R3242">
        <v>1</v>
      </c>
      <c r="S3242">
        <v>1</v>
      </c>
    </row>
    <row r="3243" spans="1:44" x14ac:dyDescent="0.3">
      <c r="A3243">
        <v>3239</v>
      </c>
      <c r="B3243">
        <v>2</v>
      </c>
      <c r="C3243">
        <v>132</v>
      </c>
      <c r="D3243">
        <v>1</v>
      </c>
      <c r="E3243" t="str">
        <f>"2-132-1"</f>
        <v>2-132-1</v>
      </c>
      <c r="F3243" t="s">
        <v>71</v>
      </c>
      <c r="G3243" t="s">
        <v>73</v>
      </c>
      <c r="H3243">
        <v>1</v>
      </c>
      <c r="I3243">
        <v>1</v>
      </c>
      <c r="J3243">
        <v>0</v>
      </c>
      <c r="K3243">
        <v>0</v>
      </c>
      <c r="L3243">
        <v>1</v>
      </c>
      <c r="M3243">
        <v>1</v>
      </c>
      <c r="N3243">
        <v>1</v>
      </c>
      <c r="O3243">
        <v>1</v>
      </c>
      <c r="P3243">
        <v>1</v>
      </c>
      <c r="Q3243">
        <v>1</v>
      </c>
      <c r="R3243">
        <v>1</v>
      </c>
      <c r="S3243">
        <v>1</v>
      </c>
    </row>
    <row r="3244" spans="1:44" x14ac:dyDescent="0.3">
      <c r="A3244">
        <v>3240</v>
      </c>
      <c r="B3244">
        <v>2</v>
      </c>
      <c r="C3244">
        <v>132</v>
      </c>
      <c r="D3244">
        <v>15</v>
      </c>
      <c r="E3244" t="str">
        <f>"2-132-15"</f>
        <v>2-132-15</v>
      </c>
      <c r="F3244" t="s">
        <v>71</v>
      </c>
      <c r="G3244" t="s">
        <v>72</v>
      </c>
      <c r="T3244">
        <v>1</v>
      </c>
      <c r="U3244">
        <v>0</v>
      </c>
      <c r="V3244">
        <v>0</v>
      </c>
      <c r="W3244">
        <v>0</v>
      </c>
      <c r="X3244">
        <v>1</v>
      </c>
      <c r="Y3244">
        <v>0</v>
      </c>
      <c r="Z3244">
        <v>1</v>
      </c>
      <c r="AA3244">
        <v>0</v>
      </c>
      <c r="AB3244">
        <v>0</v>
      </c>
      <c r="AC3244">
        <v>1</v>
      </c>
      <c r="AD3244">
        <v>0</v>
      </c>
      <c r="AE3244">
        <v>0</v>
      </c>
      <c r="AF3244">
        <v>1</v>
      </c>
      <c r="AG3244">
        <v>1</v>
      </c>
      <c r="AH3244">
        <v>1</v>
      </c>
      <c r="AI3244">
        <v>0</v>
      </c>
      <c r="AJ3244">
        <v>1</v>
      </c>
      <c r="AK3244">
        <v>0</v>
      </c>
      <c r="AL3244">
        <v>1</v>
      </c>
      <c r="AM3244">
        <v>1</v>
      </c>
      <c r="AN3244">
        <v>1</v>
      </c>
      <c r="AO3244">
        <v>1</v>
      </c>
      <c r="AP3244">
        <v>0</v>
      </c>
      <c r="AQ3244">
        <v>0</v>
      </c>
      <c r="AR3244">
        <v>0</v>
      </c>
    </row>
    <row r="3245" spans="1:44" x14ac:dyDescent="0.3">
      <c r="A3245">
        <v>3241</v>
      </c>
      <c r="B3245">
        <v>2</v>
      </c>
      <c r="C3245">
        <v>132</v>
      </c>
      <c r="D3245">
        <v>11</v>
      </c>
      <c r="E3245" t="str">
        <f>"2-132-11"</f>
        <v>2-132-11</v>
      </c>
      <c r="F3245" t="s">
        <v>71</v>
      </c>
      <c r="G3245" t="s">
        <v>73</v>
      </c>
      <c r="H3245">
        <v>1</v>
      </c>
      <c r="I3245">
        <v>1</v>
      </c>
      <c r="J3245">
        <v>0</v>
      </c>
      <c r="K3245">
        <v>0</v>
      </c>
      <c r="L3245">
        <v>1</v>
      </c>
      <c r="M3245">
        <v>1</v>
      </c>
      <c r="N3245">
        <v>1</v>
      </c>
      <c r="O3245">
        <v>1</v>
      </c>
      <c r="P3245">
        <v>1</v>
      </c>
      <c r="Q3245">
        <v>1</v>
      </c>
      <c r="R3245">
        <v>1</v>
      </c>
      <c r="S3245">
        <v>1</v>
      </c>
    </row>
    <row r="3246" spans="1:44" x14ac:dyDescent="0.3">
      <c r="A3246">
        <v>3242</v>
      </c>
      <c r="B3246">
        <v>2</v>
      </c>
      <c r="C3246">
        <v>132</v>
      </c>
      <c r="D3246">
        <v>7</v>
      </c>
      <c r="E3246" t="str">
        <f>"2-132-7"</f>
        <v>2-132-7</v>
      </c>
      <c r="F3246" t="s">
        <v>71</v>
      </c>
      <c r="G3246" t="s">
        <v>73</v>
      </c>
      <c r="H3246">
        <v>1</v>
      </c>
      <c r="I3246">
        <v>1</v>
      </c>
      <c r="J3246">
        <v>0</v>
      </c>
      <c r="K3246">
        <v>0</v>
      </c>
      <c r="L3246">
        <v>1</v>
      </c>
      <c r="M3246">
        <v>0</v>
      </c>
      <c r="N3246">
        <v>0</v>
      </c>
      <c r="O3246">
        <v>0</v>
      </c>
      <c r="P3246">
        <v>0</v>
      </c>
      <c r="Q3246">
        <v>1</v>
      </c>
      <c r="R3246">
        <v>1</v>
      </c>
      <c r="S3246">
        <v>1</v>
      </c>
    </row>
    <row r="3247" spans="1:44" x14ac:dyDescent="0.3">
      <c r="A3247">
        <v>3243</v>
      </c>
      <c r="B3247">
        <v>2</v>
      </c>
      <c r="C3247">
        <v>132</v>
      </c>
      <c r="D3247">
        <v>4</v>
      </c>
      <c r="E3247" t="str">
        <f>"2-132-4"</f>
        <v>2-132-4</v>
      </c>
      <c r="F3247" t="s">
        <v>71</v>
      </c>
      <c r="G3247" t="s">
        <v>73</v>
      </c>
      <c r="H3247">
        <v>1</v>
      </c>
      <c r="I3247">
        <v>1</v>
      </c>
      <c r="J3247">
        <v>0</v>
      </c>
      <c r="K3247">
        <v>0</v>
      </c>
      <c r="L3247">
        <v>1</v>
      </c>
      <c r="M3247">
        <v>1</v>
      </c>
      <c r="N3247">
        <v>1</v>
      </c>
      <c r="O3247">
        <v>1</v>
      </c>
      <c r="P3247">
        <v>1</v>
      </c>
      <c r="Q3247">
        <v>1</v>
      </c>
      <c r="R3247">
        <v>1</v>
      </c>
      <c r="S3247">
        <v>1</v>
      </c>
    </row>
    <row r="3248" spans="1:44" x14ac:dyDescent="0.3">
      <c r="A3248">
        <v>3244</v>
      </c>
      <c r="B3248">
        <v>2</v>
      </c>
      <c r="C3248">
        <v>132</v>
      </c>
      <c r="D3248">
        <v>24</v>
      </c>
      <c r="E3248" t="str">
        <f>"2-132-24"</f>
        <v>2-132-24</v>
      </c>
      <c r="F3248" t="s">
        <v>71</v>
      </c>
      <c r="G3248" t="s">
        <v>73</v>
      </c>
      <c r="H3248">
        <v>1</v>
      </c>
      <c r="I3248">
        <v>0</v>
      </c>
      <c r="J3248">
        <v>0</v>
      </c>
      <c r="K3248">
        <v>0</v>
      </c>
      <c r="L3248">
        <v>1</v>
      </c>
      <c r="M3248">
        <v>1</v>
      </c>
      <c r="N3248">
        <v>1</v>
      </c>
      <c r="O3248">
        <v>1</v>
      </c>
      <c r="P3248">
        <v>1</v>
      </c>
      <c r="Q3248">
        <v>1</v>
      </c>
      <c r="R3248">
        <v>1</v>
      </c>
      <c r="S3248">
        <v>1</v>
      </c>
    </row>
    <row r="3249" spans="1:44" x14ac:dyDescent="0.3">
      <c r="A3249">
        <v>3245</v>
      </c>
      <c r="B3249">
        <v>2</v>
      </c>
      <c r="C3249">
        <v>132</v>
      </c>
      <c r="D3249">
        <v>23</v>
      </c>
      <c r="E3249" t="str">
        <f>"2-132-23"</f>
        <v>2-132-23</v>
      </c>
      <c r="F3249" t="s">
        <v>71</v>
      </c>
      <c r="G3249" t="s">
        <v>73</v>
      </c>
      <c r="H3249">
        <v>1</v>
      </c>
      <c r="I3249">
        <v>1</v>
      </c>
      <c r="J3249">
        <v>0</v>
      </c>
      <c r="K3249">
        <v>0</v>
      </c>
      <c r="L3249">
        <v>1</v>
      </c>
      <c r="M3249">
        <v>1</v>
      </c>
      <c r="N3249">
        <v>1</v>
      </c>
      <c r="O3249">
        <v>1</v>
      </c>
      <c r="P3249">
        <v>1</v>
      </c>
      <c r="Q3249">
        <v>1</v>
      </c>
      <c r="R3249">
        <v>1</v>
      </c>
      <c r="S3249">
        <v>1</v>
      </c>
    </row>
    <row r="3250" spans="1:44" x14ac:dyDescent="0.3">
      <c r="A3250">
        <v>3246</v>
      </c>
      <c r="B3250">
        <v>2</v>
      </c>
      <c r="C3250">
        <v>132</v>
      </c>
      <c r="D3250">
        <v>20</v>
      </c>
      <c r="E3250" t="str">
        <f>"2-132-20"</f>
        <v>2-132-20</v>
      </c>
      <c r="F3250" t="s">
        <v>71</v>
      </c>
      <c r="G3250" t="s">
        <v>72</v>
      </c>
      <c r="T3250">
        <v>1</v>
      </c>
      <c r="U3250">
        <v>0</v>
      </c>
      <c r="V3250">
        <v>0</v>
      </c>
      <c r="W3250">
        <v>0</v>
      </c>
      <c r="X3250">
        <v>1</v>
      </c>
      <c r="Y3250">
        <v>0</v>
      </c>
      <c r="Z3250">
        <v>1</v>
      </c>
      <c r="AA3250">
        <v>0</v>
      </c>
      <c r="AB3250">
        <v>1</v>
      </c>
      <c r="AC3250">
        <v>0</v>
      </c>
      <c r="AD3250">
        <v>0</v>
      </c>
      <c r="AE3250">
        <v>1</v>
      </c>
      <c r="AF3250">
        <v>1</v>
      </c>
      <c r="AG3250">
        <v>1</v>
      </c>
      <c r="AH3250">
        <v>0</v>
      </c>
      <c r="AI3250">
        <v>1</v>
      </c>
      <c r="AJ3250">
        <v>0</v>
      </c>
      <c r="AK3250">
        <v>1</v>
      </c>
      <c r="AL3250">
        <v>1</v>
      </c>
      <c r="AM3250">
        <v>1</v>
      </c>
      <c r="AN3250">
        <v>1</v>
      </c>
      <c r="AO3250">
        <v>1</v>
      </c>
      <c r="AP3250">
        <v>0</v>
      </c>
      <c r="AQ3250">
        <v>0</v>
      </c>
      <c r="AR3250">
        <v>0</v>
      </c>
    </row>
    <row r="3251" spans="1:44" x14ac:dyDescent="0.3">
      <c r="A3251">
        <v>3247</v>
      </c>
      <c r="B3251">
        <v>2</v>
      </c>
      <c r="C3251">
        <v>132</v>
      </c>
      <c r="D3251">
        <v>19</v>
      </c>
      <c r="E3251" t="str">
        <f>"2-132-19"</f>
        <v>2-132-19</v>
      </c>
      <c r="F3251" t="s">
        <v>71</v>
      </c>
      <c r="G3251" t="s">
        <v>73</v>
      </c>
      <c r="H3251">
        <v>1</v>
      </c>
      <c r="I3251">
        <v>1</v>
      </c>
      <c r="J3251">
        <v>0</v>
      </c>
      <c r="K3251">
        <v>0</v>
      </c>
      <c r="L3251">
        <v>1</v>
      </c>
      <c r="M3251">
        <v>1</v>
      </c>
      <c r="N3251">
        <v>1</v>
      </c>
      <c r="O3251">
        <v>1</v>
      </c>
      <c r="P3251">
        <v>1</v>
      </c>
      <c r="Q3251">
        <v>1</v>
      </c>
      <c r="R3251">
        <v>1</v>
      </c>
      <c r="S3251">
        <v>1</v>
      </c>
    </row>
    <row r="3252" spans="1:44" x14ac:dyDescent="0.3">
      <c r="A3252">
        <v>3248</v>
      </c>
      <c r="B3252">
        <v>2</v>
      </c>
      <c r="C3252">
        <v>132</v>
      </c>
      <c r="D3252">
        <v>12</v>
      </c>
      <c r="E3252" t="str">
        <f>"2-132-12"</f>
        <v>2-132-12</v>
      </c>
      <c r="F3252" t="s">
        <v>71</v>
      </c>
      <c r="G3252" t="s">
        <v>72</v>
      </c>
      <c r="T3252">
        <v>0</v>
      </c>
      <c r="U3252">
        <v>0</v>
      </c>
      <c r="V3252">
        <v>0</v>
      </c>
      <c r="W3252">
        <v>0</v>
      </c>
      <c r="X3252">
        <v>1</v>
      </c>
      <c r="Y3252">
        <v>0</v>
      </c>
      <c r="Z3252">
        <v>0</v>
      </c>
      <c r="AA3252">
        <v>0</v>
      </c>
      <c r="AB3252">
        <v>0</v>
      </c>
      <c r="AC3252">
        <v>0</v>
      </c>
      <c r="AD3252">
        <v>0</v>
      </c>
      <c r="AE3252">
        <v>1</v>
      </c>
      <c r="AF3252">
        <v>1</v>
      </c>
      <c r="AG3252">
        <v>1</v>
      </c>
      <c r="AH3252">
        <v>0</v>
      </c>
      <c r="AI3252">
        <v>1</v>
      </c>
      <c r="AJ3252">
        <v>0</v>
      </c>
      <c r="AK3252">
        <v>1</v>
      </c>
      <c r="AL3252">
        <v>1</v>
      </c>
      <c r="AM3252">
        <v>1</v>
      </c>
      <c r="AN3252">
        <v>1</v>
      </c>
      <c r="AO3252">
        <v>1</v>
      </c>
      <c r="AP3252">
        <v>0</v>
      </c>
      <c r="AQ3252">
        <v>0</v>
      </c>
      <c r="AR3252">
        <v>0</v>
      </c>
    </row>
    <row r="3253" spans="1:44" x14ac:dyDescent="0.3">
      <c r="A3253">
        <v>3249</v>
      </c>
      <c r="B3253">
        <v>2</v>
      </c>
      <c r="C3253">
        <v>132</v>
      </c>
      <c r="D3253">
        <v>8</v>
      </c>
      <c r="E3253" t="str">
        <f>"2-132-8"</f>
        <v>2-132-8</v>
      </c>
      <c r="F3253" t="s">
        <v>71</v>
      </c>
      <c r="G3253" t="s">
        <v>72</v>
      </c>
      <c r="T3253">
        <v>1</v>
      </c>
      <c r="U3253">
        <v>0</v>
      </c>
      <c r="V3253">
        <v>0</v>
      </c>
      <c r="W3253">
        <v>0</v>
      </c>
      <c r="X3253">
        <v>1</v>
      </c>
      <c r="Y3253">
        <v>0</v>
      </c>
      <c r="Z3253">
        <v>1</v>
      </c>
      <c r="AA3253">
        <v>0</v>
      </c>
      <c r="AB3253">
        <v>0</v>
      </c>
      <c r="AC3253">
        <v>1</v>
      </c>
      <c r="AD3253">
        <v>0</v>
      </c>
      <c r="AE3253">
        <v>0</v>
      </c>
      <c r="AF3253">
        <v>0</v>
      </c>
      <c r="AG3253">
        <v>0</v>
      </c>
      <c r="AH3253">
        <v>1</v>
      </c>
      <c r="AI3253">
        <v>0</v>
      </c>
      <c r="AJ3253">
        <v>1</v>
      </c>
      <c r="AK3253">
        <v>0</v>
      </c>
      <c r="AL3253">
        <v>0</v>
      </c>
      <c r="AM3253">
        <v>1</v>
      </c>
      <c r="AN3253">
        <v>1</v>
      </c>
      <c r="AO3253">
        <v>1</v>
      </c>
      <c r="AP3253">
        <v>0</v>
      </c>
      <c r="AQ3253">
        <v>0</v>
      </c>
      <c r="AR3253">
        <v>0</v>
      </c>
    </row>
    <row r="3254" spans="1:44" x14ac:dyDescent="0.3">
      <c r="A3254">
        <v>3250</v>
      </c>
      <c r="B3254">
        <v>2</v>
      </c>
      <c r="C3254">
        <v>132</v>
      </c>
      <c r="D3254">
        <v>6</v>
      </c>
      <c r="E3254" t="str">
        <f>"2-132-6"</f>
        <v>2-132-6</v>
      </c>
      <c r="F3254" t="s">
        <v>71</v>
      </c>
      <c r="G3254" t="s">
        <v>73</v>
      </c>
      <c r="H3254">
        <v>1</v>
      </c>
      <c r="I3254">
        <v>0</v>
      </c>
      <c r="J3254">
        <v>0</v>
      </c>
      <c r="K3254">
        <v>1</v>
      </c>
      <c r="L3254">
        <v>1</v>
      </c>
      <c r="M3254">
        <v>1</v>
      </c>
      <c r="N3254">
        <v>1</v>
      </c>
      <c r="O3254">
        <v>1</v>
      </c>
      <c r="P3254">
        <v>1</v>
      </c>
      <c r="Q3254">
        <v>1</v>
      </c>
      <c r="R3254">
        <v>1</v>
      </c>
      <c r="S3254">
        <v>1</v>
      </c>
    </row>
    <row r="3255" spans="1:44" x14ac:dyDescent="0.3">
      <c r="A3255">
        <v>3251</v>
      </c>
      <c r="B3255">
        <v>2</v>
      </c>
      <c r="C3255">
        <v>132</v>
      </c>
      <c r="D3255">
        <v>2</v>
      </c>
      <c r="E3255" t="str">
        <f>"2-132-2"</f>
        <v>2-132-2</v>
      </c>
      <c r="F3255" t="s">
        <v>71</v>
      </c>
      <c r="G3255" t="s">
        <v>72</v>
      </c>
      <c r="T3255">
        <v>1</v>
      </c>
      <c r="U3255">
        <v>0</v>
      </c>
      <c r="V3255">
        <v>0</v>
      </c>
      <c r="W3255">
        <v>0</v>
      </c>
      <c r="X3255">
        <v>1</v>
      </c>
      <c r="Y3255">
        <v>0</v>
      </c>
      <c r="Z3255">
        <v>1</v>
      </c>
      <c r="AA3255">
        <v>0</v>
      </c>
      <c r="AB3255">
        <v>0</v>
      </c>
      <c r="AC3255">
        <v>0</v>
      </c>
      <c r="AD3255">
        <v>1</v>
      </c>
      <c r="AE3255">
        <v>1</v>
      </c>
      <c r="AF3255">
        <v>1</v>
      </c>
      <c r="AG3255">
        <v>1</v>
      </c>
      <c r="AH3255">
        <v>0</v>
      </c>
      <c r="AI3255">
        <v>1</v>
      </c>
      <c r="AJ3255">
        <v>1</v>
      </c>
      <c r="AK3255">
        <v>0</v>
      </c>
      <c r="AL3255">
        <v>1</v>
      </c>
      <c r="AM3255">
        <v>1</v>
      </c>
      <c r="AN3255">
        <v>1</v>
      </c>
      <c r="AO3255">
        <v>1</v>
      </c>
      <c r="AP3255">
        <v>0</v>
      </c>
      <c r="AQ3255">
        <v>0</v>
      </c>
      <c r="AR3255">
        <v>1</v>
      </c>
    </row>
    <row r="3256" spans="1:44" x14ac:dyDescent="0.3">
      <c r="A3256">
        <v>3252</v>
      </c>
      <c r="B3256">
        <v>2</v>
      </c>
      <c r="C3256">
        <v>132</v>
      </c>
      <c r="D3256">
        <v>16</v>
      </c>
      <c r="E3256" t="str">
        <f>"2-132-16"</f>
        <v>2-132-16</v>
      </c>
      <c r="F3256" t="s">
        <v>71</v>
      </c>
      <c r="G3256" t="s">
        <v>72</v>
      </c>
      <c r="T3256">
        <v>1</v>
      </c>
      <c r="U3256">
        <v>0</v>
      </c>
      <c r="V3256">
        <v>0</v>
      </c>
      <c r="W3256">
        <v>0</v>
      </c>
      <c r="X3256">
        <v>1</v>
      </c>
      <c r="Y3256">
        <v>0</v>
      </c>
      <c r="Z3256">
        <v>0</v>
      </c>
      <c r="AA3256">
        <v>1</v>
      </c>
      <c r="AB3256">
        <v>0</v>
      </c>
      <c r="AC3256">
        <v>1</v>
      </c>
      <c r="AD3256">
        <v>0</v>
      </c>
      <c r="AE3256">
        <v>1</v>
      </c>
      <c r="AF3256">
        <v>1</v>
      </c>
      <c r="AG3256">
        <v>1</v>
      </c>
      <c r="AH3256">
        <v>0</v>
      </c>
      <c r="AI3256">
        <v>1</v>
      </c>
      <c r="AJ3256">
        <v>1</v>
      </c>
      <c r="AK3256">
        <v>0</v>
      </c>
      <c r="AL3256">
        <v>1</v>
      </c>
      <c r="AM3256">
        <v>1</v>
      </c>
      <c r="AN3256">
        <v>1</v>
      </c>
      <c r="AO3256">
        <v>1</v>
      </c>
      <c r="AP3256">
        <v>0</v>
      </c>
      <c r="AQ3256">
        <v>0</v>
      </c>
      <c r="AR3256">
        <v>0</v>
      </c>
    </row>
    <row r="3257" spans="1:44" x14ac:dyDescent="0.3">
      <c r="A3257">
        <v>3253</v>
      </c>
      <c r="B3257">
        <v>2</v>
      </c>
      <c r="C3257">
        <v>132</v>
      </c>
      <c r="D3257">
        <v>10</v>
      </c>
      <c r="E3257" t="str">
        <f>"2-132-10"</f>
        <v>2-132-10</v>
      </c>
      <c r="F3257" t="s">
        <v>71</v>
      </c>
      <c r="G3257" t="s">
        <v>72</v>
      </c>
      <c r="T3257">
        <v>1</v>
      </c>
      <c r="U3257">
        <v>0</v>
      </c>
      <c r="V3257">
        <v>0</v>
      </c>
      <c r="W3257">
        <v>0</v>
      </c>
      <c r="X3257">
        <v>1</v>
      </c>
      <c r="Y3257">
        <v>0</v>
      </c>
      <c r="Z3257">
        <v>1</v>
      </c>
      <c r="AA3257">
        <v>0</v>
      </c>
      <c r="AB3257">
        <v>1</v>
      </c>
      <c r="AC3257">
        <v>0</v>
      </c>
      <c r="AD3257">
        <v>0</v>
      </c>
      <c r="AE3257">
        <v>1</v>
      </c>
      <c r="AF3257">
        <v>1</v>
      </c>
      <c r="AG3257">
        <v>1</v>
      </c>
      <c r="AH3257">
        <v>0</v>
      </c>
      <c r="AI3257">
        <v>1</v>
      </c>
      <c r="AJ3257">
        <v>1</v>
      </c>
      <c r="AK3257">
        <v>0</v>
      </c>
      <c r="AL3257">
        <v>1</v>
      </c>
      <c r="AM3257">
        <v>1</v>
      </c>
      <c r="AN3257">
        <v>1</v>
      </c>
      <c r="AO3257">
        <v>1</v>
      </c>
      <c r="AP3257">
        <v>0</v>
      </c>
      <c r="AQ3257">
        <v>0</v>
      </c>
      <c r="AR3257">
        <v>1</v>
      </c>
    </row>
    <row r="3258" spans="1:44" x14ac:dyDescent="0.3">
      <c r="A3258">
        <v>3254</v>
      </c>
      <c r="B3258">
        <v>2</v>
      </c>
      <c r="C3258">
        <v>133</v>
      </c>
      <c r="D3258">
        <v>9</v>
      </c>
      <c r="E3258" t="str">
        <f>"2-133-9"</f>
        <v>2-133-9</v>
      </c>
      <c r="F3258" t="s">
        <v>71</v>
      </c>
      <c r="G3258" t="s">
        <v>72</v>
      </c>
      <c r="T3258">
        <v>0</v>
      </c>
      <c r="U3258">
        <v>1</v>
      </c>
      <c r="V3258">
        <v>0</v>
      </c>
      <c r="W3258">
        <v>0</v>
      </c>
      <c r="X3258">
        <v>0</v>
      </c>
      <c r="Y3258">
        <v>1</v>
      </c>
      <c r="Z3258">
        <v>0</v>
      </c>
      <c r="AA3258">
        <v>1</v>
      </c>
      <c r="AB3258">
        <v>0</v>
      </c>
      <c r="AC3258">
        <v>0</v>
      </c>
      <c r="AD3258">
        <v>1</v>
      </c>
      <c r="AE3258">
        <v>0</v>
      </c>
      <c r="AF3258">
        <v>0</v>
      </c>
      <c r="AG3258">
        <v>0</v>
      </c>
      <c r="AH3258">
        <v>1</v>
      </c>
      <c r="AI3258">
        <v>0</v>
      </c>
      <c r="AJ3258">
        <v>0</v>
      </c>
      <c r="AK3258">
        <v>0</v>
      </c>
      <c r="AL3258">
        <v>0</v>
      </c>
      <c r="AM3258">
        <v>0</v>
      </c>
      <c r="AN3258">
        <v>0</v>
      </c>
      <c r="AO3258">
        <v>0</v>
      </c>
      <c r="AP3258">
        <v>0</v>
      </c>
      <c r="AQ3258">
        <v>0</v>
      </c>
      <c r="AR3258">
        <v>0</v>
      </c>
    </row>
    <row r="3259" spans="1:44" x14ac:dyDescent="0.3">
      <c r="A3259">
        <v>3255</v>
      </c>
      <c r="B3259">
        <v>2</v>
      </c>
      <c r="C3259">
        <v>133</v>
      </c>
      <c r="D3259">
        <v>5</v>
      </c>
      <c r="E3259" t="str">
        <f>"2-133-5"</f>
        <v>2-133-5</v>
      </c>
      <c r="F3259" t="s">
        <v>71</v>
      </c>
      <c r="G3259" t="s">
        <v>73</v>
      </c>
      <c r="H3259">
        <v>1</v>
      </c>
      <c r="I3259">
        <v>1</v>
      </c>
      <c r="J3259">
        <v>0</v>
      </c>
      <c r="K3259">
        <v>0</v>
      </c>
      <c r="L3259">
        <v>1</v>
      </c>
      <c r="M3259">
        <v>1</v>
      </c>
      <c r="N3259">
        <v>1</v>
      </c>
      <c r="O3259">
        <v>1</v>
      </c>
      <c r="P3259">
        <v>1</v>
      </c>
      <c r="Q3259">
        <v>1</v>
      </c>
      <c r="R3259">
        <v>1</v>
      </c>
      <c r="S3259">
        <v>1</v>
      </c>
    </row>
    <row r="3260" spans="1:44" x14ac:dyDescent="0.3">
      <c r="A3260">
        <v>3256</v>
      </c>
      <c r="B3260">
        <v>2</v>
      </c>
      <c r="C3260">
        <v>133</v>
      </c>
      <c r="D3260">
        <v>2</v>
      </c>
      <c r="E3260" t="str">
        <f>"2-133-2"</f>
        <v>2-133-2</v>
      </c>
      <c r="F3260" t="s">
        <v>71</v>
      </c>
      <c r="G3260" t="s">
        <v>72</v>
      </c>
      <c r="T3260">
        <v>1</v>
      </c>
      <c r="U3260">
        <v>0</v>
      </c>
      <c r="V3260">
        <v>0</v>
      </c>
      <c r="W3260">
        <v>0</v>
      </c>
      <c r="X3260">
        <v>1</v>
      </c>
      <c r="Y3260">
        <v>0</v>
      </c>
      <c r="Z3260">
        <v>1</v>
      </c>
      <c r="AA3260">
        <v>0</v>
      </c>
      <c r="AB3260">
        <v>1</v>
      </c>
      <c r="AC3260">
        <v>0</v>
      </c>
      <c r="AD3260">
        <v>0</v>
      </c>
      <c r="AE3260">
        <v>0</v>
      </c>
      <c r="AF3260">
        <v>0</v>
      </c>
      <c r="AG3260">
        <v>0</v>
      </c>
      <c r="AH3260">
        <v>0</v>
      </c>
      <c r="AI3260">
        <v>1</v>
      </c>
      <c r="AJ3260">
        <v>0</v>
      </c>
      <c r="AK3260">
        <v>1</v>
      </c>
      <c r="AL3260">
        <v>0</v>
      </c>
      <c r="AM3260">
        <v>0</v>
      </c>
      <c r="AN3260">
        <v>0</v>
      </c>
      <c r="AO3260">
        <v>0</v>
      </c>
      <c r="AP3260">
        <v>0</v>
      </c>
      <c r="AQ3260">
        <v>0</v>
      </c>
      <c r="AR3260">
        <v>0</v>
      </c>
    </row>
    <row r="3261" spans="1:44" x14ac:dyDescent="0.3">
      <c r="A3261">
        <v>3257</v>
      </c>
      <c r="B3261">
        <v>2</v>
      </c>
      <c r="C3261">
        <v>133</v>
      </c>
      <c r="D3261">
        <v>10</v>
      </c>
      <c r="E3261" t="str">
        <f>"2-133-10"</f>
        <v>2-133-10</v>
      </c>
      <c r="F3261" t="s">
        <v>71</v>
      </c>
      <c r="G3261" t="s">
        <v>72</v>
      </c>
      <c r="T3261">
        <v>0</v>
      </c>
      <c r="U3261">
        <v>1</v>
      </c>
      <c r="V3261">
        <v>0</v>
      </c>
      <c r="W3261">
        <v>0</v>
      </c>
      <c r="X3261">
        <v>0</v>
      </c>
      <c r="Y3261">
        <v>1</v>
      </c>
      <c r="Z3261">
        <v>0</v>
      </c>
      <c r="AA3261">
        <v>1</v>
      </c>
      <c r="AB3261">
        <v>0</v>
      </c>
      <c r="AC3261">
        <v>0</v>
      </c>
      <c r="AD3261">
        <v>1</v>
      </c>
      <c r="AE3261">
        <v>0</v>
      </c>
      <c r="AF3261">
        <v>0</v>
      </c>
      <c r="AG3261">
        <v>0</v>
      </c>
      <c r="AH3261">
        <v>0</v>
      </c>
      <c r="AI3261">
        <v>0</v>
      </c>
      <c r="AJ3261">
        <v>0</v>
      </c>
      <c r="AK3261">
        <v>0</v>
      </c>
      <c r="AL3261">
        <v>0</v>
      </c>
      <c r="AM3261">
        <v>0</v>
      </c>
      <c r="AN3261">
        <v>0</v>
      </c>
      <c r="AO3261">
        <v>0</v>
      </c>
      <c r="AP3261">
        <v>0</v>
      </c>
      <c r="AQ3261">
        <v>0</v>
      </c>
      <c r="AR3261">
        <v>0</v>
      </c>
    </row>
    <row r="3262" spans="1:44" x14ac:dyDescent="0.3">
      <c r="A3262">
        <v>3258</v>
      </c>
      <c r="B3262">
        <v>2</v>
      </c>
      <c r="C3262">
        <v>133</v>
      </c>
      <c r="D3262">
        <v>6</v>
      </c>
      <c r="E3262" t="str">
        <f>"2-133-6"</f>
        <v>2-133-6</v>
      </c>
      <c r="F3262" t="s">
        <v>71</v>
      </c>
      <c r="G3262" t="s">
        <v>72</v>
      </c>
      <c r="T3262">
        <v>0</v>
      </c>
      <c r="U3262">
        <v>1</v>
      </c>
      <c r="V3262">
        <v>0</v>
      </c>
      <c r="W3262">
        <v>0</v>
      </c>
      <c r="X3262">
        <v>0</v>
      </c>
      <c r="Y3262">
        <v>1</v>
      </c>
      <c r="Z3262">
        <v>0</v>
      </c>
      <c r="AA3262">
        <v>0</v>
      </c>
      <c r="AB3262">
        <v>0</v>
      </c>
      <c r="AC3262">
        <v>0</v>
      </c>
      <c r="AD3262">
        <v>1</v>
      </c>
      <c r="AE3262">
        <v>0</v>
      </c>
      <c r="AF3262">
        <v>0</v>
      </c>
      <c r="AG3262">
        <v>0</v>
      </c>
      <c r="AH3262">
        <v>1</v>
      </c>
      <c r="AI3262">
        <v>0</v>
      </c>
      <c r="AJ3262">
        <v>0</v>
      </c>
      <c r="AK3262">
        <v>1</v>
      </c>
      <c r="AL3262">
        <v>0</v>
      </c>
      <c r="AM3262">
        <v>1</v>
      </c>
      <c r="AN3262">
        <v>1</v>
      </c>
      <c r="AO3262">
        <v>1</v>
      </c>
      <c r="AP3262">
        <v>0</v>
      </c>
      <c r="AQ3262">
        <v>0</v>
      </c>
      <c r="AR3262">
        <v>0</v>
      </c>
    </row>
    <row r="3263" spans="1:44" x14ac:dyDescent="0.3">
      <c r="A3263">
        <v>3259</v>
      </c>
      <c r="B3263">
        <v>2</v>
      </c>
      <c r="C3263">
        <v>133</v>
      </c>
      <c r="D3263">
        <v>1</v>
      </c>
      <c r="E3263" t="str">
        <f>"2-133-1"</f>
        <v>2-133-1</v>
      </c>
      <c r="F3263" t="s">
        <v>71</v>
      </c>
      <c r="G3263" t="s">
        <v>73</v>
      </c>
      <c r="H3263">
        <v>1</v>
      </c>
      <c r="I3263">
        <v>0</v>
      </c>
      <c r="J3263">
        <v>1</v>
      </c>
      <c r="K3263">
        <v>0</v>
      </c>
      <c r="L3263">
        <v>0</v>
      </c>
      <c r="M3263">
        <v>1</v>
      </c>
      <c r="N3263">
        <v>1</v>
      </c>
      <c r="O3263">
        <v>1</v>
      </c>
      <c r="P3263">
        <v>1</v>
      </c>
      <c r="Q3263">
        <v>0</v>
      </c>
      <c r="R3263">
        <v>1</v>
      </c>
      <c r="S3263">
        <v>1</v>
      </c>
    </row>
    <row r="3264" spans="1:44" x14ac:dyDescent="0.3">
      <c r="A3264">
        <v>3260</v>
      </c>
      <c r="B3264">
        <v>2</v>
      </c>
      <c r="C3264">
        <v>133</v>
      </c>
      <c r="D3264">
        <v>11</v>
      </c>
      <c r="E3264" t="str">
        <f>"2-133-11"</f>
        <v>2-133-11</v>
      </c>
      <c r="F3264" t="s">
        <v>71</v>
      </c>
      <c r="G3264" t="s">
        <v>73</v>
      </c>
      <c r="H3264">
        <v>1</v>
      </c>
      <c r="I3264">
        <v>1</v>
      </c>
      <c r="J3264">
        <v>0</v>
      </c>
      <c r="K3264">
        <v>0</v>
      </c>
      <c r="L3264">
        <v>1</v>
      </c>
      <c r="M3264">
        <v>1</v>
      </c>
      <c r="N3264">
        <v>1</v>
      </c>
      <c r="O3264">
        <v>1</v>
      </c>
      <c r="P3264">
        <v>1</v>
      </c>
      <c r="Q3264">
        <v>1</v>
      </c>
      <c r="R3264">
        <v>1</v>
      </c>
      <c r="S3264">
        <v>1</v>
      </c>
    </row>
    <row r="3265" spans="1:44" x14ac:dyDescent="0.3">
      <c r="A3265">
        <v>3261</v>
      </c>
      <c r="B3265">
        <v>2</v>
      </c>
      <c r="C3265">
        <v>133</v>
      </c>
      <c r="D3265">
        <v>7</v>
      </c>
      <c r="E3265" t="str">
        <f>"2-133-7"</f>
        <v>2-133-7</v>
      </c>
      <c r="F3265" t="s">
        <v>71</v>
      </c>
      <c r="G3265" t="s">
        <v>72</v>
      </c>
      <c r="T3265">
        <v>0</v>
      </c>
      <c r="U3265">
        <v>1</v>
      </c>
      <c r="V3265">
        <v>0</v>
      </c>
      <c r="W3265">
        <v>0</v>
      </c>
      <c r="X3265">
        <v>0</v>
      </c>
      <c r="Y3265">
        <v>1</v>
      </c>
      <c r="Z3265">
        <v>0</v>
      </c>
      <c r="AA3265">
        <v>0</v>
      </c>
      <c r="AB3265">
        <v>0</v>
      </c>
      <c r="AC3265">
        <v>0</v>
      </c>
      <c r="AD3265">
        <v>1</v>
      </c>
      <c r="AE3265">
        <v>0</v>
      </c>
      <c r="AF3265">
        <v>0</v>
      </c>
      <c r="AG3265">
        <v>0</v>
      </c>
      <c r="AH3265">
        <v>1</v>
      </c>
      <c r="AI3265">
        <v>0</v>
      </c>
      <c r="AJ3265">
        <v>0</v>
      </c>
      <c r="AK3265">
        <v>1</v>
      </c>
      <c r="AL3265">
        <v>0</v>
      </c>
      <c r="AM3265">
        <v>0</v>
      </c>
      <c r="AN3265">
        <v>1</v>
      </c>
      <c r="AO3265">
        <v>0</v>
      </c>
      <c r="AP3265">
        <v>0</v>
      </c>
      <c r="AQ3265">
        <v>0</v>
      </c>
      <c r="AR3265">
        <v>0</v>
      </c>
    </row>
    <row r="3266" spans="1:44" x14ac:dyDescent="0.3">
      <c r="A3266">
        <v>3262</v>
      </c>
      <c r="B3266">
        <v>2</v>
      </c>
      <c r="C3266">
        <v>133</v>
      </c>
      <c r="D3266">
        <v>4</v>
      </c>
      <c r="E3266" t="str">
        <f>"2-133-4"</f>
        <v>2-133-4</v>
      </c>
      <c r="F3266" t="s">
        <v>71</v>
      </c>
      <c r="G3266" t="s">
        <v>72</v>
      </c>
      <c r="T3266">
        <v>1</v>
      </c>
      <c r="U3266">
        <v>0</v>
      </c>
      <c r="V3266">
        <v>0</v>
      </c>
      <c r="W3266">
        <v>0</v>
      </c>
      <c r="X3266">
        <v>1</v>
      </c>
      <c r="Y3266">
        <v>0</v>
      </c>
      <c r="Z3266">
        <v>0</v>
      </c>
      <c r="AA3266">
        <v>1</v>
      </c>
      <c r="AB3266">
        <v>1</v>
      </c>
      <c r="AC3266">
        <v>0</v>
      </c>
      <c r="AD3266">
        <v>0</v>
      </c>
      <c r="AE3266">
        <v>0</v>
      </c>
      <c r="AF3266">
        <v>1</v>
      </c>
      <c r="AG3266">
        <v>0</v>
      </c>
      <c r="AH3266">
        <v>1</v>
      </c>
      <c r="AI3266">
        <v>0</v>
      </c>
      <c r="AJ3266">
        <v>0</v>
      </c>
      <c r="AK3266">
        <v>1</v>
      </c>
      <c r="AL3266">
        <v>0</v>
      </c>
      <c r="AM3266">
        <v>0</v>
      </c>
      <c r="AN3266">
        <v>0</v>
      </c>
      <c r="AO3266">
        <v>0</v>
      </c>
      <c r="AP3266">
        <v>0</v>
      </c>
      <c r="AQ3266">
        <v>0</v>
      </c>
      <c r="AR3266">
        <v>0</v>
      </c>
    </row>
    <row r="3267" spans="1:44" x14ac:dyDescent="0.3">
      <c r="A3267">
        <v>3263</v>
      </c>
      <c r="B3267">
        <v>2</v>
      </c>
      <c r="C3267">
        <v>133</v>
      </c>
      <c r="D3267">
        <v>8</v>
      </c>
      <c r="E3267" t="str">
        <f>"2-133-8"</f>
        <v>2-133-8</v>
      </c>
      <c r="F3267" t="s">
        <v>71</v>
      </c>
      <c r="G3267" t="s">
        <v>72</v>
      </c>
      <c r="T3267">
        <v>0</v>
      </c>
      <c r="U3267">
        <v>1</v>
      </c>
      <c r="V3267">
        <v>0</v>
      </c>
      <c r="W3267">
        <v>0</v>
      </c>
      <c r="X3267">
        <v>0</v>
      </c>
      <c r="Y3267">
        <v>1</v>
      </c>
      <c r="Z3267">
        <v>0</v>
      </c>
      <c r="AA3267">
        <v>0</v>
      </c>
      <c r="AB3267">
        <v>0</v>
      </c>
      <c r="AC3267">
        <v>0</v>
      </c>
      <c r="AD3267">
        <v>1</v>
      </c>
      <c r="AE3267">
        <v>0</v>
      </c>
      <c r="AF3267">
        <v>0</v>
      </c>
      <c r="AG3267">
        <v>0</v>
      </c>
      <c r="AH3267">
        <v>1</v>
      </c>
      <c r="AI3267">
        <v>0</v>
      </c>
      <c r="AJ3267">
        <v>0</v>
      </c>
      <c r="AK3267">
        <v>1</v>
      </c>
      <c r="AL3267">
        <v>0</v>
      </c>
      <c r="AM3267">
        <v>1</v>
      </c>
      <c r="AN3267">
        <v>1</v>
      </c>
      <c r="AO3267">
        <v>1</v>
      </c>
      <c r="AP3267">
        <v>0</v>
      </c>
      <c r="AQ3267">
        <v>0</v>
      </c>
      <c r="AR3267">
        <v>0</v>
      </c>
    </row>
    <row r="3268" spans="1:44" x14ac:dyDescent="0.3">
      <c r="A3268">
        <v>3264</v>
      </c>
      <c r="B3268">
        <v>2</v>
      </c>
      <c r="C3268">
        <v>133</v>
      </c>
      <c r="D3268">
        <v>3</v>
      </c>
      <c r="E3268" t="str">
        <f>"2-133-3"</f>
        <v>2-133-3</v>
      </c>
      <c r="F3268" t="s">
        <v>71</v>
      </c>
      <c r="G3268" t="s">
        <v>73</v>
      </c>
      <c r="H3268">
        <v>1</v>
      </c>
      <c r="I3268">
        <v>1</v>
      </c>
      <c r="J3268">
        <v>0</v>
      </c>
      <c r="K3268">
        <v>0</v>
      </c>
      <c r="L3268">
        <v>1</v>
      </c>
      <c r="M3268">
        <v>1</v>
      </c>
      <c r="N3268">
        <v>1</v>
      </c>
      <c r="O3268">
        <v>1</v>
      </c>
      <c r="P3268">
        <v>1</v>
      </c>
      <c r="Q3268">
        <v>1</v>
      </c>
      <c r="R3268">
        <v>1</v>
      </c>
      <c r="S3268">
        <v>1</v>
      </c>
    </row>
    <row r="3269" spans="1:44" x14ac:dyDescent="0.3">
      <c r="A3269">
        <v>3265</v>
      </c>
      <c r="B3269">
        <v>2</v>
      </c>
      <c r="C3269">
        <v>134</v>
      </c>
      <c r="D3269">
        <v>5</v>
      </c>
      <c r="E3269" t="str">
        <f>"2-134-5"</f>
        <v>2-134-5</v>
      </c>
      <c r="F3269" t="s">
        <v>71</v>
      </c>
      <c r="G3269" t="s">
        <v>73</v>
      </c>
      <c r="H3269">
        <v>1</v>
      </c>
      <c r="I3269">
        <v>1</v>
      </c>
      <c r="J3269">
        <v>0</v>
      </c>
      <c r="K3269">
        <v>0</v>
      </c>
      <c r="L3269">
        <v>1</v>
      </c>
      <c r="M3269">
        <v>1</v>
      </c>
      <c r="N3269">
        <v>1</v>
      </c>
      <c r="O3269">
        <v>1</v>
      </c>
      <c r="P3269">
        <v>1</v>
      </c>
      <c r="Q3269">
        <v>1</v>
      </c>
      <c r="R3269">
        <v>1</v>
      </c>
      <c r="S3269">
        <v>1</v>
      </c>
    </row>
    <row r="3270" spans="1:44" x14ac:dyDescent="0.3">
      <c r="A3270">
        <v>3266</v>
      </c>
      <c r="B3270">
        <v>2</v>
      </c>
      <c r="C3270">
        <v>134</v>
      </c>
      <c r="D3270">
        <v>2</v>
      </c>
      <c r="E3270" t="str">
        <f>"2-134-2"</f>
        <v>2-134-2</v>
      </c>
      <c r="F3270" t="s">
        <v>71</v>
      </c>
      <c r="G3270" t="s">
        <v>73</v>
      </c>
      <c r="H3270">
        <v>1</v>
      </c>
      <c r="I3270">
        <v>1</v>
      </c>
      <c r="J3270">
        <v>0</v>
      </c>
      <c r="K3270">
        <v>0</v>
      </c>
      <c r="L3270">
        <v>1</v>
      </c>
      <c r="M3270">
        <v>1</v>
      </c>
      <c r="N3270">
        <v>1</v>
      </c>
      <c r="O3270">
        <v>1</v>
      </c>
      <c r="P3270">
        <v>1</v>
      </c>
      <c r="Q3270">
        <v>1</v>
      </c>
      <c r="R3270">
        <v>1</v>
      </c>
      <c r="S3270">
        <v>1</v>
      </c>
    </row>
    <row r="3271" spans="1:44" x14ac:dyDescent="0.3">
      <c r="A3271">
        <v>3267</v>
      </c>
      <c r="B3271">
        <v>2</v>
      </c>
      <c r="C3271">
        <v>134</v>
      </c>
      <c r="D3271">
        <v>6</v>
      </c>
      <c r="E3271" t="str">
        <f>"2-134-6"</f>
        <v>2-134-6</v>
      </c>
      <c r="F3271" t="s">
        <v>71</v>
      </c>
      <c r="G3271" t="s">
        <v>73</v>
      </c>
      <c r="H3271">
        <v>0</v>
      </c>
      <c r="I3271">
        <v>1</v>
      </c>
      <c r="J3271">
        <v>0</v>
      </c>
      <c r="K3271">
        <v>0</v>
      </c>
      <c r="L3271">
        <v>1</v>
      </c>
      <c r="M3271">
        <v>0</v>
      </c>
      <c r="N3271">
        <v>1</v>
      </c>
      <c r="O3271">
        <v>1</v>
      </c>
      <c r="P3271">
        <v>0</v>
      </c>
      <c r="Q3271">
        <v>1</v>
      </c>
      <c r="R3271">
        <v>1</v>
      </c>
      <c r="S3271">
        <v>1</v>
      </c>
    </row>
    <row r="3272" spans="1:44" x14ac:dyDescent="0.3">
      <c r="A3272">
        <v>3268</v>
      </c>
      <c r="B3272">
        <v>2</v>
      </c>
      <c r="C3272">
        <v>134</v>
      </c>
      <c r="D3272">
        <v>1</v>
      </c>
      <c r="E3272" t="str">
        <f>"2-134-1"</f>
        <v>2-134-1</v>
      </c>
      <c r="F3272" t="s">
        <v>71</v>
      </c>
      <c r="G3272" t="s">
        <v>73</v>
      </c>
      <c r="H3272">
        <v>1</v>
      </c>
      <c r="I3272">
        <v>1</v>
      </c>
      <c r="J3272">
        <v>0</v>
      </c>
      <c r="K3272">
        <v>0</v>
      </c>
      <c r="L3272">
        <v>1</v>
      </c>
      <c r="M3272">
        <v>1</v>
      </c>
      <c r="N3272">
        <v>1</v>
      </c>
      <c r="O3272">
        <v>1</v>
      </c>
      <c r="P3272">
        <v>1</v>
      </c>
      <c r="Q3272">
        <v>1</v>
      </c>
      <c r="R3272">
        <v>1</v>
      </c>
      <c r="S3272">
        <v>1</v>
      </c>
    </row>
    <row r="3273" spans="1:44" x14ac:dyDescent="0.3">
      <c r="A3273">
        <v>3269</v>
      </c>
      <c r="B3273">
        <v>2</v>
      </c>
      <c r="C3273">
        <v>134</v>
      </c>
      <c r="D3273">
        <v>7</v>
      </c>
      <c r="E3273" t="str">
        <f>"2-134-7"</f>
        <v>2-134-7</v>
      </c>
      <c r="F3273" t="s">
        <v>71</v>
      </c>
      <c r="G3273" t="s">
        <v>72</v>
      </c>
      <c r="T3273">
        <v>0</v>
      </c>
      <c r="U3273">
        <v>1</v>
      </c>
      <c r="V3273">
        <v>0</v>
      </c>
      <c r="W3273">
        <v>0</v>
      </c>
      <c r="X3273">
        <v>1</v>
      </c>
      <c r="Y3273">
        <v>0</v>
      </c>
      <c r="Z3273">
        <v>1</v>
      </c>
      <c r="AA3273">
        <v>0</v>
      </c>
      <c r="AB3273">
        <v>0</v>
      </c>
      <c r="AC3273">
        <v>0</v>
      </c>
      <c r="AD3273">
        <v>1</v>
      </c>
      <c r="AE3273">
        <v>1</v>
      </c>
      <c r="AF3273">
        <v>1</v>
      </c>
      <c r="AG3273">
        <v>1</v>
      </c>
      <c r="AH3273">
        <v>0</v>
      </c>
      <c r="AI3273">
        <v>1</v>
      </c>
      <c r="AJ3273">
        <v>1</v>
      </c>
      <c r="AK3273">
        <v>0</v>
      </c>
      <c r="AL3273">
        <v>1</v>
      </c>
      <c r="AM3273">
        <v>1</v>
      </c>
      <c r="AN3273">
        <v>1</v>
      </c>
      <c r="AO3273">
        <v>1</v>
      </c>
      <c r="AP3273">
        <v>0</v>
      </c>
      <c r="AQ3273">
        <v>0</v>
      </c>
      <c r="AR3273">
        <v>0</v>
      </c>
    </row>
    <row r="3274" spans="1:44" x14ac:dyDescent="0.3">
      <c r="A3274">
        <v>3270</v>
      </c>
      <c r="B3274">
        <v>2</v>
      </c>
      <c r="C3274">
        <v>134</v>
      </c>
      <c r="D3274">
        <v>3</v>
      </c>
      <c r="E3274" t="str">
        <f>"2-134-3"</f>
        <v>2-134-3</v>
      </c>
      <c r="F3274" t="s">
        <v>71</v>
      </c>
      <c r="G3274" t="s">
        <v>72</v>
      </c>
      <c r="T3274">
        <v>1</v>
      </c>
      <c r="U3274">
        <v>0</v>
      </c>
      <c r="V3274">
        <v>0</v>
      </c>
      <c r="W3274">
        <v>0</v>
      </c>
      <c r="X3274">
        <v>0</v>
      </c>
      <c r="Y3274">
        <v>1</v>
      </c>
      <c r="Z3274">
        <v>1</v>
      </c>
      <c r="AA3274">
        <v>0</v>
      </c>
      <c r="AB3274">
        <v>0</v>
      </c>
      <c r="AC3274">
        <v>1</v>
      </c>
      <c r="AD3274">
        <v>0</v>
      </c>
      <c r="AE3274">
        <v>0</v>
      </c>
      <c r="AF3274">
        <v>0</v>
      </c>
      <c r="AG3274">
        <v>0</v>
      </c>
      <c r="AH3274">
        <v>0</v>
      </c>
      <c r="AI3274">
        <v>1</v>
      </c>
      <c r="AJ3274">
        <v>1</v>
      </c>
      <c r="AK3274">
        <v>0</v>
      </c>
      <c r="AL3274">
        <v>0</v>
      </c>
      <c r="AM3274">
        <v>0</v>
      </c>
      <c r="AN3274">
        <v>0</v>
      </c>
      <c r="AO3274">
        <v>0</v>
      </c>
      <c r="AP3274">
        <v>0</v>
      </c>
      <c r="AQ3274">
        <v>0</v>
      </c>
      <c r="AR3274">
        <v>0</v>
      </c>
    </row>
    <row r="3275" spans="1:44" x14ac:dyDescent="0.3">
      <c r="A3275">
        <v>3271</v>
      </c>
      <c r="B3275">
        <v>2</v>
      </c>
      <c r="C3275">
        <v>134</v>
      </c>
      <c r="D3275">
        <v>8</v>
      </c>
      <c r="E3275" t="str">
        <f>"2-134-8"</f>
        <v>2-134-8</v>
      </c>
      <c r="F3275" t="s">
        <v>71</v>
      </c>
      <c r="G3275" t="s">
        <v>73</v>
      </c>
      <c r="H3275">
        <v>1</v>
      </c>
      <c r="I3275">
        <v>0</v>
      </c>
      <c r="J3275">
        <v>0</v>
      </c>
      <c r="K3275">
        <v>1</v>
      </c>
      <c r="L3275">
        <v>1</v>
      </c>
      <c r="M3275">
        <v>1</v>
      </c>
      <c r="N3275">
        <v>1</v>
      </c>
      <c r="O3275">
        <v>1</v>
      </c>
      <c r="P3275">
        <v>1</v>
      </c>
      <c r="Q3275">
        <v>1</v>
      </c>
      <c r="R3275">
        <v>1</v>
      </c>
      <c r="S3275">
        <v>1</v>
      </c>
    </row>
    <row r="3276" spans="1:44" x14ac:dyDescent="0.3">
      <c r="A3276">
        <v>3272</v>
      </c>
      <c r="B3276">
        <v>2</v>
      </c>
      <c r="C3276">
        <v>134</v>
      </c>
      <c r="D3276">
        <v>4</v>
      </c>
      <c r="E3276" t="str">
        <f>"2-134-4"</f>
        <v>2-134-4</v>
      </c>
      <c r="F3276" t="s">
        <v>71</v>
      </c>
      <c r="G3276" t="s">
        <v>72</v>
      </c>
      <c r="T3276">
        <v>0</v>
      </c>
      <c r="U3276">
        <v>1</v>
      </c>
      <c r="V3276">
        <v>0</v>
      </c>
      <c r="W3276">
        <v>0</v>
      </c>
      <c r="X3276">
        <v>1</v>
      </c>
      <c r="Y3276">
        <v>0</v>
      </c>
      <c r="Z3276">
        <v>0</v>
      </c>
      <c r="AA3276">
        <v>1</v>
      </c>
      <c r="AB3276">
        <v>0</v>
      </c>
      <c r="AC3276">
        <v>1</v>
      </c>
      <c r="AD3276">
        <v>0</v>
      </c>
      <c r="AE3276">
        <v>1</v>
      </c>
      <c r="AF3276">
        <v>1</v>
      </c>
      <c r="AG3276">
        <v>1</v>
      </c>
      <c r="AH3276">
        <v>0</v>
      </c>
      <c r="AI3276">
        <v>1</v>
      </c>
      <c r="AJ3276">
        <v>0</v>
      </c>
      <c r="AK3276">
        <v>1</v>
      </c>
      <c r="AL3276">
        <v>1</v>
      </c>
      <c r="AM3276">
        <v>1</v>
      </c>
      <c r="AN3276">
        <v>1</v>
      </c>
      <c r="AO3276">
        <v>1</v>
      </c>
      <c r="AP3276">
        <v>0</v>
      </c>
      <c r="AQ3276">
        <v>0</v>
      </c>
      <c r="AR3276">
        <v>0</v>
      </c>
    </row>
    <row r="3277" spans="1:44" x14ac:dyDescent="0.3">
      <c r="A3277">
        <v>3273</v>
      </c>
      <c r="B3277">
        <v>2</v>
      </c>
      <c r="C3277">
        <v>135</v>
      </c>
      <c r="D3277">
        <v>22</v>
      </c>
      <c r="E3277" t="str">
        <f>"2-135-22"</f>
        <v>2-135-22</v>
      </c>
      <c r="F3277" t="s">
        <v>71</v>
      </c>
      <c r="G3277" t="s">
        <v>72</v>
      </c>
      <c r="T3277">
        <v>1</v>
      </c>
      <c r="U3277">
        <v>0</v>
      </c>
      <c r="V3277">
        <v>0</v>
      </c>
      <c r="W3277">
        <v>0</v>
      </c>
      <c r="X3277">
        <v>1</v>
      </c>
      <c r="Y3277">
        <v>0</v>
      </c>
      <c r="Z3277">
        <v>1</v>
      </c>
      <c r="AA3277">
        <v>0</v>
      </c>
      <c r="AB3277">
        <v>1</v>
      </c>
      <c r="AC3277">
        <v>0</v>
      </c>
      <c r="AD3277">
        <v>0</v>
      </c>
      <c r="AE3277">
        <v>1</v>
      </c>
      <c r="AF3277">
        <v>1</v>
      </c>
      <c r="AG3277">
        <v>1</v>
      </c>
      <c r="AH3277">
        <v>0</v>
      </c>
      <c r="AI3277">
        <v>1</v>
      </c>
      <c r="AJ3277">
        <v>1</v>
      </c>
      <c r="AK3277">
        <v>0</v>
      </c>
      <c r="AL3277">
        <v>1</v>
      </c>
      <c r="AM3277">
        <v>1</v>
      </c>
      <c r="AN3277">
        <v>1</v>
      </c>
      <c r="AO3277">
        <v>1</v>
      </c>
      <c r="AP3277">
        <v>0</v>
      </c>
      <c r="AQ3277">
        <v>0</v>
      </c>
      <c r="AR3277">
        <v>0</v>
      </c>
    </row>
    <row r="3278" spans="1:44" x14ac:dyDescent="0.3">
      <c r="A3278">
        <v>3274</v>
      </c>
      <c r="B3278">
        <v>2</v>
      </c>
      <c r="C3278">
        <v>135</v>
      </c>
      <c r="D3278">
        <v>21</v>
      </c>
      <c r="E3278" t="str">
        <f>"2-135-21"</f>
        <v>2-135-21</v>
      </c>
      <c r="F3278" t="s">
        <v>71</v>
      </c>
      <c r="G3278" t="s">
        <v>72</v>
      </c>
      <c r="T3278">
        <v>0</v>
      </c>
      <c r="U3278">
        <v>1</v>
      </c>
      <c r="V3278">
        <v>0</v>
      </c>
      <c r="W3278">
        <v>0</v>
      </c>
      <c r="X3278">
        <v>0</v>
      </c>
      <c r="Y3278">
        <v>1</v>
      </c>
      <c r="Z3278">
        <v>1</v>
      </c>
      <c r="AA3278">
        <v>0</v>
      </c>
      <c r="AB3278">
        <v>1</v>
      </c>
      <c r="AC3278">
        <v>0</v>
      </c>
      <c r="AD3278">
        <v>0</v>
      </c>
      <c r="AE3278">
        <v>0</v>
      </c>
      <c r="AF3278">
        <v>0</v>
      </c>
      <c r="AG3278">
        <v>0</v>
      </c>
      <c r="AH3278">
        <v>1</v>
      </c>
      <c r="AI3278">
        <v>0</v>
      </c>
      <c r="AJ3278">
        <v>0</v>
      </c>
      <c r="AK3278">
        <v>1</v>
      </c>
      <c r="AL3278">
        <v>0</v>
      </c>
      <c r="AM3278">
        <v>1</v>
      </c>
      <c r="AN3278">
        <v>1</v>
      </c>
      <c r="AO3278">
        <v>1</v>
      </c>
      <c r="AP3278">
        <v>0</v>
      </c>
      <c r="AQ3278">
        <v>0</v>
      </c>
      <c r="AR3278">
        <v>0</v>
      </c>
    </row>
    <row r="3279" spans="1:44" x14ac:dyDescent="0.3">
      <c r="A3279">
        <v>3275</v>
      </c>
      <c r="B3279">
        <v>2</v>
      </c>
      <c r="C3279">
        <v>135</v>
      </c>
      <c r="D3279">
        <v>16</v>
      </c>
      <c r="E3279" t="str">
        <f>"2-135-16"</f>
        <v>2-135-16</v>
      </c>
      <c r="F3279" t="s">
        <v>71</v>
      </c>
      <c r="G3279" t="s">
        <v>73</v>
      </c>
      <c r="H3279">
        <v>1</v>
      </c>
      <c r="I3279">
        <v>1</v>
      </c>
      <c r="J3279">
        <v>0</v>
      </c>
      <c r="K3279">
        <v>0</v>
      </c>
      <c r="L3279">
        <v>1</v>
      </c>
      <c r="M3279">
        <v>1</v>
      </c>
      <c r="N3279">
        <v>1</v>
      </c>
      <c r="O3279">
        <v>1</v>
      </c>
      <c r="P3279">
        <v>1</v>
      </c>
      <c r="Q3279">
        <v>1</v>
      </c>
      <c r="R3279">
        <v>1</v>
      </c>
      <c r="S3279">
        <v>1</v>
      </c>
    </row>
    <row r="3280" spans="1:44" x14ac:dyDescent="0.3">
      <c r="A3280">
        <v>3276</v>
      </c>
      <c r="B3280">
        <v>2</v>
      </c>
      <c r="C3280">
        <v>135</v>
      </c>
      <c r="D3280">
        <v>15</v>
      </c>
      <c r="E3280" t="str">
        <f>"2-135-15"</f>
        <v>2-135-15</v>
      </c>
      <c r="F3280" t="s">
        <v>71</v>
      </c>
      <c r="G3280" t="s">
        <v>73</v>
      </c>
      <c r="H3280">
        <v>1</v>
      </c>
      <c r="I3280">
        <v>1</v>
      </c>
      <c r="J3280">
        <v>0</v>
      </c>
      <c r="K3280">
        <v>0</v>
      </c>
      <c r="L3280">
        <v>1</v>
      </c>
      <c r="M3280">
        <v>1</v>
      </c>
      <c r="N3280">
        <v>1</v>
      </c>
      <c r="O3280">
        <v>1</v>
      </c>
      <c r="P3280">
        <v>1</v>
      </c>
      <c r="Q3280">
        <v>1</v>
      </c>
      <c r="R3280">
        <v>1</v>
      </c>
      <c r="S3280">
        <v>1</v>
      </c>
    </row>
    <row r="3281" spans="1:44" x14ac:dyDescent="0.3">
      <c r="A3281">
        <v>3277</v>
      </c>
      <c r="B3281">
        <v>2</v>
      </c>
      <c r="C3281">
        <v>135</v>
      </c>
      <c r="D3281">
        <v>9</v>
      </c>
      <c r="E3281" t="str">
        <f>"2-135-9"</f>
        <v>2-135-9</v>
      </c>
      <c r="F3281" t="s">
        <v>71</v>
      </c>
      <c r="G3281" t="s">
        <v>72</v>
      </c>
      <c r="T3281">
        <v>1</v>
      </c>
      <c r="U3281">
        <v>0</v>
      </c>
      <c r="V3281">
        <v>0</v>
      </c>
      <c r="W3281">
        <v>0</v>
      </c>
      <c r="X3281">
        <v>1</v>
      </c>
      <c r="Y3281">
        <v>0</v>
      </c>
      <c r="Z3281">
        <v>1</v>
      </c>
      <c r="AA3281">
        <v>0</v>
      </c>
      <c r="AB3281">
        <v>0</v>
      </c>
      <c r="AC3281">
        <v>0</v>
      </c>
      <c r="AD3281">
        <v>1</v>
      </c>
      <c r="AE3281">
        <v>1</v>
      </c>
      <c r="AF3281">
        <v>1</v>
      </c>
      <c r="AG3281">
        <v>1</v>
      </c>
      <c r="AH3281">
        <v>0</v>
      </c>
      <c r="AI3281">
        <v>0</v>
      </c>
      <c r="AJ3281">
        <v>1</v>
      </c>
      <c r="AK3281">
        <v>0</v>
      </c>
      <c r="AL3281">
        <v>0</v>
      </c>
      <c r="AM3281">
        <v>0</v>
      </c>
      <c r="AN3281">
        <v>1</v>
      </c>
      <c r="AO3281">
        <v>0</v>
      </c>
      <c r="AP3281">
        <v>0</v>
      </c>
      <c r="AQ3281">
        <v>0</v>
      </c>
      <c r="AR3281">
        <v>0</v>
      </c>
    </row>
    <row r="3282" spans="1:44" x14ac:dyDescent="0.3">
      <c r="A3282">
        <v>3278</v>
      </c>
      <c r="B3282">
        <v>2</v>
      </c>
      <c r="C3282">
        <v>135</v>
      </c>
      <c r="D3282">
        <v>5</v>
      </c>
      <c r="E3282" t="str">
        <f>"2-135-5"</f>
        <v>2-135-5</v>
      </c>
      <c r="F3282" t="s">
        <v>71</v>
      </c>
      <c r="G3282" t="s">
        <v>72</v>
      </c>
      <c r="T3282">
        <v>1</v>
      </c>
      <c r="U3282">
        <v>0</v>
      </c>
      <c r="V3282">
        <v>0</v>
      </c>
      <c r="W3282">
        <v>0</v>
      </c>
      <c r="X3282">
        <v>1</v>
      </c>
      <c r="Y3282">
        <v>0</v>
      </c>
      <c r="Z3282">
        <v>0</v>
      </c>
      <c r="AA3282">
        <v>0</v>
      </c>
      <c r="AB3282">
        <v>1</v>
      </c>
      <c r="AC3282">
        <v>0</v>
      </c>
      <c r="AD3282">
        <v>0</v>
      </c>
      <c r="AE3282">
        <v>1</v>
      </c>
      <c r="AF3282">
        <v>1</v>
      </c>
      <c r="AG3282">
        <v>1</v>
      </c>
      <c r="AH3282">
        <v>0</v>
      </c>
      <c r="AI3282">
        <v>1</v>
      </c>
      <c r="AJ3282">
        <v>0</v>
      </c>
      <c r="AK3282">
        <v>1</v>
      </c>
      <c r="AL3282">
        <v>1</v>
      </c>
      <c r="AM3282">
        <v>1</v>
      </c>
      <c r="AN3282">
        <v>1</v>
      </c>
      <c r="AO3282">
        <v>1</v>
      </c>
      <c r="AP3282">
        <v>0</v>
      </c>
      <c r="AQ3282">
        <v>0</v>
      </c>
      <c r="AR3282">
        <v>0</v>
      </c>
    </row>
    <row r="3283" spans="1:44" x14ac:dyDescent="0.3">
      <c r="A3283">
        <v>3279</v>
      </c>
      <c r="B3283">
        <v>2</v>
      </c>
      <c r="C3283">
        <v>135</v>
      </c>
      <c r="D3283">
        <v>2</v>
      </c>
      <c r="E3283" t="str">
        <f>"2-135-2"</f>
        <v>2-135-2</v>
      </c>
      <c r="F3283" t="s">
        <v>71</v>
      </c>
      <c r="G3283" t="s">
        <v>73</v>
      </c>
      <c r="H3283">
        <v>0</v>
      </c>
      <c r="I3283">
        <v>0</v>
      </c>
      <c r="J3283">
        <v>0</v>
      </c>
      <c r="K3283">
        <v>1</v>
      </c>
      <c r="L3283">
        <v>0</v>
      </c>
      <c r="M3283">
        <v>0</v>
      </c>
      <c r="N3283">
        <v>0</v>
      </c>
      <c r="O3283">
        <v>0</v>
      </c>
      <c r="P3283">
        <v>0</v>
      </c>
      <c r="Q3283">
        <v>0</v>
      </c>
      <c r="R3283">
        <v>0</v>
      </c>
      <c r="S3283">
        <v>0</v>
      </c>
    </row>
    <row r="3284" spans="1:44" x14ac:dyDescent="0.3">
      <c r="A3284">
        <v>3280</v>
      </c>
      <c r="B3284">
        <v>2</v>
      </c>
      <c r="C3284">
        <v>135</v>
      </c>
      <c r="D3284">
        <v>28</v>
      </c>
      <c r="E3284" t="str">
        <f>"2-135-28"</f>
        <v>2-135-28</v>
      </c>
      <c r="F3284" t="s">
        <v>71</v>
      </c>
      <c r="G3284" t="s">
        <v>73</v>
      </c>
      <c r="H3284">
        <v>1</v>
      </c>
      <c r="I3284">
        <v>1</v>
      </c>
      <c r="J3284">
        <v>0</v>
      </c>
      <c r="K3284">
        <v>0</v>
      </c>
      <c r="L3284">
        <v>1</v>
      </c>
      <c r="M3284">
        <v>1</v>
      </c>
      <c r="N3284">
        <v>1</v>
      </c>
      <c r="O3284">
        <v>1</v>
      </c>
      <c r="P3284">
        <v>1</v>
      </c>
      <c r="Q3284">
        <v>1</v>
      </c>
      <c r="R3284">
        <v>1</v>
      </c>
      <c r="S3284">
        <v>1</v>
      </c>
    </row>
    <row r="3285" spans="1:44" x14ac:dyDescent="0.3">
      <c r="A3285">
        <v>3281</v>
      </c>
      <c r="B3285">
        <v>2</v>
      </c>
      <c r="C3285">
        <v>135</v>
      </c>
      <c r="D3285">
        <v>27</v>
      </c>
      <c r="E3285" t="str">
        <f>"2-135-27"</f>
        <v>2-135-27</v>
      </c>
      <c r="F3285" t="s">
        <v>71</v>
      </c>
      <c r="G3285" t="s">
        <v>72</v>
      </c>
      <c r="T3285">
        <v>0</v>
      </c>
      <c r="U3285">
        <v>1</v>
      </c>
      <c r="V3285">
        <v>0</v>
      </c>
      <c r="W3285">
        <v>0</v>
      </c>
      <c r="X3285">
        <v>1</v>
      </c>
      <c r="Y3285">
        <v>0</v>
      </c>
      <c r="Z3285">
        <v>1</v>
      </c>
      <c r="AA3285">
        <v>0</v>
      </c>
      <c r="AB3285">
        <v>0</v>
      </c>
      <c r="AC3285">
        <v>1</v>
      </c>
      <c r="AD3285">
        <v>0</v>
      </c>
      <c r="AE3285">
        <v>1</v>
      </c>
      <c r="AF3285">
        <v>1</v>
      </c>
      <c r="AG3285">
        <v>1</v>
      </c>
      <c r="AH3285">
        <v>1</v>
      </c>
      <c r="AI3285">
        <v>0</v>
      </c>
      <c r="AJ3285">
        <v>0</v>
      </c>
      <c r="AK3285">
        <v>1</v>
      </c>
      <c r="AL3285">
        <v>1</v>
      </c>
      <c r="AM3285">
        <v>1</v>
      </c>
      <c r="AN3285">
        <v>1</v>
      </c>
      <c r="AO3285">
        <v>1</v>
      </c>
      <c r="AP3285">
        <v>0</v>
      </c>
      <c r="AQ3285">
        <v>0</v>
      </c>
      <c r="AR3285">
        <v>0</v>
      </c>
    </row>
    <row r="3286" spans="1:44" x14ac:dyDescent="0.3">
      <c r="A3286">
        <v>3282</v>
      </c>
      <c r="B3286">
        <v>2</v>
      </c>
      <c r="C3286">
        <v>135</v>
      </c>
      <c r="D3286">
        <v>20</v>
      </c>
      <c r="E3286" t="str">
        <f>"2-135-20"</f>
        <v>2-135-20</v>
      </c>
      <c r="F3286" t="s">
        <v>71</v>
      </c>
      <c r="G3286" t="s">
        <v>73</v>
      </c>
      <c r="H3286">
        <v>0</v>
      </c>
      <c r="I3286">
        <v>0</v>
      </c>
      <c r="J3286">
        <v>1</v>
      </c>
      <c r="K3286">
        <v>0</v>
      </c>
      <c r="L3286">
        <v>1</v>
      </c>
      <c r="M3286">
        <v>0</v>
      </c>
      <c r="N3286">
        <v>0</v>
      </c>
      <c r="O3286">
        <v>0</v>
      </c>
      <c r="P3286">
        <v>0</v>
      </c>
      <c r="Q3286">
        <v>1</v>
      </c>
      <c r="R3286">
        <v>0</v>
      </c>
      <c r="S3286">
        <v>0</v>
      </c>
    </row>
    <row r="3287" spans="1:44" x14ac:dyDescent="0.3">
      <c r="A3287">
        <v>3283</v>
      </c>
      <c r="B3287">
        <v>2</v>
      </c>
      <c r="C3287">
        <v>135</v>
      </c>
      <c r="D3287">
        <v>11</v>
      </c>
      <c r="E3287" t="str">
        <f>"2-135-11"</f>
        <v>2-135-11</v>
      </c>
      <c r="F3287" t="s">
        <v>71</v>
      </c>
      <c r="G3287" t="s">
        <v>72</v>
      </c>
      <c r="T3287">
        <v>1</v>
      </c>
      <c r="U3287">
        <v>0</v>
      </c>
      <c r="V3287">
        <v>0</v>
      </c>
      <c r="W3287">
        <v>0</v>
      </c>
      <c r="X3287">
        <v>1</v>
      </c>
      <c r="Y3287">
        <v>0</v>
      </c>
      <c r="Z3287">
        <v>1</v>
      </c>
      <c r="AA3287">
        <v>0</v>
      </c>
      <c r="AB3287">
        <v>1</v>
      </c>
      <c r="AC3287">
        <v>0</v>
      </c>
      <c r="AD3287">
        <v>0</v>
      </c>
      <c r="AE3287">
        <v>1</v>
      </c>
      <c r="AF3287">
        <v>1</v>
      </c>
      <c r="AG3287">
        <v>1</v>
      </c>
      <c r="AH3287">
        <v>0</v>
      </c>
      <c r="AI3287">
        <v>1</v>
      </c>
      <c r="AJ3287">
        <v>1</v>
      </c>
      <c r="AK3287">
        <v>0</v>
      </c>
      <c r="AL3287">
        <v>1</v>
      </c>
      <c r="AM3287">
        <v>1</v>
      </c>
      <c r="AN3287">
        <v>1</v>
      </c>
      <c r="AO3287">
        <v>1</v>
      </c>
      <c r="AP3287">
        <v>0</v>
      </c>
      <c r="AQ3287">
        <v>0</v>
      </c>
      <c r="AR3287">
        <v>0</v>
      </c>
    </row>
    <row r="3288" spans="1:44" x14ac:dyDescent="0.3">
      <c r="A3288">
        <v>3284</v>
      </c>
      <c r="B3288">
        <v>2</v>
      </c>
      <c r="C3288">
        <v>135</v>
      </c>
      <c r="D3288">
        <v>3</v>
      </c>
      <c r="E3288" t="str">
        <f>"2-135-3"</f>
        <v>2-135-3</v>
      </c>
      <c r="F3288" t="s">
        <v>71</v>
      </c>
      <c r="G3288" t="s">
        <v>72</v>
      </c>
      <c r="T3288">
        <v>1</v>
      </c>
      <c r="U3288">
        <v>0</v>
      </c>
      <c r="V3288">
        <v>0</v>
      </c>
      <c r="W3288">
        <v>0</v>
      </c>
      <c r="X3288">
        <v>1</v>
      </c>
      <c r="Y3288">
        <v>0</v>
      </c>
      <c r="Z3288">
        <v>0</v>
      </c>
      <c r="AA3288">
        <v>1</v>
      </c>
      <c r="AB3288">
        <v>0</v>
      </c>
      <c r="AC3288">
        <v>1</v>
      </c>
      <c r="AD3288">
        <v>0</v>
      </c>
      <c r="AE3288">
        <v>1</v>
      </c>
      <c r="AF3288">
        <v>1</v>
      </c>
      <c r="AG3288">
        <v>1</v>
      </c>
      <c r="AH3288">
        <v>0</v>
      </c>
      <c r="AI3288">
        <v>1</v>
      </c>
      <c r="AJ3288">
        <v>1</v>
      </c>
      <c r="AK3288">
        <v>0</v>
      </c>
      <c r="AL3288">
        <v>1</v>
      </c>
      <c r="AM3288">
        <v>1</v>
      </c>
      <c r="AN3288">
        <v>1</v>
      </c>
      <c r="AO3288">
        <v>1</v>
      </c>
      <c r="AP3288">
        <v>0</v>
      </c>
      <c r="AQ3288">
        <v>0</v>
      </c>
      <c r="AR3288">
        <v>0</v>
      </c>
    </row>
    <row r="3289" spans="1:44" x14ac:dyDescent="0.3">
      <c r="A3289">
        <v>3285</v>
      </c>
      <c r="B3289">
        <v>2</v>
      </c>
      <c r="C3289">
        <v>135</v>
      </c>
      <c r="D3289">
        <v>24</v>
      </c>
      <c r="E3289" t="str">
        <f>"2-135-24"</f>
        <v>2-135-24</v>
      </c>
      <c r="F3289" t="s">
        <v>71</v>
      </c>
      <c r="G3289" t="s">
        <v>73</v>
      </c>
      <c r="H3289">
        <v>0</v>
      </c>
      <c r="I3289">
        <v>1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0</v>
      </c>
      <c r="P3289">
        <v>0</v>
      </c>
      <c r="Q3289">
        <v>1</v>
      </c>
      <c r="R3289">
        <v>1</v>
      </c>
      <c r="S3289">
        <v>1</v>
      </c>
    </row>
    <row r="3290" spans="1:44" x14ac:dyDescent="0.3">
      <c r="A3290">
        <v>3286</v>
      </c>
      <c r="B3290">
        <v>2</v>
      </c>
      <c r="C3290">
        <v>135</v>
      </c>
      <c r="D3290">
        <v>23</v>
      </c>
      <c r="E3290" t="str">
        <f>"2-135-23"</f>
        <v>2-135-23</v>
      </c>
      <c r="F3290" t="s">
        <v>71</v>
      </c>
      <c r="G3290" t="s">
        <v>73</v>
      </c>
      <c r="H3290">
        <v>1</v>
      </c>
      <c r="I3290">
        <v>0</v>
      </c>
      <c r="J3290">
        <v>0</v>
      </c>
      <c r="K3290">
        <v>1</v>
      </c>
      <c r="L3290">
        <v>1</v>
      </c>
      <c r="M3290">
        <v>0</v>
      </c>
      <c r="N3290">
        <v>0</v>
      </c>
      <c r="O3290">
        <v>0</v>
      </c>
      <c r="P3290">
        <v>0</v>
      </c>
      <c r="Q3290">
        <v>0</v>
      </c>
      <c r="R3290">
        <v>0</v>
      </c>
      <c r="S3290">
        <v>0</v>
      </c>
    </row>
    <row r="3291" spans="1:44" x14ac:dyDescent="0.3">
      <c r="A3291">
        <v>3287</v>
      </c>
      <c r="B3291">
        <v>2</v>
      </c>
      <c r="C3291">
        <v>135</v>
      </c>
      <c r="D3291">
        <v>18</v>
      </c>
      <c r="E3291" t="str">
        <f>"2-135-18"</f>
        <v>2-135-18</v>
      </c>
      <c r="F3291" t="s">
        <v>71</v>
      </c>
      <c r="G3291" t="s">
        <v>72</v>
      </c>
      <c r="T3291">
        <v>1</v>
      </c>
      <c r="U3291">
        <v>0</v>
      </c>
      <c r="V3291">
        <v>0</v>
      </c>
      <c r="W3291">
        <v>0</v>
      </c>
      <c r="X3291">
        <v>1</v>
      </c>
      <c r="Y3291">
        <v>0</v>
      </c>
      <c r="Z3291">
        <v>1</v>
      </c>
      <c r="AA3291">
        <v>0</v>
      </c>
      <c r="AB3291">
        <v>1</v>
      </c>
      <c r="AC3291">
        <v>0</v>
      </c>
      <c r="AD3291">
        <v>0</v>
      </c>
      <c r="AE3291">
        <v>0</v>
      </c>
      <c r="AF3291">
        <v>0</v>
      </c>
      <c r="AG3291">
        <v>0</v>
      </c>
      <c r="AH3291">
        <v>0</v>
      </c>
      <c r="AI3291">
        <v>1</v>
      </c>
      <c r="AJ3291">
        <v>1</v>
      </c>
      <c r="AK3291">
        <v>0</v>
      </c>
      <c r="AL3291">
        <v>1</v>
      </c>
      <c r="AM3291">
        <v>1</v>
      </c>
      <c r="AN3291">
        <v>0</v>
      </c>
      <c r="AO3291">
        <v>0</v>
      </c>
      <c r="AP3291">
        <v>0</v>
      </c>
      <c r="AQ3291">
        <v>0</v>
      </c>
      <c r="AR3291">
        <v>0</v>
      </c>
    </row>
    <row r="3292" spans="1:44" x14ac:dyDescent="0.3">
      <c r="A3292">
        <v>3288</v>
      </c>
      <c r="B3292">
        <v>2</v>
      </c>
      <c r="C3292">
        <v>135</v>
      </c>
      <c r="D3292">
        <v>17</v>
      </c>
      <c r="E3292" t="str">
        <f>"2-135-17"</f>
        <v>2-135-17</v>
      </c>
      <c r="F3292" t="s">
        <v>71</v>
      </c>
      <c r="G3292" t="s">
        <v>73</v>
      </c>
      <c r="H3292">
        <v>0</v>
      </c>
      <c r="I3292">
        <v>0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0</v>
      </c>
      <c r="P3292">
        <v>0</v>
      </c>
      <c r="Q3292">
        <v>0</v>
      </c>
      <c r="R3292">
        <v>1</v>
      </c>
      <c r="S3292">
        <v>1</v>
      </c>
    </row>
    <row r="3293" spans="1:44" x14ac:dyDescent="0.3">
      <c r="A3293">
        <v>3289</v>
      </c>
      <c r="B3293">
        <v>2</v>
      </c>
      <c r="C3293">
        <v>135</v>
      </c>
      <c r="D3293">
        <v>12</v>
      </c>
      <c r="E3293" t="str">
        <f>"2-135-12"</f>
        <v>2-135-12</v>
      </c>
      <c r="F3293" t="s">
        <v>71</v>
      </c>
      <c r="G3293" t="s">
        <v>73</v>
      </c>
      <c r="H3293">
        <v>1</v>
      </c>
      <c r="I3293">
        <v>1</v>
      </c>
      <c r="J3293">
        <v>0</v>
      </c>
      <c r="K3293">
        <v>0</v>
      </c>
      <c r="L3293">
        <v>1</v>
      </c>
      <c r="M3293">
        <v>1</v>
      </c>
      <c r="N3293">
        <v>1</v>
      </c>
      <c r="O3293">
        <v>1</v>
      </c>
      <c r="P3293">
        <v>1</v>
      </c>
      <c r="Q3293">
        <v>1</v>
      </c>
      <c r="R3293">
        <v>1</v>
      </c>
      <c r="S3293">
        <v>1</v>
      </c>
    </row>
    <row r="3294" spans="1:44" x14ac:dyDescent="0.3">
      <c r="A3294">
        <v>3290</v>
      </c>
      <c r="B3294">
        <v>2</v>
      </c>
      <c r="C3294">
        <v>135</v>
      </c>
      <c r="D3294">
        <v>7</v>
      </c>
      <c r="E3294" t="str">
        <f>"2-135-7"</f>
        <v>2-135-7</v>
      </c>
      <c r="F3294" t="s">
        <v>71</v>
      </c>
      <c r="G3294" t="s">
        <v>72</v>
      </c>
      <c r="T3294">
        <v>1</v>
      </c>
      <c r="U3294">
        <v>0</v>
      </c>
      <c r="V3294">
        <v>0</v>
      </c>
      <c r="W3294">
        <v>0</v>
      </c>
      <c r="X3294">
        <v>1</v>
      </c>
      <c r="Y3294">
        <v>0</v>
      </c>
      <c r="Z3294">
        <v>0</v>
      </c>
      <c r="AA3294">
        <v>1</v>
      </c>
      <c r="AB3294">
        <v>0</v>
      </c>
      <c r="AC3294">
        <v>1</v>
      </c>
      <c r="AD3294">
        <v>0</v>
      </c>
      <c r="AE3294">
        <v>1</v>
      </c>
      <c r="AF3294">
        <v>1</v>
      </c>
      <c r="AG3294">
        <v>1</v>
      </c>
      <c r="AH3294">
        <v>1</v>
      </c>
      <c r="AI3294">
        <v>0</v>
      </c>
      <c r="AJ3294">
        <v>1</v>
      </c>
      <c r="AK3294">
        <v>0</v>
      </c>
      <c r="AL3294">
        <v>1</v>
      </c>
      <c r="AM3294">
        <v>1</v>
      </c>
      <c r="AN3294">
        <v>1</v>
      </c>
      <c r="AO3294">
        <v>1</v>
      </c>
      <c r="AP3294">
        <v>0</v>
      </c>
      <c r="AQ3294">
        <v>0</v>
      </c>
      <c r="AR3294">
        <v>0</v>
      </c>
    </row>
    <row r="3295" spans="1:44" x14ac:dyDescent="0.3">
      <c r="A3295">
        <v>3291</v>
      </c>
      <c r="B3295">
        <v>2</v>
      </c>
      <c r="C3295">
        <v>135</v>
      </c>
      <c r="D3295">
        <v>4</v>
      </c>
      <c r="E3295" t="str">
        <f>"2-135-4"</f>
        <v>2-135-4</v>
      </c>
      <c r="F3295" t="s">
        <v>71</v>
      </c>
      <c r="G3295" t="s">
        <v>72</v>
      </c>
      <c r="T3295">
        <v>1</v>
      </c>
      <c r="U3295">
        <v>0</v>
      </c>
      <c r="V3295">
        <v>0</v>
      </c>
      <c r="W3295">
        <v>0</v>
      </c>
      <c r="X3295">
        <v>1</v>
      </c>
      <c r="Y3295">
        <v>0</v>
      </c>
      <c r="Z3295">
        <v>1</v>
      </c>
      <c r="AA3295">
        <v>0</v>
      </c>
      <c r="AB3295">
        <v>1</v>
      </c>
      <c r="AC3295">
        <v>0</v>
      </c>
      <c r="AD3295">
        <v>0</v>
      </c>
      <c r="AE3295">
        <v>0</v>
      </c>
      <c r="AF3295">
        <v>0</v>
      </c>
      <c r="AG3295">
        <v>0</v>
      </c>
      <c r="AH3295">
        <v>0</v>
      </c>
      <c r="AI3295">
        <v>1</v>
      </c>
      <c r="AJ3295">
        <v>1</v>
      </c>
      <c r="AK3295">
        <v>0</v>
      </c>
      <c r="AL3295">
        <v>1</v>
      </c>
      <c r="AM3295">
        <v>1</v>
      </c>
      <c r="AN3295">
        <v>1</v>
      </c>
      <c r="AO3295">
        <v>1</v>
      </c>
      <c r="AP3295">
        <v>0</v>
      </c>
      <c r="AQ3295">
        <v>0</v>
      </c>
      <c r="AR3295">
        <v>0</v>
      </c>
    </row>
    <row r="3296" spans="1:44" x14ac:dyDescent="0.3">
      <c r="A3296">
        <v>3292</v>
      </c>
      <c r="B3296">
        <v>2</v>
      </c>
      <c r="C3296">
        <v>135</v>
      </c>
      <c r="D3296">
        <v>26</v>
      </c>
      <c r="E3296" t="str">
        <f>"2-135-26"</f>
        <v>2-135-26</v>
      </c>
      <c r="F3296" t="s">
        <v>71</v>
      </c>
      <c r="G3296" t="s">
        <v>73</v>
      </c>
      <c r="H3296">
        <v>1</v>
      </c>
      <c r="I3296">
        <v>0</v>
      </c>
      <c r="J3296">
        <v>1</v>
      </c>
      <c r="K3296">
        <v>0</v>
      </c>
      <c r="L3296">
        <v>1</v>
      </c>
      <c r="M3296">
        <v>1</v>
      </c>
      <c r="N3296">
        <v>1</v>
      </c>
      <c r="O3296">
        <v>1</v>
      </c>
      <c r="P3296">
        <v>1</v>
      </c>
      <c r="Q3296">
        <v>1</v>
      </c>
      <c r="R3296">
        <v>1</v>
      </c>
      <c r="S3296">
        <v>1</v>
      </c>
    </row>
    <row r="3297" spans="1:44" x14ac:dyDescent="0.3">
      <c r="A3297">
        <v>3293</v>
      </c>
      <c r="B3297">
        <v>2</v>
      </c>
      <c r="C3297">
        <v>135</v>
      </c>
      <c r="D3297">
        <v>25</v>
      </c>
      <c r="E3297" t="str">
        <f>"2-135-25"</f>
        <v>2-135-25</v>
      </c>
      <c r="F3297" t="s">
        <v>71</v>
      </c>
      <c r="G3297" t="s">
        <v>73</v>
      </c>
      <c r="H3297">
        <v>0</v>
      </c>
      <c r="I3297">
        <v>1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0</v>
      </c>
      <c r="P3297">
        <v>0</v>
      </c>
      <c r="Q3297">
        <v>0</v>
      </c>
      <c r="R3297">
        <v>1</v>
      </c>
      <c r="S3297">
        <v>1</v>
      </c>
    </row>
    <row r="3298" spans="1:44" x14ac:dyDescent="0.3">
      <c r="A3298">
        <v>3294</v>
      </c>
      <c r="B3298">
        <v>2</v>
      </c>
      <c r="C3298">
        <v>135</v>
      </c>
      <c r="D3298">
        <v>14</v>
      </c>
      <c r="E3298" t="str">
        <f>"2-135-14"</f>
        <v>2-135-14</v>
      </c>
      <c r="F3298" t="s">
        <v>71</v>
      </c>
      <c r="G3298" t="s">
        <v>72</v>
      </c>
      <c r="T3298">
        <v>0</v>
      </c>
      <c r="U3298">
        <v>1</v>
      </c>
      <c r="V3298">
        <v>0</v>
      </c>
      <c r="W3298">
        <v>0</v>
      </c>
      <c r="X3298">
        <v>0</v>
      </c>
      <c r="Y3298">
        <v>1</v>
      </c>
      <c r="Z3298">
        <v>1</v>
      </c>
      <c r="AA3298">
        <v>0</v>
      </c>
      <c r="AB3298">
        <v>0</v>
      </c>
      <c r="AC3298">
        <v>0</v>
      </c>
      <c r="AD3298">
        <v>0</v>
      </c>
      <c r="AE3298">
        <v>0</v>
      </c>
      <c r="AF3298">
        <v>0</v>
      </c>
      <c r="AG3298">
        <v>0</v>
      </c>
      <c r="AH3298">
        <v>0</v>
      </c>
      <c r="AI3298">
        <v>1</v>
      </c>
      <c r="AJ3298">
        <v>0</v>
      </c>
      <c r="AK3298">
        <v>1</v>
      </c>
      <c r="AL3298">
        <v>0</v>
      </c>
      <c r="AM3298">
        <v>0</v>
      </c>
      <c r="AN3298">
        <v>0</v>
      </c>
      <c r="AO3298">
        <v>0</v>
      </c>
      <c r="AP3298">
        <v>0</v>
      </c>
      <c r="AQ3298">
        <v>0</v>
      </c>
      <c r="AR3298">
        <v>0</v>
      </c>
    </row>
    <row r="3299" spans="1:44" x14ac:dyDescent="0.3">
      <c r="A3299">
        <v>3295</v>
      </c>
      <c r="B3299">
        <v>2</v>
      </c>
      <c r="C3299">
        <v>135</v>
      </c>
      <c r="D3299">
        <v>10</v>
      </c>
      <c r="E3299" t="str">
        <f>"2-135-10"</f>
        <v>2-135-10</v>
      </c>
      <c r="F3299" t="s">
        <v>71</v>
      </c>
      <c r="G3299" t="s">
        <v>73</v>
      </c>
      <c r="H3299">
        <v>1</v>
      </c>
      <c r="I3299">
        <v>1</v>
      </c>
      <c r="J3299">
        <v>0</v>
      </c>
      <c r="K3299">
        <v>0</v>
      </c>
      <c r="L3299">
        <v>1</v>
      </c>
      <c r="M3299">
        <v>1</v>
      </c>
      <c r="N3299">
        <v>1</v>
      </c>
      <c r="O3299">
        <v>1</v>
      </c>
      <c r="P3299">
        <v>1</v>
      </c>
      <c r="Q3299">
        <v>1</v>
      </c>
      <c r="R3299">
        <v>1</v>
      </c>
      <c r="S3299">
        <v>1</v>
      </c>
    </row>
    <row r="3300" spans="1:44" x14ac:dyDescent="0.3">
      <c r="A3300">
        <v>3296</v>
      </c>
      <c r="B3300">
        <v>2</v>
      </c>
      <c r="C3300">
        <v>135</v>
      </c>
      <c r="D3300">
        <v>8</v>
      </c>
      <c r="E3300" t="str">
        <f>"2-135-8"</f>
        <v>2-135-8</v>
      </c>
      <c r="F3300" t="s">
        <v>71</v>
      </c>
      <c r="G3300" t="s">
        <v>73</v>
      </c>
      <c r="H3300">
        <v>1</v>
      </c>
      <c r="I3300">
        <v>0</v>
      </c>
      <c r="J3300">
        <v>0</v>
      </c>
      <c r="K3300">
        <v>0</v>
      </c>
      <c r="L3300">
        <v>1</v>
      </c>
      <c r="M3300">
        <v>0</v>
      </c>
      <c r="N3300">
        <v>0</v>
      </c>
      <c r="O3300">
        <v>1</v>
      </c>
      <c r="P3300">
        <v>1</v>
      </c>
      <c r="Q3300">
        <v>0</v>
      </c>
      <c r="R3300">
        <v>1</v>
      </c>
      <c r="S3300">
        <v>1</v>
      </c>
    </row>
    <row r="3301" spans="1:44" x14ac:dyDescent="0.3">
      <c r="A3301">
        <v>3297</v>
      </c>
      <c r="B3301">
        <v>2</v>
      </c>
      <c r="C3301">
        <v>135</v>
      </c>
      <c r="D3301">
        <v>19</v>
      </c>
      <c r="E3301" t="str">
        <f>"2-135-19"</f>
        <v>2-135-19</v>
      </c>
      <c r="F3301" t="s">
        <v>71</v>
      </c>
      <c r="G3301" t="s">
        <v>72</v>
      </c>
      <c r="T3301">
        <v>1</v>
      </c>
      <c r="U3301">
        <v>0</v>
      </c>
      <c r="V3301">
        <v>0</v>
      </c>
      <c r="W3301">
        <v>0</v>
      </c>
      <c r="X3301">
        <v>1</v>
      </c>
      <c r="Y3301">
        <v>0</v>
      </c>
      <c r="Z3301">
        <v>1</v>
      </c>
      <c r="AA3301">
        <v>0</v>
      </c>
      <c r="AB3301">
        <v>1</v>
      </c>
      <c r="AC3301">
        <v>0</v>
      </c>
      <c r="AD3301">
        <v>0</v>
      </c>
      <c r="AE3301">
        <v>0</v>
      </c>
      <c r="AF3301">
        <v>0</v>
      </c>
      <c r="AG3301">
        <v>0</v>
      </c>
      <c r="AH3301">
        <v>0</v>
      </c>
      <c r="AI3301">
        <v>1</v>
      </c>
      <c r="AJ3301">
        <v>1</v>
      </c>
      <c r="AK3301">
        <v>0</v>
      </c>
      <c r="AL3301">
        <v>1</v>
      </c>
      <c r="AM3301">
        <v>1</v>
      </c>
      <c r="AN3301">
        <v>1</v>
      </c>
      <c r="AO3301">
        <v>1</v>
      </c>
      <c r="AP3301">
        <v>0</v>
      </c>
      <c r="AQ3301">
        <v>0</v>
      </c>
      <c r="AR3301">
        <v>0</v>
      </c>
    </row>
    <row r="3302" spans="1:44" x14ac:dyDescent="0.3">
      <c r="A3302">
        <v>3298</v>
      </c>
      <c r="B3302">
        <v>2</v>
      </c>
      <c r="C3302">
        <v>135</v>
      </c>
      <c r="D3302">
        <v>1</v>
      </c>
      <c r="E3302" t="str">
        <f>"2-135-1"</f>
        <v>2-135-1</v>
      </c>
      <c r="F3302" t="s">
        <v>71</v>
      </c>
      <c r="G3302" t="s">
        <v>72</v>
      </c>
      <c r="T3302">
        <v>1</v>
      </c>
      <c r="U3302">
        <v>0</v>
      </c>
      <c r="V3302">
        <v>0</v>
      </c>
      <c r="W3302">
        <v>0</v>
      </c>
      <c r="X3302">
        <v>0</v>
      </c>
      <c r="Y3302">
        <v>1</v>
      </c>
      <c r="Z3302">
        <v>0</v>
      </c>
      <c r="AA3302">
        <v>1</v>
      </c>
      <c r="AB3302">
        <v>1</v>
      </c>
      <c r="AC3302">
        <v>0</v>
      </c>
      <c r="AD3302">
        <v>0</v>
      </c>
      <c r="AE3302">
        <v>1</v>
      </c>
      <c r="AF3302">
        <v>1</v>
      </c>
      <c r="AG3302">
        <v>1</v>
      </c>
      <c r="AH3302">
        <v>0</v>
      </c>
      <c r="AI3302">
        <v>1</v>
      </c>
      <c r="AJ3302">
        <v>0</v>
      </c>
      <c r="AK3302">
        <v>1</v>
      </c>
      <c r="AL3302">
        <v>1</v>
      </c>
      <c r="AM3302">
        <v>1</v>
      </c>
      <c r="AN3302">
        <v>1</v>
      </c>
      <c r="AO3302">
        <v>1</v>
      </c>
      <c r="AP3302">
        <v>0</v>
      </c>
      <c r="AQ3302">
        <v>0</v>
      </c>
      <c r="AR3302">
        <v>0</v>
      </c>
    </row>
    <row r="3303" spans="1:44" x14ac:dyDescent="0.3">
      <c r="A3303">
        <v>3299</v>
      </c>
      <c r="B3303">
        <v>2</v>
      </c>
      <c r="C3303">
        <v>135</v>
      </c>
      <c r="D3303">
        <v>6</v>
      </c>
      <c r="E3303" t="str">
        <f>"2-135-6"</f>
        <v>2-135-6</v>
      </c>
      <c r="F3303" t="s">
        <v>71</v>
      </c>
      <c r="G3303" t="s">
        <v>72</v>
      </c>
      <c r="T3303">
        <v>1</v>
      </c>
      <c r="U3303">
        <v>0</v>
      </c>
      <c r="V3303">
        <v>0</v>
      </c>
      <c r="W3303">
        <v>0</v>
      </c>
      <c r="X3303">
        <v>1</v>
      </c>
      <c r="Y3303">
        <v>0</v>
      </c>
      <c r="Z3303">
        <v>0</v>
      </c>
      <c r="AA3303">
        <v>1</v>
      </c>
      <c r="AB3303">
        <v>0</v>
      </c>
      <c r="AC3303">
        <v>1</v>
      </c>
      <c r="AD3303">
        <v>0</v>
      </c>
      <c r="AE3303">
        <v>1</v>
      </c>
      <c r="AF3303">
        <v>1</v>
      </c>
      <c r="AG3303">
        <v>1</v>
      </c>
      <c r="AH3303">
        <v>0</v>
      </c>
      <c r="AI3303">
        <v>1</v>
      </c>
      <c r="AJ3303">
        <v>1</v>
      </c>
      <c r="AK3303">
        <v>0</v>
      </c>
      <c r="AL3303">
        <v>1</v>
      </c>
      <c r="AM3303">
        <v>1</v>
      </c>
      <c r="AN3303">
        <v>1</v>
      </c>
      <c r="AO3303">
        <v>1</v>
      </c>
      <c r="AP3303">
        <v>0</v>
      </c>
      <c r="AQ3303">
        <v>0</v>
      </c>
      <c r="AR3303">
        <v>0</v>
      </c>
    </row>
    <row r="3304" spans="1:44" x14ac:dyDescent="0.3">
      <c r="A3304">
        <v>3300</v>
      </c>
      <c r="B3304">
        <v>2</v>
      </c>
      <c r="C3304">
        <v>135</v>
      </c>
      <c r="D3304">
        <v>13</v>
      </c>
      <c r="E3304" t="str">
        <f>"2-135-13"</f>
        <v>2-135-13</v>
      </c>
      <c r="F3304" t="s">
        <v>71</v>
      </c>
      <c r="G3304" t="s">
        <v>72</v>
      </c>
      <c r="T3304">
        <v>1</v>
      </c>
      <c r="U3304">
        <v>0</v>
      </c>
      <c r="V3304">
        <v>0</v>
      </c>
      <c r="W3304">
        <v>0</v>
      </c>
      <c r="X3304">
        <v>1</v>
      </c>
      <c r="Y3304">
        <v>0</v>
      </c>
      <c r="Z3304">
        <v>1</v>
      </c>
      <c r="AA3304">
        <v>0</v>
      </c>
      <c r="AB3304">
        <v>0</v>
      </c>
      <c r="AC3304">
        <v>0</v>
      </c>
      <c r="AD3304">
        <v>1</v>
      </c>
      <c r="AE3304">
        <v>1</v>
      </c>
      <c r="AF3304">
        <v>1</v>
      </c>
      <c r="AG3304">
        <v>1</v>
      </c>
      <c r="AH3304">
        <v>1</v>
      </c>
      <c r="AI3304">
        <v>0</v>
      </c>
      <c r="AJ3304">
        <v>0</v>
      </c>
      <c r="AK3304">
        <v>1</v>
      </c>
      <c r="AL3304">
        <v>1</v>
      </c>
      <c r="AM3304">
        <v>1</v>
      </c>
      <c r="AN3304">
        <v>1</v>
      </c>
      <c r="AO3304">
        <v>1</v>
      </c>
      <c r="AP3304">
        <v>0</v>
      </c>
      <c r="AQ3304">
        <v>0</v>
      </c>
      <c r="AR3304">
        <v>0</v>
      </c>
    </row>
    <row r="3305" spans="1:44" x14ac:dyDescent="0.3">
      <c r="H3305">
        <f>SUM(H5:H3304)</f>
        <v>1186</v>
      </c>
      <c r="I3305">
        <f t="shared" ref="I3305:AR3305" si="0">SUM(I5:I3304)</f>
        <v>561</v>
      </c>
      <c r="J3305">
        <f t="shared" si="0"/>
        <v>155</v>
      </c>
      <c r="K3305">
        <f t="shared" si="0"/>
        <v>518</v>
      </c>
      <c r="L3305">
        <f t="shared" si="0"/>
        <v>1174</v>
      </c>
      <c r="M3305">
        <f t="shared" si="0"/>
        <v>1111</v>
      </c>
      <c r="N3305">
        <f t="shared" si="0"/>
        <v>1098</v>
      </c>
      <c r="O3305">
        <f t="shared" si="0"/>
        <v>1139</v>
      </c>
      <c r="P3305">
        <f t="shared" si="0"/>
        <v>1085</v>
      </c>
      <c r="Q3305">
        <f t="shared" si="0"/>
        <v>1145</v>
      </c>
      <c r="R3305">
        <f t="shared" si="0"/>
        <v>1153</v>
      </c>
      <c r="S3305">
        <f t="shared" si="0"/>
        <v>1157</v>
      </c>
      <c r="T3305">
        <f t="shared" si="0"/>
        <v>995</v>
      </c>
      <c r="U3305">
        <f t="shared" si="0"/>
        <v>782</v>
      </c>
      <c r="V3305">
        <f t="shared" si="0"/>
        <v>0</v>
      </c>
      <c r="W3305">
        <f t="shared" si="0"/>
        <v>1</v>
      </c>
      <c r="X3305">
        <f t="shared" si="0"/>
        <v>1401</v>
      </c>
      <c r="Y3305">
        <f t="shared" si="0"/>
        <v>552</v>
      </c>
      <c r="Z3305">
        <f t="shared" si="0"/>
        <v>968</v>
      </c>
      <c r="AA3305">
        <f t="shared" si="0"/>
        <v>819</v>
      </c>
      <c r="AB3305">
        <f t="shared" si="0"/>
        <v>530</v>
      </c>
      <c r="AC3305">
        <f t="shared" si="0"/>
        <v>575</v>
      </c>
      <c r="AD3305">
        <f t="shared" si="0"/>
        <v>622</v>
      </c>
      <c r="AE3305">
        <f t="shared" si="0"/>
        <v>1383</v>
      </c>
      <c r="AF3305">
        <f t="shared" si="0"/>
        <v>1378</v>
      </c>
      <c r="AG3305">
        <f t="shared" si="0"/>
        <v>1368</v>
      </c>
      <c r="AH3305">
        <f t="shared" si="0"/>
        <v>632</v>
      </c>
      <c r="AI3305">
        <f t="shared" si="0"/>
        <v>1213</v>
      </c>
      <c r="AJ3305">
        <f t="shared" si="0"/>
        <v>1273</v>
      </c>
      <c r="AK3305">
        <f t="shared" si="0"/>
        <v>584</v>
      </c>
      <c r="AL3305">
        <f t="shared" si="0"/>
        <v>1427</v>
      </c>
      <c r="AM3305">
        <f t="shared" si="0"/>
        <v>1601</v>
      </c>
      <c r="AN3305">
        <f t="shared" si="0"/>
        <v>1621</v>
      </c>
      <c r="AO3305">
        <f t="shared" si="0"/>
        <v>1585</v>
      </c>
      <c r="AP3305">
        <f t="shared" si="0"/>
        <v>0</v>
      </c>
      <c r="AQ3305">
        <f t="shared" si="0"/>
        <v>0</v>
      </c>
      <c r="AR3305">
        <f t="shared" si="0"/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Parsed_Modified_CVR_Export_2022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Teak Simonton</dc:creator>
  <cp:lastModifiedBy>Teak Simonton</cp:lastModifiedBy>
  <dcterms:created xsi:type="dcterms:W3CDTF">2022-07-08T22:13:28Z</dcterms:created>
  <dcterms:modified xsi:type="dcterms:W3CDTF">2022-07-08T22:23:30Z</dcterms:modified>
</cp:coreProperties>
</file>